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00" windowHeight="1185"/>
  </bookViews>
  <sheets>
    <sheet name="Смета 12 гр. по ФЕР" sheetId="5" r:id="rId1"/>
    <sheet name="Акт КС-2 c НР и СП" sheetId="6" r:id="rId2"/>
    <sheet name="Макет форма-3" sheetId="7" r:id="rId3"/>
    <sheet name="Source" sheetId="1" r:id="rId4"/>
    <sheet name="SourceObSm" sheetId="2" r:id="rId5"/>
    <sheet name="SmtRes" sheetId="3" r:id="rId6"/>
    <sheet name="EtalonRes" sheetId="4" r:id="rId7"/>
  </sheets>
  <definedNames>
    <definedName name="_xlnm.Print_Titles" localSheetId="1">'Акт КС-2 c НР и СП'!$35:$35</definedName>
    <definedName name="_xlnm.Print_Titles" localSheetId="0">'Смета 12 гр. по ФЕР'!$25:$25</definedName>
    <definedName name="_xlnm.Print_Area" localSheetId="1">'Акт КС-2 c НР и СП'!$A$1:$H$951</definedName>
    <definedName name="_xlnm.Print_Area" localSheetId="0">'Смета 12 гр. по ФЕР'!$A$1:$L$676</definedName>
  </definedNames>
  <calcPr calcId="145621"/>
</workbook>
</file>

<file path=xl/calcChain.xml><?xml version="1.0" encoding="utf-8"?>
<calcChain xmlns="http://schemas.openxmlformats.org/spreadsheetml/2006/main">
  <c r="A1" i="7" l="1"/>
  <c r="G946" i="6"/>
  <c r="G941" i="6"/>
  <c r="C946" i="6"/>
  <c r="C941" i="6"/>
  <c r="G938" i="6"/>
  <c r="C938" i="6"/>
  <c r="G937" i="6"/>
  <c r="C937" i="6"/>
  <c r="G936" i="6"/>
  <c r="C936" i="6"/>
  <c r="H934" i="6"/>
  <c r="G932" i="6"/>
  <c r="C932" i="6"/>
  <c r="G931" i="6"/>
  <c r="C931" i="6"/>
  <c r="G930" i="6"/>
  <c r="C930" i="6"/>
  <c r="H927" i="6"/>
  <c r="C927" i="6"/>
  <c r="H923" i="6"/>
  <c r="C923" i="6"/>
  <c r="D921" i="6"/>
  <c r="AB920" i="6"/>
  <c r="AA920" i="6"/>
  <c r="Z920" i="6"/>
  <c r="Y920" i="6"/>
  <c r="X920" i="6"/>
  <c r="W920" i="6"/>
  <c r="V920" i="6"/>
  <c r="U920" i="6"/>
  <c r="T920" i="6"/>
  <c r="H920" i="6"/>
  <c r="G920" i="6"/>
  <c r="F920" i="6"/>
  <c r="E920" i="6"/>
  <c r="C920" i="6"/>
  <c r="D920" i="6"/>
  <c r="B920" i="6"/>
  <c r="D919" i="6"/>
  <c r="AB918" i="6"/>
  <c r="AA918" i="6"/>
  <c r="Z918" i="6"/>
  <c r="Y918" i="6"/>
  <c r="X918" i="6"/>
  <c r="W918" i="6"/>
  <c r="V918" i="6"/>
  <c r="U918" i="6"/>
  <c r="T918" i="6"/>
  <c r="H918" i="6"/>
  <c r="G918" i="6"/>
  <c r="F918" i="6"/>
  <c r="E918" i="6"/>
  <c r="C918" i="6"/>
  <c r="D918" i="6"/>
  <c r="B918" i="6"/>
  <c r="A917" i="6"/>
  <c r="H913" i="6"/>
  <c r="C913" i="6"/>
  <c r="D911" i="6"/>
  <c r="AB910" i="6"/>
  <c r="AA910" i="6"/>
  <c r="Z910" i="6"/>
  <c r="Y910" i="6"/>
  <c r="X910" i="6"/>
  <c r="W910" i="6"/>
  <c r="V910" i="6"/>
  <c r="U910" i="6"/>
  <c r="T910" i="6"/>
  <c r="H910" i="6"/>
  <c r="G910" i="6"/>
  <c r="F910" i="6"/>
  <c r="E910" i="6"/>
  <c r="C910" i="6"/>
  <c r="D910" i="6"/>
  <c r="B910" i="6"/>
  <c r="H909" i="6"/>
  <c r="G909" i="6"/>
  <c r="H908" i="6"/>
  <c r="G908" i="6"/>
  <c r="H907" i="6"/>
  <c r="G907" i="6"/>
  <c r="F907" i="6"/>
  <c r="H906" i="6"/>
  <c r="G906" i="6"/>
  <c r="H905" i="6"/>
  <c r="G905" i="6"/>
  <c r="F905" i="6"/>
  <c r="D899" i="6"/>
  <c r="D898" i="6"/>
  <c r="D897" i="6"/>
  <c r="D896" i="6"/>
  <c r="AB895" i="6"/>
  <c r="AA895" i="6"/>
  <c r="Z895" i="6"/>
  <c r="Y895" i="6"/>
  <c r="X895" i="6"/>
  <c r="W895" i="6"/>
  <c r="V895" i="6"/>
  <c r="U895" i="6"/>
  <c r="T895" i="6"/>
  <c r="H895" i="6"/>
  <c r="G895" i="6"/>
  <c r="F895" i="6"/>
  <c r="E895" i="6"/>
  <c r="C895" i="6"/>
  <c r="D895" i="6"/>
  <c r="B895" i="6"/>
  <c r="D894" i="6"/>
  <c r="AB893" i="6"/>
  <c r="AA893" i="6"/>
  <c r="Z893" i="6"/>
  <c r="Y893" i="6"/>
  <c r="X893" i="6"/>
  <c r="W893" i="6"/>
  <c r="V893" i="6"/>
  <c r="U893" i="6"/>
  <c r="T893" i="6"/>
  <c r="H893" i="6"/>
  <c r="G893" i="6"/>
  <c r="F893" i="6"/>
  <c r="E893" i="6"/>
  <c r="C893" i="6"/>
  <c r="D893" i="6"/>
  <c r="B893" i="6"/>
  <c r="D892" i="6"/>
  <c r="AB891" i="6"/>
  <c r="AA891" i="6"/>
  <c r="Z891" i="6"/>
  <c r="Y891" i="6"/>
  <c r="X891" i="6"/>
  <c r="W891" i="6"/>
  <c r="V891" i="6"/>
  <c r="U891" i="6"/>
  <c r="T891" i="6"/>
  <c r="H891" i="6"/>
  <c r="G891" i="6"/>
  <c r="F891" i="6"/>
  <c r="E891" i="6"/>
  <c r="C891" i="6"/>
  <c r="D891" i="6"/>
  <c r="B891" i="6"/>
  <c r="H890" i="6"/>
  <c r="G890" i="6"/>
  <c r="H889" i="6"/>
  <c r="G889" i="6"/>
  <c r="H888" i="6"/>
  <c r="G888" i="6"/>
  <c r="F888" i="6"/>
  <c r="H887" i="6"/>
  <c r="G887" i="6"/>
  <c r="H886" i="6"/>
  <c r="G886" i="6"/>
  <c r="F886" i="6"/>
  <c r="D880" i="6"/>
  <c r="D879" i="6"/>
  <c r="D878" i="6"/>
  <c r="D877" i="6"/>
  <c r="C876" i="6"/>
  <c r="AB875" i="6"/>
  <c r="AA875" i="6"/>
  <c r="Z875" i="6"/>
  <c r="Y875" i="6"/>
  <c r="X875" i="6"/>
  <c r="W875" i="6"/>
  <c r="V875" i="6"/>
  <c r="U875" i="6"/>
  <c r="T875" i="6"/>
  <c r="H875" i="6"/>
  <c r="G875" i="6"/>
  <c r="F875" i="6"/>
  <c r="E875" i="6"/>
  <c r="C875" i="6"/>
  <c r="D875" i="6"/>
  <c r="B875" i="6"/>
  <c r="H874" i="6"/>
  <c r="G874" i="6"/>
  <c r="H873" i="6"/>
  <c r="G873" i="6"/>
  <c r="F873" i="6"/>
  <c r="H872" i="6"/>
  <c r="G872" i="6"/>
  <c r="F872" i="6"/>
  <c r="D871" i="6"/>
  <c r="D870" i="6"/>
  <c r="D869" i="6"/>
  <c r="D868" i="6"/>
  <c r="C867" i="6"/>
  <c r="AB866" i="6"/>
  <c r="AA866" i="6"/>
  <c r="Z866" i="6"/>
  <c r="Y866" i="6"/>
  <c r="X866" i="6"/>
  <c r="W866" i="6"/>
  <c r="V866" i="6"/>
  <c r="U866" i="6"/>
  <c r="T866" i="6"/>
  <c r="H866" i="6"/>
  <c r="G866" i="6"/>
  <c r="F866" i="6"/>
  <c r="E866" i="6"/>
  <c r="C866" i="6"/>
  <c r="D866" i="6"/>
  <c r="B866" i="6"/>
  <c r="A865" i="6"/>
  <c r="AG861" i="6"/>
  <c r="H861" i="6"/>
  <c r="C861" i="6"/>
  <c r="H857" i="6"/>
  <c r="C857" i="6"/>
  <c r="D855" i="6"/>
  <c r="AB854" i="6"/>
  <c r="AA854" i="6"/>
  <c r="Z854" i="6"/>
  <c r="Y854" i="6"/>
  <c r="X854" i="6"/>
  <c r="W854" i="6"/>
  <c r="V854" i="6"/>
  <c r="U854" i="6"/>
  <c r="T854" i="6"/>
  <c r="H854" i="6"/>
  <c r="G854" i="6"/>
  <c r="F854" i="6"/>
  <c r="E854" i="6"/>
  <c r="C854" i="6"/>
  <c r="D854" i="6"/>
  <c r="B854" i="6"/>
  <c r="H853" i="6"/>
  <c r="G853" i="6"/>
  <c r="H852" i="6"/>
  <c r="G852" i="6"/>
  <c r="F852" i="6"/>
  <c r="H851" i="6"/>
  <c r="G851" i="6"/>
  <c r="F851" i="6"/>
  <c r="D850" i="6"/>
  <c r="D849" i="6"/>
  <c r="D848" i="6"/>
  <c r="D847" i="6"/>
  <c r="AB846" i="6"/>
  <c r="AA846" i="6"/>
  <c r="Z846" i="6"/>
  <c r="Y846" i="6"/>
  <c r="X846" i="6"/>
  <c r="W846" i="6"/>
  <c r="V846" i="6"/>
  <c r="U846" i="6"/>
  <c r="T846" i="6"/>
  <c r="H846" i="6"/>
  <c r="G846" i="6"/>
  <c r="F846" i="6"/>
  <c r="E846" i="6"/>
  <c r="C846" i="6"/>
  <c r="D846" i="6"/>
  <c r="B846" i="6"/>
  <c r="H845" i="6"/>
  <c r="G845" i="6"/>
  <c r="H844" i="6"/>
  <c r="G844" i="6"/>
  <c r="F844" i="6"/>
  <c r="H843" i="6"/>
  <c r="G843" i="6"/>
  <c r="F843" i="6"/>
  <c r="D836" i="6"/>
  <c r="D835" i="6"/>
  <c r="D834" i="6"/>
  <c r="D833" i="6"/>
  <c r="AB832" i="6"/>
  <c r="AA832" i="6"/>
  <c r="Z832" i="6"/>
  <c r="Y832" i="6"/>
  <c r="X832" i="6"/>
  <c r="W832" i="6"/>
  <c r="V832" i="6"/>
  <c r="U832" i="6"/>
  <c r="T832" i="6"/>
  <c r="H832" i="6"/>
  <c r="G832" i="6"/>
  <c r="F832" i="6"/>
  <c r="E832" i="6"/>
  <c r="C832" i="6"/>
  <c r="D832" i="6"/>
  <c r="B832" i="6"/>
  <c r="D831" i="6"/>
  <c r="AB830" i="6"/>
  <c r="AA830" i="6"/>
  <c r="Z830" i="6"/>
  <c r="Y830" i="6"/>
  <c r="X830" i="6"/>
  <c r="W830" i="6"/>
  <c r="V830" i="6"/>
  <c r="U830" i="6"/>
  <c r="T830" i="6"/>
  <c r="H830" i="6"/>
  <c r="G830" i="6"/>
  <c r="F830" i="6"/>
  <c r="E830" i="6"/>
  <c r="C830" i="6"/>
  <c r="D830" i="6"/>
  <c r="B830" i="6"/>
  <c r="H829" i="6"/>
  <c r="G829" i="6"/>
  <c r="H828" i="6"/>
  <c r="G828" i="6"/>
  <c r="F828" i="6"/>
  <c r="H827" i="6"/>
  <c r="G827" i="6"/>
  <c r="F827" i="6"/>
  <c r="D826" i="6"/>
  <c r="D825" i="6"/>
  <c r="D824" i="6"/>
  <c r="D823" i="6"/>
  <c r="C822" i="6"/>
  <c r="AB821" i="6"/>
  <c r="AA821" i="6"/>
  <c r="Z821" i="6"/>
  <c r="Y821" i="6"/>
  <c r="X821" i="6"/>
  <c r="W821" i="6"/>
  <c r="V821" i="6"/>
  <c r="U821" i="6"/>
  <c r="T821" i="6"/>
  <c r="H821" i="6"/>
  <c r="G821" i="6"/>
  <c r="F821" i="6"/>
  <c r="E821" i="6"/>
  <c r="C821" i="6"/>
  <c r="D821" i="6"/>
  <c r="B821" i="6"/>
  <c r="D820" i="6"/>
  <c r="AB819" i="6"/>
  <c r="AA819" i="6"/>
  <c r="Z819" i="6"/>
  <c r="Y819" i="6"/>
  <c r="X819" i="6"/>
  <c r="W819" i="6"/>
  <c r="V819" i="6"/>
  <c r="U819" i="6"/>
  <c r="T819" i="6"/>
  <c r="H819" i="6"/>
  <c r="G819" i="6"/>
  <c r="F819" i="6"/>
  <c r="E819" i="6"/>
  <c r="C819" i="6"/>
  <c r="D819" i="6"/>
  <c r="B819" i="6"/>
  <c r="H818" i="6"/>
  <c r="G818" i="6"/>
  <c r="H817" i="6"/>
  <c r="G817" i="6"/>
  <c r="F817" i="6"/>
  <c r="H816" i="6"/>
  <c r="G816" i="6"/>
  <c r="F816" i="6"/>
  <c r="D815" i="6"/>
  <c r="D814" i="6"/>
  <c r="D813" i="6"/>
  <c r="D812" i="6"/>
  <c r="C811" i="6"/>
  <c r="AB810" i="6"/>
  <c r="AA810" i="6"/>
  <c r="Z810" i="6"/>
  <c r="Y810" i="6"/>
  <c r="X810" i="6"/>
  <c r="W810" i="6"/>
  <c r="V810" i="6"/>
  <c r="U810" i="6"/>
  <c r="T810" i="6"/>
  <c r="H810" i="6"/>
  <c r="G810" i="6"/>
  <c r="F810" i="6"/>
  <c r="E810" i="6"/>
  <c r="C810" i="6"/>
  <c r="D810" i="6"/>
  <c r="B810" i="6"/>
  <c r="D809" i="6"/>
  <c r="AB808" i="6"/>
  <c r="AA808" i="6"/>
  <c r="Z808" i="6"/>
  <c r="Y808" i="6"/>
  <c r="X808" i="6"/>
  <c r="W808" i="6"/>
  <c r="V808" i="6"/>
  <c r="U808" i="6"/>
  <c r="T808" i="6"/>
  <c r="H808" i="6"/>
  <c r="G808" i="6"/>
  <c r="F808" i="6"/>
  <c r="E808" i="6"/>
  <c r="C808" i="6"/>
  <c r="D808" i="6"/>
  <c r="B808" i="6"/>
  <c r="H807" i="6"/>
  <c r="G807" i="6"/>
  <c r="H806" i="6"/>
  <c r="G806" i="6"/>
  <c r="F806" i="6"/>
  <c r="H805" i="6"/>
  <c r="G805" i="6"/>
  <c r="F805" i="6"/>
  <c r="D804" i="6"/>
  <c r="D803" i="6"/>
  <c r="D802" i="6"/>
  <c r="D801" i="6"/>
  <c r="C800" i="6"/>
  <c r="AB799" i="6"/>
  <c r="AA799" i="6"/>
  <c r="Z799" i="6"/>
  <c r="Y799" i="6"/>
  <c r="X799" i="6"/>
  <c r="W799" i="6"/>
  <c r="V799" i="6"/>
  <c r="U799" i="6"/>
  <c r="T799" i="6"/>
  <c r="H799" i="6"/>
  <c r="G799" i="6"/>
  <c r="F799" i="6"/>
  <c r="E799" i="6"/>
  <c r="C799" i="6"/>
  <c r="D799" i="6"/>
  <c r="B799" i="6"/>
  <c r="H798" i="6"/>
  <c r="G798" i="6"/>
  <c r="H797" i="6"/>
  <c r="G797" i="6"/>
  <c r="F797" i="6"/>
  <c r="H796" i="6"/>
  <c r="G796" i="6"/>
  <c r="F796" i="6"/>
  <c r="D789" i="6"/>
  <c r="D788" i="6"/>
  <c r="D787" i="6"/>
  <c r="D786" i="6"/>
  <c r="C785" i="6"/>
  <c r="AB784" i="6"/>
  <c r="AA784" i="6"/>
  <c r="Z784" i="6"/>
  <c r="Y784" i="6"/>
  <c r="X784" i="6"/>
  <c r="W784" i="6"/>
  <c r="V784" i="6"/>
  <c r="U784" i="6"/>
  <c r="T784" i="6"/>
  <c r="H784" i="6"/>
  <c r="G784" i="6"/>
  <c r="F784" i="6"/>
  <c r="E784" i="6"/>
  <c r="C784" i="6"/>
  <c r="D784" i="6"/>
  <c r="B784" i="6"/>
  <c r="D783" i="6"/>
  <c r="AB782" i="6"/>
  <c r="AA782" i="6"/>
  <c r="Z782" i="6"/>
  <c r="Y782" i="6"/>
  <c r="X782" i="6"/>
  <c r="W782" i="6"/>
  <c r="V782" i="6"/>
  <c r="U782" i="6"/>
  <c r="T782" i="6"/>
  <c r="H782" i="6"/>
  <c r="G782" i="6"/>
  <c r="F782" i="6"/>
  <c r="E782" i="6"/>
  <c r="C782" i="6"/>
  <c r="D782" i="6"/>
  <c r="B782" i="6"/>
  <c r="H781" i="6"/>
  <c r="G781" i="6"/>
  <c r="H780" i="6"/>
  <c r="G780" i="6"/>
  <c r="F780" i="6"/>
  <c r="H779" i="6"/>
  <c r="G779" i="6"/>
  <c r="F779" i="6"/>
  <c r="D778" i="6"/>
  <c r="D777" i="6"/>
  <c r="D776" i="6"/>
  <c r="D775" i="6"/>
  <c r="AB774" i="6"/>
  <c r="AA774" i="6"/>
  <c r="Z774" i="6"/>
  <c r="Y774" i="6"/>
  <c r="X774" i="6"/>
  <c r="W774" i="6"/>
  <c r="V774" i="6"/>
  <c r="U774" i="6"/>
  <c r="T774" i="6"/>
  <c r="H774" i="6"/>
  <c r="G774" i="6"/>
  <c r="F774" i="6"/>
  <c r="E774" i="6"/>
  <c r="C774" i="6"/>
  <c r="D774" i="6"/>
  <c r="B774" i="6"/>
  <c r="H773" i="6"/>
  <c r="G773" i="6"/>
  <c r="H772" i="6"/>
  <c r="G772" i="6"/>
  <c r="F772" i="6"/>
  <c r="H771" i="6"/>
  <c r="G771" i="6"/>
  <c r="F771" i="6"/>
  <c r="D764" i="6"/>
  <c r="D763" i="6"/>
  <c r="D762" i="6"/>
  <c r="D761" i="6"/>
  <c r="AB760" i="6"/>
  <c r="AA760" i="6"/>
  <c r="Z760" i="6"/>
  <c r="Y760" i="6"/>
  <c r="X760" i="6"/>
  <c r="W760" i="6"/>
  <c r="V760" i="6"/>
  <c r="U760" i="6"/>
  <c r="T760" i="6"/>
  <c r="H760" i="6"/>
  <c r="G760" i="6"/>
  <c r="F760" i="6"/>
  <c r="E760" i="6"/>
  <c r="C760" i="6"/>
  <c r="D760" i="6"/>
  <c r="B760" i="6"/>
  <c r="D759" i="6"/>
  <c r="AB758" i="6"/>
  <c r="AA758" i="6"/>
  <c r="Z758" i="6"/>
  <c r="Y758" i="6"/>
  <c r="X758" i="6"/>
  <c r="W758" i="6"/>
  <c r="V758" i="6"/>
  <c r="U758" i="6"/>
  <c r="T758" i="6"/>
  <c r="H758" i="6"/>
  <c r="G758" i="6"/>
  <c r="F758" i="6"/>
  <c r="E758" i="6"/>
  <c r="C758" i="6"/>
  <c r="D758" i="6"/>
  <c r="B758" i="6"/>
  <c r="H757" i="6"/>
  <c r="G757" i="6"/>
  <c r="H756" i="6"/>
  <c r="G756" i="6"/>
  <c r="F756" i="6"/>
  <c r="H755" i="6"/>
  <c r="G755" i="6"/>
  <c r="F755" i="6"/>
  <c r="D754" i="6"/>
  <c r="D753" i="6"/>
  <c r="D752" i="6"/>
  <c r="D751" i="6"/>
  <c r="AB750" i="6"/>
  <c r="AA750" i="6"/>
  <c r="Z750" i="6"/>
  <c r="Y750" i="6"/>
  <c r="X750" i="6"/>
  <c r="W750" i="6"/>
  <c r="V750" i="6"/>
  <c r="U750" i="6"/>
  <c r="T750" i="6"/>
  <c r="H750" i="6"/>
  <c r="G750" i="6"/>
  <c r="F750" i="6"/>
  <c r="E750" i="6"/>
  <c r="C750" i="6"/>
  <c r="D750" i="6"/>
  <c r="B750" i="6"/>
  <c r="H749" i="6"/>
  <c r="G749" i="6"/>
  <c r="H748" i="6"/>
  <c r="G748" i="6"/>
  <c r="F748" i="6"/>
  <c r="H747" i="6"/>
  <c r="G747" i="6"/>
  <c r="F747" i="6"/>
  <c r="D740" i="6"/>
  <c r="D739" i="6"/>
  <c r="D738" i="6"/>
  <c r="D737" i="6"/>
  <c r="AB736" i="6"/>
  <c r="AA736" i="6"/>
  <c r="Z736" i="6"/>
  <c r="Y736" i="6"/>
  <c r="X736" i="6"/>
  <c r="W736" i="6"/>
  <c r="V736" i="6"/>
  <c r="U736" i="6"/>
  <c r="T736" i="6"/>
  <c r="H736" i="6"/>
  <c r="G736" i="6"/>
  <c r="F736" i="6"/>
  <c r="E736" i="6"/>
  <c r="C736" i="6"/>
  <c r="D736" i="6"/>
  <c r="B736" i="6"/>
  <c r="H735" i="6"/>
  <c r="G735" i="6"/>
  <c r="H734" i="6"/>
  <c r="G734" i="6"/>
  <c r="F734" i="6"/>
  <c r="H733" i="6"/>
  <c r="G733" i="6"/>
  <c r="F733" i="6"/>
  <c r="D732" i="6"/>
  <c r="D731" i="6"/>
  <c r="D730" i="6"/>
  <c r="D729" i="6"/>
  <c r="C728" i="6"/>
  <c r="AB727" i="6"/>
  <c r="AA727" i="6"/>
  <c r="Z727" i="6"/>
  <c r="Y727" i="6"/>
  <c r="X727" i="6"/>
  <c r="W727" i="6"/>
  <c r="V727" i="6"/>
  <c r="U727" i="6"/>
  <c r="T727" i="6"/>
  <c r="H727" i="6"/>
  <c r="G727" i="6"/>
  <c r="F727" i="6"/>
  <c r="E727" i="6"/>
  <c r="C727" i="6"/>
  <c r="D727" i="6"/>
  <c r="B727" i="6"/>
  <c r="A726" i="6"/>
  <c r="H722" i="6"/>
  <c r="C722" i="6"/>
  <c r="D720" i="6"/>
  <c r="AB719" i="6"/>
  <c r="AA719" i="6"/>
  <c r="Z719" i="6"/>
  <c r="Y719" i="6"/>
  <c r="X719" i="6"/>
  <c r="W719" i="6"/>
  <c r="V719" i="6"/>
  <c r="U719" i="6"/>
  <c r="T719" i="6"/>
  <c r="H719" i="6"/>
  <c r="G719" i="6"/>
  <c r="F719" i="6"/>
  <c r="E719" i="6"/>
  <c r="C719" i="6"/>
  <c r="D719" i="6"/>
  <c r="B719" i="6"/>
  <c r="H718" i="6"/>
  <c r="G718" i="6"/>
  <c r="H717" i="6"/>
  <c r="G717" i="6"/>
  <c r="F717" i="6"/>
  <c r="H716" i="6"/>
  <c r="G716" i="6"/>
  <c r="F716" i="6"/>
  <c r="D715" i="6"/>
  <c r="D714" i="6"/>
  <c r="D713" i="6"/>
  <c r="D712" i="6"/>
  <c r="AB711" i="6"/>
  <c r="AA711" i="6"/>
  <c r="Z711" i="6"/>
  <c r="Y711" i="6"/>
  <c r="X711" i="6"/>
  <c r="W711" i="6"/>
  <c r="V711" i="6"/>
  <c r="U711" i="6"/>
  <c r="T711" i="6"/>
  <c r="H711" i="6"/>
  <c r="G711" i="6"/>
  <c r="F711" i="6"/>
  <c r="E711" i="6"/>
  <c r="C711" i="6"/>
  <c r="D711" i="6"/>
  <c r="B711" i="6"/>
  <c r="D710" i="6"/>
  <c r="AB709" i="6"/>
  <c r="AA709" i="6"/>
  <c r="Z709" i="6"/>
  <c r="Y709" i="6"/>
  <c r="X709" i="6"/>
  <c r="W709" i="6"/>
  <c r="V709" i="6"/>
  <c r="U709" i="6"/>
  <c r="T709" i="6"/>
  <c r="H709" i="6"/>
  <c r="G709" i="6"/>
  <c r="F709" i="6"/>
  <c r="E709" i="6"/>
  <c r="D709" i="6"/>
  <c r="B709" i="6"/>
  <c r="H708" i="6"/>
  <c r="G708" i="6"/>
  <c r="H707" i="6"/>
  <c r="G707" i="6"/>
  <c r="F707" i="6"/>
  <c r="H706" i="6"/>
  <c r="G706" i="6"/>
  <c r="F706" i="6"/>
  <c r="D705" i="6"/>
  <c r="D704" i="6"/>
  <c r="D703" i="6"/>
  <c r="D702" i="6"/>
  <c r="AB701" i="6"/>
  <c r="AA701" i="6"/>
  <c r="Z701" i="6"/>
  <c r="Y701" i="6"/>
  <c r="X701" i="6"/>
  <c r="W701" i="6"/>
  <c r="V701" i="6"/>
  <c r="U701" i="6"/>
  <c r="T701" i="6"/>
  <c r="H701" i="6"/>
  <c r="G701" i="6"/>
  <c r="F701" i="6"/>
  <c r="E701" i="6"/>
  <c r="C701" i="6"/>
  <c r="D701" i="6"/>
  <c r="B701" i="6"/>
  <c r="A700" i="6"/>
  <c r="D698" i="6"/>
  <c r="AB697" i="6"/>
  <c r="AA697" i="6"/>
  <c r="Z697" i="6"/>
  <c r="Y697" i="6"/>
  <c r="X697" i="6"/>
  <c r="W697" i="6"/>
  <c r="V697" i="6"/>
  <c r="U697" i="6"/>
  <c r="T697" i="6"/>
  <c r="H697" i="6"/>
  <c r="G697" i="6"/>
  <c r="F697" i="6"/>
  <c r="E697" i="6"/>
  <c r="C697" i="6"/>
  <c r="D697" i="6"/>
  <c r="B697" i="6"/>
  <c r="H696" i="6"/>
  <c r="G696" i="6"/>
  <c r="H695" i="6"/>
  <c r="G695" i="6"/>
  <c r="F695" i="6"/>
  <c r="H694" i="6"/>
  <c r="G694" i="6"/>
  <c r="F694" i="6"/>
  <c r="D693" i="6"/>
  <c r="D692" i="6"/>
  <c r="D691" i="6"/>
  <c r="D690" i="6"/>
  <c r="C689" i="6"/>
  <c r="AB688" i="6"/>
  <c r="AA688" i="6"/>
  <c r="Z688" i="6"/>
  <c r="Y688" i="6"/>
  <c r="X688" i="6"/>
  <c r="W688" i="6"/>
  <c r="V688" i="6"/>
  <c r="U688" i="6"/>
  <c r="T688" i="6"/>
  <c r="H688" i="6"/>
  <c r="G688" i="6"/>
  <c r="F688" i="6"/>
  <c r="E688" i="6"/>
  <c r="C688" i="6"/>
  <c r="D688" i="6"/>
  <c r="B688" i="6"/>
  <c r="D687" i="6"/>
  <c r="AB686" i="6"/>
  <c r="AA686" i="6"/>
  <c r="Z686" i="6"/>
  <c r="Y686" i="6"/>
  <c r="X686" i="6"/>
  <c r="W686" i="6"/>
  <c r="V686" i="6"/>
  <c r="U686" i="6"/>
  <c r="T686" i="6"/>
  <c r="H686" i="6"/>
  <c r="G686" i="6"/>
  <c r="F686" i="6"/>
  <c r="E686" i="6"/>
  <c r="C686" i="6"/>
  <c r="D686" i="6"/>
  <c r="B686" i="6"/>
  <c r="D685" i="6"/>
  <c r="AB684" i="6"/>
  <c r="AA684" i="6"/>
  <c r="Z684" i="6"/>
  <c r="Y684" i="6"/>
  <c r="X684" i="6"/>
  <c r="W684" i="6"/>
  <c r="V684" i="6"/>
  <c r="U684" i="6"/>
  <c r="T684" i="6"/>
  <c r="H684" i="6"/>
  <c r="G684" i="6"/>
  <c r="F684" i="6"/>
  <c r="E684" i="6"/>
  <c r="C684" i="6"/>
  <c r="D684" i="6"/>
  <c r="B684" i="6"/>
  <c r="H683" i="6"/>
  <c r="G683" i="6"/>
  <c r="H682" i="6"/>
  <c r="G682" i="6"/>
  <c r="F682" i="6"/>
  <c r="H681" i="6"/>
  <c r="G681" i="6"/>
  <c r="F681" i="6"/>
  <c r="D680" i="6"/>
  <c r="D679" i="6"/>
  <c r="D678" i="6"/>
  <c r="D677" i="6"/>
  <c r="C676" i="6"/>
  <c r="AB675" i="6"/>
  <c r="AA675" i="6"/>
  <c r="Z675" i="6"/>
  <c r="Y675" i="6"/>
  <c r="X675" i="6"/>
  <c r="W675" i="6"/>
  <c r="V675" i="6"/>
  <c r="U675" i="6"/>
  <c r="T675" i="6"/>
  <c r="H675" i="6"/>
  <c r="G675" i="6"/>
  <c r="F675" i="6"/>
  <c r="E675" i="6"/>
  <c r="C675" i="6"/>
  <c r="D675" i="6"/>
  <c r="B675" i="6"/>
  <c r="D674" i="6"/>
  <c r="AB673" i="6"/>
  <c r="AA673" i="6"/>
  <c r="Z673" i="6"/>
  <c r="Y673" i="6"/>
  <c r="X673" i="6"/>
  <c r="W673" i="6"/>
  <c r="V673" i="6"/>
  <c r="U673" i="6"/>
  <c r="T673" i="6"/>
  <c r="H673" i="6"/>
  <c r="G673" i="6"/>
  <c r="F673" i="6"/>
  <c r="E673" i="6"/>
  <c r="C673" i="6"/>
  <c r="D673" i="6"/>
  <c r="B673" i="6"/>
  <c r="H672" i="6"/>
  <c r="G672" i="6"/>
  <c r="H671" i="6"/>
  <c r="G671" i="6"/>
  <c r="F671" i="6"/>
  <c r="H670" i="6"/>
  <c r="G670" i="6"/>
  <c r="F670" i="6"/>
  <c r="D669" i="6"/>
  <c r="D668" i="6"/>
  <c r="D667" i="6"/>
  <c r="D666" i="6"/>
  <c r="C665" i="6"/>
  <c r="AB664" i="6"/>
  <c r="AA664" i="6"/>
  <c r="Z664" i="6"/>
  <c r="Y664" i="6"/>
  <c r="X664" i="6"/>
  <c r="W664" i="6"/>
  <c r="V664" i="6"/>
  <c r="U664" i="6"/>
  <c r="T664" i="6"/>
  <c r="H664" i="6"/>
  <c r="G664" i="6"/>
  <c r="F664" i="6"/>
  <c r="E664" i="6"/>
  <c r="C664" i="6"/>
  <c r="D664" i="6"/>
  <c r="B664" i="6"/>
  <c r="D663" i="6"/>
  <c r="AB662" i="6"/>
  <c r="AA662" i="6"/>
  <c r="Z662" i="6"/>
  <c r="Y662" i="6"/>
  <c r="X662" i="6"/>
  <c r="W662" i="6"/>
  <c r="V662" i="6"/>
  <c r="U662" i="6"/>
  <c r="T662" i="6"/>
  <c r="H662" i="6"/>
  <c r="G662" i="6"/>
  <c r="F662" i="6"/>
  <c r="E662" i="6"/>
  <c r="C662" i="6"/>
  <c r="D662" i="6"/>
  <c r="B662" i="6"/>
  <c r="H661" i="6"/>
  <c r="G661" i="6"/>
  <c r="H660" i="6"/>
  <c r="G660" i="6"/>
  <c r="F660" i="6"/>
  <c r="H659" i="6"/>
  <c r="G659" i="6"/>
  <c r="F659" i="6"/>
  <c r="D658" i="6"/>
  <c r="D657" i="6"/>
  <c r="D656" i="6"/>
  <c r="D655" i="6"/>
  <c r="AB654" i="6"/>
  <c r="AA654" i="6"/>
  <c r="Z654" i="6"/>
  <c r="Y654" i="6"/>
  <c r="X654" i="6"/>
  <c r="W654" i="6"/>
  <c r="V654" i="6"/>
  <c r="U654" i="6"/>
  <c r="T654" i="6"/>
  <c r="H654" i="6"/>
  <c r="G654" i="6"/>
  <c r="F654" i="6"/>
  <c r="E654" i="6"/>
  <c r="C654" i="6"/>
  <c r="D654" i="6"/>
  <c r="B654" i="6"/>
  <c r="D653" i="6"/>
  <c r="AB652" i="6"/>
  <c r="AA652" i="6"/>
  <c r="Z652" i="6"/>
  <c r="Y652" i="6"/>
  <c r="X652" i="6"/>
  <c r="W652" i="6"/>
  <c r="V652" i="6"/>
  <c r="U652" i="6"/>
  <c r="T652" i="6"/>
  <c r="H652" i="6"/>
  <c r="G652" i="6"/>
  <c r="F652" i="6"/>
  <c r="E652" i="6"/>
  <c r="C652" i="6"/>
  <c r="D652" i="6"/>
  <c r="B652" i="6"/>
  <c r="H651" i="6"/>
  <c r="G651" i="6"/>
  <c r="H650" i="6"/>
  <c r="G650" i="6"/>
  <c r="F650" i="6"/>
  <c r="H649" i="6"/>
  <c r="G649" i="6"/>
  <c r="F649" i="6"/>
  <c r="D648" i="6"/>
  <c r="D647" i="6"/>
  <c r="D646" i="6"/>
  <c r="D645" i="6"/>
  <c r="C644" i="6"/>
  <c r="AB643" i="6"/>
  <c r="AA643" i="6"/>
  <c r="Z643" i="6"/>
  <c r="Y643" i="6"/>
  <c r="X643" i="6"/>
  <c r="W643" i="6"/>
  <c r="V643" i="6"/>
  <c r="U643" i="6"/>
  <c r="T643" i="6"/>
  <c r="H643" i="6"/>
  <c r="G643" i="6"/>
  <c r="F643" i="6"/>
  <c r="E643" i="6"/>
  <c r="C643" i="6"/>
  <c r="D643" i="6"/>
  <c r="B643" i="6"/>
  <c r="D642" i="6"/>
  <c r="AB641" i="6"/>
  <c r="AA641" i="6"/>
  <c r="Z641" i="6"/>
  <c r="Y641" i="6"/>
  <c r="X641" i="6"/>
  <c r="W641" i="6"/>
  <c r="V641" i="6"/>
  <c r="U641" i="6"/>
  <c r="T641" i="6"/>
  <c r="H641" i="6"/>
  <c r="G641" i="6"/>
  <c r="F641" i="6"/>
  <c r="E641" i="6"/>
  <c r="C641" i="6"/>
  <c r="D641" i="6"/>
  <c r="B641" i="6"/>
  <c r="H640" i="6"/>
  <c r="G640" i="6"/>
  <c r="H639" i="6"/>
  <c r="G639" i="6"/>
  <c r="F639" i="6"/>
  <c r="H638" i="6"/>
  <c r="G638" i="6"/>
  <c r="F638" i="6"/>
  <c r="D637" i="6"/>
  <c r="D636" i="6"/>
  <c r="D635" i="6"/>
  <c r="D634" i="6"/>
  <c r="C633" i="6"/>
  <c r="AB632" i="6"/>
  <c r="AA632" i="6"/>
  <c r="Z632" i="6"/>
  <c r="Y632" i="6"/>
  <c r="X632" i="6"/>
  <c r="W632" i="6"/>
  <c r="V632" i="6"/>
  <c r="U632" i="6"/>
  <c r="T632" i="6"/>
  <c r="H632" i="6"/>
  <c r="G632" i="6"/>
  <c r="F632" i="6"/>
  <c r="E632" i="6"/>
  <c r="C632" i="6"/>
  <c r="D632" i="6"/>
  <c r="B632" i="6"/>
  <c r="D631" i="6"/>
  <c r="AB630" i="6"/>
  <c r="AA630" i="6"/>
  <c r="Z630" i="6"/>
  <c r="Y630" i="6"/>
  <c r="X630" i="6"/>
  <c r="W630" i="6"/>
  <c r="V630" i="6"/>
  <c r="U630" i="6"/>
  <c r="T630" i="6"/>
  <c r="H630" i="6"/>
  <c r="G630" i="6"/>
  <c r="F630" i="6"/>
  <c r="E630" i="6"/>
  <c r="C630" i="6"/>
  <c r="D630" i="6"/>
  <c r="B630" i="6"/>
  <c r="H629" i="6"/>
  <c r="G629" i="6"/>
  <c r="H628" i="6"/>
  <c r="G628" i="6"/>
  <c r="F628" i="6"/>
  <c r="H627" i="6"/>
  <c r="G627" i="6"/>
  <c r="F627" i="6"/>
  <c r="D626" i="6"/>
  <c r="D625" i="6"/>
  <c r="D624" i="6"/>
  <c r="D623" i="6"/>
  <c r="C622" i="6"/>
  <c r="AB621" i="6"/>
  <c r="AA621" i="6"/>
  <c r="Z621" i="6"/>
  <c r="Y621" i="6"/>
  <c r="X621" i="6"/>
  <c r="W621" i="6"/>
  <c r="V621" i="6"/>
  <c r="U621" i="6"/>
  <c r="T621" i="6"/>
  <c r="H621" i="6"/>
  <c r="G621" i="6"/>
  <c r="F621" i="6"/>
  <c r="E621" i="6"/>
  <c r="C621" i="6"/>
  <c r="D621" i="6"/>
  <c r="B621" i="6"/>
  <c r="D620" i="6"/>
  <c r="AB619" i="6"/>
  <c r="AA619" i="6"/>
  <c r="Z619" i="6"/>
  <c r="Y619" i="6"/>
  <c r="X619" i="6"/>
  <c r="W619" i="6"/>
  <c r="V619" i="6"/>
  <c r="U619" i="6"/>
  <c r="T619" i="6"/>
  <c r="H619" i="6"/>
  <c r="G619" i="6"/>
  <c r="F619" i="6"/>
  <c r="E619" i="6"/>
  <c r="C619" i="6"/>
  <c r="D619" i="6"/>
  <c r="B619" i="6"/>
  <c r="D618" i="6"/>
  <c r="AB617" i="6"/>
  <c r="AA617" i="6"/>
  <c r="Z617" i="6"/>
  <c r="Y617" i="6"/>
  <c r="X617" i="6"/>
  <c r="W617" i="6"/>
  <c r="V617" i="6"/>
  <c r="U617" i="6"/>
  <c r="T617" i="6"/>
  <c r="H617" i="6"/>
  <c r="G617" i="6"/>
  <c r="F617" i="6"/>
  <c r="E617" i="6"/>
  <c r="C617" i="6"/>
  <c r="D617" i="6"/>
  <c r="B617" i="6"/>
  <c r="H616" i="6"/>
  <c r="G616" i="6"/>
  <c r="H615" i="6"/>
  <c r="G615" i="6"/>
  <c r="F615" i="6"/>
  <c r="H614" i="6"/>
  <c r="G614" i="6"/>
  <c r="F614" i="6"/>
  <c r="D613" i="6"/>
  <c r="D612" i="6"/>
  <c r="D611" i="6"/>
  <c r="D610" i="6"/>
  <c r="AB609" i="6"/>
  <c r="AA609" i="6"/>
  <c r="Z609" i="6"/>
  <c r="Y609" i="6"/>
  <c r="X609" i="6"/>
  <c r="W609" i="6"/>
  <c r="V609" i="6"/>
  <c r="U609" i="6"/>
  <c r="T609" i="6"/>
  <c r="H609" i="6"/>
  <c r="G609" i="6"/>
  <c r="F609" i="6"/>
  <c r="E609" i="6"/>
  <c r="C609" i="6"/>
  <c r="D609" i="6"/>
  <c r="B609" i="6"/>
  <c r="D608" i="6"/>
  <c r="AB607" i="6"/>
  <c r="AA607" i="6"/>
  <c r="Z607" i="6"/>
  <c r="Y607" i="6"/>
  <c r="X607" i="6"/>
  <c r="W607" i="6"/>
  <c r="V607" i="6"/>
  <c r="U607" i="6"/>
  <c r="T607" i="6"/>
  <c r="H607" i="6"/>
  <c r="G607" i="6"/>
  <c r="F607" i="6"/>
  <c r="E607" i="6"/>
  <c r="C607" i="6"/>
  <c r="D607" i="6"/>
  <c r="B607" i="6"/>
  <c r="D606" i="6"/>
  <c r="AB605" i="6"/>
  <c r="AA605" i="6"/>
  <c r="Z605" i="6"/>
  <c r="Y605" i="6"/>
  <c r="X605" i="6"/>
  <c r="W605" i="6"/>
  <c r="V605" i="6"/>
  <c r="U605" i="6"/>
  <c r="T605" i="6"/>
  <c r="H605" i="6"/>
  <c r="G605" i="6"/>
  <c r="F605" i="6"/>
  <c r="E605" i="6"/>
  <c r="C605" i="6"/>
  <c r="D605" i="6"/>
  <c r="B605" i="6"/>
  <c r="H604" i="6"/>
  <c r="G604" i="6"/>
  <c r="H603" i="6"/>
  <c r="G603" i="6"/>
  <c r="F603" i="6"/>
  <c r="H602" i="6"/>
  <c r="G602" i="6"/>
  <c r="F602" i="6"/>
  <c r="D601" i="6"/>
  <c r="D600" i="6"/>
  <c r="D599" i="6"/>
  <c r="D598" i="6"/>
  <c r="AB597" i="6"/>
  <c r="AA597" i="6"/>
  <c r="Z597" i="6"/>
  <c r="Y597" i="6"/>
  <c r="X597" i="6"/>
  <c r="W597" i="6"/>
  <c r="V597" i="6"/>
  <c r="U597" i="6"/>
  <c r="T597" i="6"/>
  <c r="H597" i="6"/>
  <c r="G597" i="6"/>
  <c r="F597" i="6"/>
  <c r="E597" i="6"/>
  <c r="C597" i="6"/>
  <c r="D597" i="6"/>
  <c r="B597" i="6"/>
  <c r="H596" i="6"/>
  <c r="G596" i="6"/>
  <c r="H595" i="6"/>
  <c r="G595" i="6"/>
  <c r="F595" i="6"/>
  <c r="H594" i="6"/>
  <c r="G594" i="6"/>
  <c r="F594" i="6"/>
  <c r="D593" i="6"/>
  <c r="D592" i="6"/>
  <c r="D591" i="6"/>
  <c r="D590" i="6"/>
  <c r="AB589" i="6"/>
  <c r="AA589" i="6"/>
  <c r="Z589" i="6"/>
  <c r="Y589" i="6"/>
  <c r="X589" i="6"/>
  <c r="W589" i="6"/>
  <c r="V589" i="6"/>
  <c r="U589" i="6"/>
  <c r="T589" i="6"/>
  <c r="H589" i="6"/>
  <c r="G589" i="6"/>
  <c r="F589" i="6"/>
  <c r="E589" i="6"/>
  <c r="C589" i="6"/>
  <c r="D589" i="6"/>
  <c r="B589" i="6"/>
  <c r="H588" i="6"/>
  <c r="G588" i="6"/>
  <c r="H587" i="6"/>
  <c r="G587" i="6"/>
  <c r="H586" i="6"/>
  <c r="G586" i="6"/>
  <c r="F586" i="6"/>
  <c r="H585" i="6"/>
  <c r="G585" i="6"/>
  <c r="H584" i="6"/>
  <c r="G584" i="6"/>
  <c r="F584" i="6"/>
  <c r="D578" i="6"/>
  <c r="D577" i="6"/>
  <c r="D576" i="6"/>
  <c r="D575" i="6"/>
  <c r="AB574" i="6"/>
  <c r="AA574" i="6"/>
  <c r="Z574" i="6"/>
  <c r="Y574" i="6"/>
  <c r="X574" i="6"/>
  <c r="W574" i="6"/>
  <c r="V574" i="6"/>
  <c r="U574" i="6"/>
  <c r="T574" i="6"/>
  <c r="H574" i="6"/>
  <c r="G574" i="6"/>
  <c r="F574" i="6"/>
  <c r="E574" i="6"/>
  <c r="C574" i="6"/>
  <c r="D574" i="6"/>
  <c r="B574" i="6"/>
  <c r="H573" i="6"/>
  <c r="G573" i="6"/>
  <c r="H572" i="6"/>
  <c r="G572" i="6"/>
  <c r="H571" i="6"/>
  <c r="G571" i="6"/>
  <c r="F571" i="6"/>
  <c r="H570" i="6"/>
  <c r="G570" i="6"/>
  <c r="H569" i="6"/>
  <c r="G569" i="6"/>
  <c r="F569" i="6"/>
  <c r="D568" i="6"/>
  <c r="D567" i="6"/>
  <c r="D566" i="6"/>
  <c r="D565" i="6"/>
  <c r="C564" i="6"/>
  <c r="AB563" i="6"/>
  <c r="AA563" i="6"/>
  <c r="Z563" i="6"/>
  <c r="Y563" i="6"/>
  <c r="X563" i="6"/>
  <c r="W563" i="6"/>
  <c r="V563" i="6"/>
  <c r="U563" i="6"/>
  <c r="T563" i="6"/>
  <c r="H563" i="6"/>
  <c r="G563" i="6"/>
  <c r="F563" i="6"/>
  <c r="E563" i="6"/>
  <c r="C563" i="6"/>
  <c r="D563" i="6"/>
  <c r="B563" i="6"/>
  <c r="A562" i="6"/>
  <c r="AG558" i="6"/>
  <c r="H558" i="6"/>
  <c r="C558" i="6"/>
  <c r="H554" i="6"/>
  <c r="C554" i="6"/>
  <c r="D552" i="6"/>
  <c r="AB551" i="6"/>
  <c r="AA551" i="6"/>
  <c r="Z551" i="6"/>
  <c r="Y551" i="6"/>
  <c r="X551" i="6"/>
  <c r="W551" i="6"/>
  <c r="V551" i="6"/>
  <c r="U551" i="6"/>
  <c r="T551" i="6"/>
  <c r="H551" i="6"/>
  <c r="G551" i="6"/>
  <c r="F551" i="6"/>
  <c r="E551" i="6"/>
  <c r="C551" i="6"/>
  <c r="D551" i="6"/>
  <c r="B551" i="6"/>
  <c r="D550" i="6"/>
  <c r="AB549" i="6"/>
  <c r="AA549" i="6"/>
  <c r="Z549" i="6"/>
  <c r="Y549" i="6"/>
  <c r="X549" i="6"/>
  <c r="W549" i="6"/>
  <c r="V549" i="6"/>
  <c r="U549" i="6"/>
  <c r="T549" i="6"/>
  <c r="H549" i="6"/>
  <c r="G549" i="6"/>
  <c r="F549" i="6"/>
  <c r="E549" i="6"/>
  <c r="C549" i="6"/>
  <c r="D549" i="6"/>
  <c r="B549" i="6"/>
  <c r="D548" i="6"/>
  <c r="AB547" i="6"/>
  <c r="AA547" i="6"/>
  <c r="Z547" i="6"/>
  <c r="Y547" i="6"/>
  <c r="X547" i="6"/>
  <c r="W547" i="6"/>
  <c r="V547" i="6"/>
  <c r="U547" i="6"/>
  <c r="T547" i="6"/>
  <c r="H547" i="6"/>
  <c r="G547" i="6"/>
  <c r="F547" i="6"/>
  <c r="E547" i="6"/>
  <c r="C547" i="6"/>
  <c r="D547" i="6"/>
  <c r="B547" i="6"/>
  <c r="D546" i="6"/>
  <c r="AB545" i="6"/>
  <c r="AA545" i="6"/>
  <c r="Z545" i="6"/>
  <c r="Y545" i="6"/>
  <c r="X545" i="6"/>
  <c r="W545" i="6"/>
  <c r="V545" i="6"/>
  <c r="U545" i="6"/>
  <c r="T545" i="6"/>
  <c r="H545" i="6"/>
  <c r="G545" i="6"/>
  <c r="F545" i="6"/>
  <c r="E545" i="6"/>
  <c r="C545" i="6"/>
  <c r="D545" i="6"/>
  <c r="B545" i="6"/>
  <c r="H544" i="6"/>
  <c r="G544" i="6"/>
  <c r="H543" i="6"/>
  <c r="G543" i="6"/>
  <c r="H542" i="6"/>
  <c r="G542" i="6"/>
  <c r="F542" i="6"/>
  <c r="H541" i="6"/>
  <c r="G541" i="6"/>
  <c r="H540" i="6"/>
  <c r="G540" i="6"/>
  <c r="F540" i="6"/>
  <c r="D534" i="6"/>
  <c r="D533" i="6"/>
  <c r="D532" i="6"/>
  <c r="D531" i="6"/>
  <c r="C530" i="6"/>
  <c r="AB529" i="6"/>
  <c r="AA529" i="6"/>
  <c r="Z529" i="6"/>
  <c r="Y529" i="6"/>
  <c r="X529" i="6"/>
  <c r="W529" i="6"/>
  <c r="V529" i="6"/>
  <c r="U529" i="6"/>
  <c r="T529" i="6"/>
  <c r="H529" i="6"/>
  <c r="G529" i="6"/>
  <c r="F529" i="6"/>
  <c r="E529" i="6"/>
  <c r="C529" i="6"/>
  <c r="D529" i="6"/>
  <c r="B529" i="6"/>
  <c r="H528" i="6"/>
  <c r="G528" i="6"/>
  <c r="H527" i="6"/>
  <c r="G527" i="6"/>
  <c r="H526" i="6"/>
  <c r="G526" i="6"/>
  <c r="F526" i="6"/>
  <c r="H525" i="6"/>
  <c r="G525" i="6"/>
  <c r="H524" i="6"/>
  <c r="G524" i="6"/>
  <c r="F524" i="6"/>
  <c r="D518" i="6"/>
  <c r="D517" i="6"/>
  <c r="D516" i="6"/>
  <c r="D515" i="6"/>
  <c r="C514" i="6"/>
  <c r="AB513" i="6"/>
  <c r="AA513" i="6"/>
  <c r="Z513" i="6"/>
  <c r="Y513" i="6"/>
  <c r="X513" i="6"/>
  <c r="W513" i="6"/>
  <c r="V513" i="6"/>
  <c r="U513" i="6"/>
  <c r="T513" i="6"/>
  <c r="H513" i="6"/>
  <c r="G513" i="6"/>
  <c r="F513" i="6"/>
  <c r="E513" i="6"/>
  <c r="C513" i="6"/>
  <c r="D513" i="6"/>
  <c r="B513" i="6"/>
  <c r="D512" i="6"/>
  <c r="AB511" i="6"/>
  <c r="AA511" i="6"/>
  <c r="Z511" i="6"/>
  <c r="Y511" i="6"/>
  <c r="X511" i="6"/>
  <c r="W511" i="6"/>
  <c r="V511" i="6"/>
  <c r="U511" i="6"/>
  <c r="T511" i="6"/>
  <c r="H511" i="6"/>
  <c r="G511" i="6"/>
  <c r="F511" i="6"/>
  <c r="E511" i="6"/>
  <c r="C511" i="6"/>
  <c r="D511" i="6"/>
  <c r="B511" i="6"/>
  <c r="D510" i="6"/>
  <c r="AB509" i="6"/>
  <c r="AA509" i="6"/>
  <c r="Z509" i="6"/>
  <c r="Y509" i="6"/>
  <c r="X509" i="6"/>
  <c r="W509" i="6"/>
  <c r="V509" i="6"/>
  <c r="U509" i="6"/>
  <c r="T509" i="6"/>
  <c r="H509" i="6"/>
  <c r="G509" i="6"/>
  <c r="F509" i="6"/>
  <c r="E509" i="6"/>
  <c r="C509" i="6"/>
  <c r="D509" i="6"/>
  <c r="B509" i="6"/>
  <c r="H508" i="6"/>
  <c r="G508" i="6"/>
  <c r="H507" i="6"/>
  <c r="G507" i="6"/>
  <c r="H506" i="6"/>
  <c r="G506" i="6"/>
  <c r="F506" i="6"/>
  <c r="H505" i="6"/>
  <c r="G505" i="6"/>
  <c r="H504" i="6"/>
  <c r="G504" i="6"/>
  <c r="F504" i="6"/>
  <c r="D498" i="6"/>
  <c r="D497" i="6"/>
  <c r="D496" i="6"/>
  <c r="D495" i="6"/>
  <c r="C494" i="6"/>
  <c r="AB493" i="6"/>
  <c r="AA493" i="6"/>
  <c r="Z493" i="6"/>
  <c r="Y493" i="6"/>
  <c r="X493" i="6"/>
  <c r="W493" i="6"/>
  <c r="V493" i="6"/>
  <c r="U493" i="6"/>
  <c r="T493" i="6"/>
  <c r="H493" i="6"/>
  <c r="G493" i="6"/>
  <c r="F493" i="6"/>
  <c r="E493" i="6"/>
  <c r="C493" i="6"/>
  <c r="D493" i="6"/>
  <c r="B493" i="6"/>
  <c r="H492" i="6"/>
  <c r="G492" i="6"/>
  <c r="H491" i="6"/>
  <c r="G491" i="6"/>
  <c r="H490" i="6"/>
  <c r="G490" i="6"/>
  <c r="F490" i="6"/>
  <c r="H489" i="6"/>
  <c r="G489" i="6"/>
  <c r="H488" i="6"/>
  <c r="G488" i="6"/>
  <c r="F488" i="6"/>
  <c r="D482" i="6"/>
  <c r="D481" i="6"/>
  <c r="D480" i="6"/>
  <c r="D479" i="6"/>
  <c r="C478" i="6"/>
  <c r="AB477" i="6"/>
  <c r="AA477" i="6"/>
  <c r="Z477" i="6"/>
  <c r="Y477" i="6"/>
  <c r="X477" i="6"/>
  <c r="W477" i="6"/>
  <c r="V477" i="6"/>
  <c r="U477" i="6"/>
  <c r="T477" i="6"/>
  <c r="H477" i="6"/>
  <c r="G477" i="6"/>
  <c r="F477" i="6"/>
  <c r="E477" i="6"/>
  <c r="C477" i="6"/>
  <c r="D477" i="6"/>
  <c r="B477" i="6"/>
  <c r="H476" i="6"/>
  <c r="G476" i="6"/>
  <c r="H475" i="6"/>
  <c r="G475" i="6"/>
  <c r="H474" i="6"/>
  <c r="G474" i="6"/>
  <c r="F474" i="6"/>
  <c r="H473" i="6"/>
  <c r="G473" i="6"/>
  <c r="H472" i="6"/>
  <c r="G472" i="6"/>
  <c r="F472" i="6"/>
  <c r="D466" i="6"/>
  <c r="D465" i="6"/>
  <c r="D464" i="6"/>
  <c r="D463" i="6"/>
  <c r="AB462" i="6"/>
  <c r="AA462" i="6"/>
  <c r="Z462" i="6"/>
  <c r="Y462" i="6"/>
  <c r="X462" i="6"/>
  <c r="W462" i="6"/>
  <c r="V462" i="6"/>
  <c r="U462" i="6"/>
  <c r="T462" i="6"/>
  <c r="H462" i="6"/>
  <c r="G462" i="6"/>
  <c r="F462" i="6"/>
  <c r="E462" i="6"/>
  <c r="C462" i="6"/>
  <c r="D462" i="6"/>
  <c r="B462" i="6"/>
  <c r="A461" i="6"/>
  <c r="H457" i="6"/>
  <c r="C457" i="6"/>
  <c r="D455" i="6"/>
  <c r="AB454" i="6"/>
  <c r="AA454" i="6"/>
  <c r="Z454" i="6"/>
  <c r="Y454" i="6"/>
  <c r="X454" i="6"/>
  <c r="W454" i="6"/>
  <c r="V454" i="6"/>
  <c r="U454" i="6"/>
  <c r="T454" i="6"/>
  <c r="H454" i="6"/>
  <c r="G454" i="6"/>
  <c r="F454" i="6"/>
  <c r="E454" i="6"/>
  <c r="C454" i="6"/>
  <c r="D454" i="6"/>
  <c r="B454" i="6"/>
  <c r="D453" i="6"/>
  <c r="AB452" i="6"/>
  <c r="AA452" i="6"/>
  <c r="Z452" i="6"/>
  <c r="Y452" i="6"/>
  <c r="X452" i="6"/>
  <c r="W452" i="6"/>
  <c r="V452" i="6"/>
  <c r="U452" i="6"/>
  <c r="T452" i="6"/>
  <c r="H452" i="6"/>
  <c r="G452" i="6"/>
  <c r="F452" i="6"/>
  <c r="E452" i="6"/>
  <c r="C452" i="6"/>
  <c r="D452" i="6"/>
  <c r="B452" i="6"/>
  <c r="D451" i="6"/>
  <c r="AB450" i="6"/>
  <c r="AA450" i="6"/>
  <c r="Z450" i="6"/>
  <c r="Y450" i="6"/>
  <c r="X450" i="6"/>
  <c r="W450" i="6"/>
  <c r="V450" i="6"/>
  <c r="U450" i="6"/>
  <c r="T450" i="6"/>
  <c r="H450" i="6"/>
  <c r="G450" i="6"/>
  <c r="F450" i="6"/>
  <c r="E450" i="6"/>
  <c r="C450" i="6"/>
  <c r="D450" i="6"/>
  <c r="B450" i="6"/>
  <c r="D449" i="6"/>
  <c r="AB448" i="6"/>
  <c r="AA448" i="6"/>
  <c r="Z448" i="6"/>
  <c r="Y448" i="6"/>
  <c r="X448" i="6"/>
  <c r="W448" i="6"/>
  <c r="V448" i="6"/>
  <c r="U448" i="6"/>
  <c r="T448" i="6"/>
  <c r="H448" i="6"/>
  <c r="G448" i="6"/>
  <c r="F448" i="6"/>
  <c r="E448" i="6"/>
  <c r="C448" i="6"/>
  <c r="D448" i="6"/>
  <c r="B448" i="6"/>
  <c r="D447" i="6"/>
  <c r="AB446" i="6"/>
  <c r="AA446" i="6"/>
  <c r="Z446" i="6"/>
  <c r="Y446" i="6"/>
  <c r="X446" i="6"/>
  <c r="W446" i="6"/>
  <c r="V446" i="6"/>
  <c r="U446" i="6"/>
  <c r="T446" i="6"/>
  <c r="H446" i="6"/>
  <c r="G446" i="6"/>
  <c r="F446" i="6"/>
  <c r="E446" i="6"/>
  <c r="C446" i="6"/>
  <c r="D446" i="6"/>
  <c r="B446" i="6"/>
  <c r="D445" i="6"/>
  <c r="AB444" i="6"/>
  <c r="AA444" i="6"/>
  <c r="Z444" i="6"/>
  <c r="Y444" i="6"/>
  <c r="X444" i="6"/>
  <c r="W444" i="6"/>
  <c r="V444" i="6"/>
  <c r="U444" i="6"/>
  <c r="T444" i="6"/>
  <c r="H444" i="6"/>
  <c r="G444" i="6"/>
  <c r="F444" i="6"/>
  <c r="E444" i="6"/>
  <c r="C444" i="6"/>
  <c r="D444" i="6"/>
  <c r="B444" i="6"/>
  <c r="D443" i="6"/>
  <c r="AB442" i="6"/>
  <c r="AA442" i="6"/>
  <c r="Z442" i="6"/>
  <c r="Y442" i="6"/>
  <c r="X442" i="6"/>
  <c r="W442" i="6"/>
  <c r="V442" i="6"/>
  <c r="U442" i="6"/>
  <c r="T442" i="6"/>
  <c r="H442" i="6"/>
  <c r="G442" i="6"/>
  <c r="F442" i="6"/>
  <c r="E442" i="6"/>
  <c r="C442" i="6"/>
  <c r="D442" i="6"/>
  <c r="B442" i="6"/>
  <c r="H441" i="6"/>
  <c r="G441" i="6"/>
  <c r="H440" i="6"/>
  <c r="G440" i="6"/>
  <c r="H439" i="6"/>
  <c r="G439" i="6"/>
  <c r="F439" i="6"/>
  <c r="H438" i="6"/>
  <c r="G438" i="6"/>
  <c r="H437" i="6"/>
  <c r="G437" i="6"/>
  <c r="F437" i="6"/>
  <c r="D431" i="6"/>
  <c r="D430" i="6"/>
  <c r="D429" i="6"/>
  <c r="D428" i="6"/>
  <c r="C427" i="6"/>
  <c r="AB426" i="6"/>
  <c r="AA426" i="6"/>
  <c r="Z426" i="6"/>
  <c r="Y426" i="6"/>
  <c r="X426" i="6"/>
  <c r="W426" i="6"/>
  <c r="V426" i="6"/>
  <c r="U426" i="6"/>
  <c r="T426" i="6"/>
  <c r="H426" i="6"/>
  <c r="G426" i="6"/>
  <c r="F426" i="6"/>
  <c r="E426" i="6"/>
  <c r="C426" i="6"/>
  <c r="D426" i="6"/>
  <c r="B426" i="6"/>
  <c r="D425" i="6"/>
  <c r="AB424" i="6"/>
  <c r="AA424" i="6"/>
  <c r="Z424" i="6"/>
  <c r="Y424" i="6"/>
  <c r="X424" i="6"/>
  <c r="W424" i="6"/>
  <c r="V424" i="6"/>
  <c r="U424" i="6"/>
  <c r="T424" i="6"/>
  <c r="H424" i="6"/>
  <c r="G424" i="6"/>
  <c r="F424" i="6"/>
  <c r="E424" i="6"/>
  <c r="C424" i="6"/>
  <c r="D424" i="6"/>
  <c r="B424" i="6"/>
  <c r="D423" i="6"/>
  <c r="AB422" i="6"/>
  <c r="AA422" i="6"/>
  <c r="Z422" i="6"/>
  <c r="Y422" i="6"/>
  <c r="X422" i="6"/>
  <c r="W422" i="6"/>
  <c r="V422" i="6"/>
  <c r="U422" i="6"/>
  <c r="T422" i="6"/>
  <c r="H422" i="6"/>
  <c r="G422" i="6"/>
  <c r="F422" i="6"/>
  <c r="E422" i="6"/>
  <c r="C422" i="6"/>
  <c r="D422" i="6"/>
  <c r="B422" i="6"/>
  <c r="D421" i="6"/>
  <c r="AB420" i="6"/>
  <c r="AA420" i="6"/>
  <c r="Z420" i="6"/>
  <c r="Y420" i="6"/>
  <c r="X420" i="6"/>
  <c r="W420" i="6"/>
  <c r="V420" i="6"/>
  <c r="U420" i="6"/>
  <c r="T420" i="6"/>
  <c r="H420" i="6"/>
  <c r="G420" i="6"/>
  <c r="F420" i="6"/>
  <c r="E420" i="6"/>
  <c r="C420" i="6"/>
  <c r="D420" i="6"/>
  <c r="B420" i="6"/>
  <c r="H419" i="6"/>
  <c r="G419" i="6"/>
  <c r="H418" i="6"/>
  <c r="G418" i="6"/>
  <c r="H417" i="6"/>
  <c r="G417" i="6"/>
  <c r="F417" i="6"/>
  <c r="H416" i="6"/>
  <c r="G416" i="6"/>
  <c r="H415" i="6"/>
  <c r="G415" i="6"/>
  <c r="F415" i="6"/>
  <c r="D409" i="6"/>
  <c r="D408" i="6"/>
  <c r="D407" i="6"/>
  <c r="D406" i="6"/>
  <c r="C405" i="6"/>
  <c r="AB404" i="6"/>
  <c r="AA404" i="6"/>
  <c r="Z404" i="6"/>
  <c r="Y404" i="6"/>
  <c r="X404" i="6"/>
  <c r="W404" i="6"/>
  <c r="V404" i="6"/>
  <c r="U404" i="6"/>
  <c r="T404" i="6"/>
  <c r="H404" i="6"/>
  <c r="G404" i="6"/>
  <c r="F404" i="6"/>
  <c r="E404" i="6"/>
  <c r="C404" i="6"/>
  <c r="D404" i="6"/>
  <c r="B404" i="6"/>
  <c r="D403" i="6"/>
  <c r="AB402" i="6"/>
  <c r="AA402" i="6"/>
  <c r="Z402" i="6"/>
  <c r="Y402" i="6"/>
  <c r="X402" i="6"/>
  <c r="W402" i="6"/>
  <c r="V402" i="6"/>
  <c r="U402" i="6"/>
  <c r="T402" i="6"/>
  <c r="H402" i="6"/>
  <c r="G402" i="6"/>
  <c r="F402" i="6"/>
  <c r="E402" i="6"/>
  <c r="C402" i="6"/>
  <c r="D402" i="6"/>
  <c r="B402" i="6"/>
  <c r="D401" i="6"/>
  <c r="AB400" i="6"/>
  <c r="AA400" i="6"/>
  <c r="Z400" i="6"/>
  <c r="Y400" i="6"/>
  <c r="X400" i="6"/>
  <c r="W400" i="6"/>
  <c r="V400" i="6"/>
  <c r="U400" i="6"/>
  <c r="T400" i="6"/>
  <c r="H400" i="6"/>
  <c r="G400" i="6"/>
  <c r="F400" i="6"/>
  <c r="E400" i="6"/>
  <c r="D400" i="6"/>
  <c r="B400" i="6"/>
  <c r="D399" i="6"/>
  <c r="AB398" i="6"/>
  <c r="AA398" i="6"/>
  <c r="Z398" i="6"/>
  <c r="Y398" i="6"/>
  <c r="X398" i="6"/>
  <c r="W398" i="6"/>
  <c r="V398" i="6"/>
  <c r="U398" i="6"/>
  <c r="T398" i="6"/>
  <c r="H398" i="6"/>
  <c r="G398" i="6"/>
  <c r="F398" i="6"/>
  <c r="E398" i="6"/>
  <c r="C398" i="6"/>
  <c r="D398" i="6"/>
  <c r="B398" i="6"/>
  <c r="D397" i="6"/>
  <c r="AB396" i="6"/>
  <c r="AA396" i="6"/>
  <c r="Z396" i="6"/>
  <c r="Y396" i="6"/>
  <c r="X396" i="6"/>
  <c r="W396" i="6"/>
  <c r="V396" i="6"/>
  <c r="U396" i="6"/>
  <c r="T396" i="6"/>
  <c r="H396" i="6"/>
  <c r="G396" i="6"/>
  <c r="F396" i="6"/>
  <c r="E396" i="6"/>
  <c r="C396" i="6"/>
  <c r="D396" i="6"/>
  <c r="B396" i="6"/>
  <c r="H395" i="6"/>
  <c r="G395" i="6"/>
  <c r="H394" i="6"/>
  <c r="G394" i="6"/>
  <c r="H393" i="6"/>
  <c r="G393" i="6"/>
  <c r="F393" i="6"/>
  <c r="H392" i="6"/>
  <c r="G392" i="6"/>
  <c r="H391" i="6"/>
  <c r="G391" i="6"/>
  <c r="F391" i="6"/>
  <c r="D385" i="6"/>
  <c r="D384" i="6"/>
  <c r="D383" i="6"/>
  <c r="D382" i="6"/>
  <c r="C381" i="6"/>
  <c r="AB380" i="6"/>
  <c r="AA380" i="6"/>
  <c r="Z380" i="6"/>
  <c r="Y380" i="6"/>
  <c r="X380" i="6"/>
  <c r="W380" i="6"/>
  <c r="V380" i="6"/>
  <c r="U380" i="6"/>
  <c r="T380" i="6"/>
  <c r="H380" i="6"/>
  <c r="G380" i="6"/>
  <c r="F380" i="6"/>
  <c r="E380" i="6"/>
  <c r="C380" i="6"/>
  <c r="D380" i="6"/>
  <c r="B380" i="6"/>
  <c r="D379" i="6"/>
  <c r="AB378" i="6"/>
  <c r="AA378" i="6"/>
  <c r="Z378" i="6"/>
  <c r="Y378" i="6"/>
  <c r="X378" i="6"/>
  <c r="W378" i="6"/>
  <c r="V378" i="6"/>
  <c r="U378" i="6"/>
  <c r="T378" i="6"/>
  <c r="H378" i="6"/>
  <c r="G378" i="6"/>
  <c r="F378" i="6"/>
  <c r="E378" i="6"/>
  <c r="C378" i="6"/>
  <c r="D378" i="6"/>
  <c r="B378" i="6"/>
  <c r="D377" i="6"/>
  <c r="AB376" i="6"/>
  <c r="AA376" i="6"/>
  <c r="Z376" i="6"/>
  <c r="Y376" i="6"/>
  <c r="X376" i="6"/>
  <c r="W376" i="6"/>
  <c r="V376" i="6"/>
  <c r="U376" i="6"/>
  <c r="T376" i="6"/>
  <c r="H376" i="6"/>
  <c r="G376" i="6"/>
  <c r="F376" i="6"/>
  <c r="E376" i="6"/>
  <c r="C376" i="6"/>
  <c r="D376" i="6"/>
  <c r="B376" i="6"/>
  <c r="H375" i="6"/>
  <c r="G375" i="6"/>
  <c r="H374" i="6"/>
  <c r="G374" i="6"/>
  <c r="H373" i="6"/>
  <c r="G373" i="6"/>
  <c r="F373" i="6"/>
  <c r="H372" i="6"/>
  <c r="G372" i="6"/>
  <c r="H371" i="6"/>
  <c r="G371" i="6"/>
  <c r="F371" i="6"/>
  <c r="D365" i="6"/>
  <c r="D364" i="6"/>
  <c r="D363" i="6"/>
  <c r="D362" i="6"/>
  <c r="C361" i="6"/>
  <c r="AB360" i="6"/>
  <c r="AA360" i="6"/>
  <c r="Z360" i="6"/>
  <c r="Y360" i="6"/>
  <c r="X360" i="6"/>
  <c r="W360" i="6"/>
  <c r="V360" i="6"/>
  <c r="U360" i="6"/>
  <c r="T360" i="6"/>
  <c r="H360" i="6"/>
  <c r="G360" i="6"/>
  <c r="F360" i="6"/>
  <c r="E360" i="6"/>
  <c r="C360" i="6"/>
  <c r="D360" i="6"/>
  <c r="B360" i="6"/>
  <c r="H359" i="6"/>
  <c r="G359" i="6"/>
  <c r="H358" i="6"/>
  <c r="G358" i="6"/>
  <c r="H357" i="6"/>
  <c r="G357" i="6"/>
  <c r="F357" i="6"/>
  <c r="H356" i="6"/>
  <c r="G356" i="6"/>
  <c r="H355" i="6"/>
  <c r="G355" i="6"/>
  <c r="F355" i="6"/>
  <c r="D349" i="6"/>
  <c r="D348" i="6"/>
  <c r="D347" i="6"/>
  <c r="D346" i="6"/>
  <c r="C345" i="6"/>
  <c r="AB344" i="6"/>
  <c r="AA344" i="6"/>
  <c r="Z344" i="6"/>
  <c r="Y344" i="6"/>
  <c r="X344" i="6"/>
  <c r="W344" i="6"/>
  <c r="V344" i="6"/>
  <c r="U344" i="6"/>
  <c r="T344" i="6"/>
  <c r="H344" i="6"/>
  <c r="G344" i="6"/>
  <c r="F344" i="6"/>
  <c r="E344" i="6"/>
  <c r="C344" i="6"/>
  <c r="D344" i="6"/>
  <c r="B344" i="6"/>
  <c r="A343" i="6"/>
  <c r="H339" i="6"/>
  <c r="C339" i="6"/>
  <c r="D337" i="6"/>
  <c r="AB336" i="6"/>
  <c r="AA336" i="6"/>
  <c r="Z336" i="6"/>
  <c r="Y336" i="6"/>
  <c r="X336" i="6"/>
  <c r="W336" i="6"/>
  <c r="V336" i="6"/>
  <c r="U336" i="6"/>
  <c r="T336" i="6"/>
  <c r="H336" i="6"/>
  <c r="G336" i="6"/>
  <c r="F336" i="6"/>
  <c r="E336" i="6"/>
  <c r="C336" i="6"/>
  <c r="D336" i="6"/>
  <c r="B336" i="6"/>
  <c r="D335" i="6"/>
  <c r="AB334" i="6"/>
  <c r="AA334" i="6"/>
  <c r="Z334" i="6"/>
  <c r="Y334" i="6"/>
  <c r="X334" i="6"/>
  <c r="W334" i="6"/>
  <c r="V334" i="6"/>
  <c r="U334" i="6"/>
  <c r="T334" i="6"/>
  <c r="H334" i="6"/>
  <c r="G334" i="6"/>
  <c r="F334" i="6"/>
  <c r="E334" i="6"/>
  <c r="C334" i="6"/>
  <c r="D334" i="6"/>
  <c r="B334" i="6"/>
  <c r="H333" i="6"/>
  <c r="G333" i="6"/>
  <c r="H332" i="6"/>
  <c r="G332" i="6"/>
  <c r="F332" i="6"/>
  <c r="H331" i="6"/>
  <c r="G331" i="6"/>
  <c r="F331" i="6"/>
  <c r="D330" i="6"/>
  <c r="D329" i="6"/>
  <c r="D328" i="6"/>
  <c r="D327" i="6"/>
  <c r="C326" i="6"/>
  <c r="AB325" i="6"/>
  <c r="AA325" i="6"/>
  <c r="Z325" i="6"/>
  <c r="Y325" i="6"/>
  <c r="X325" i="6"/>
  <c r="W325" i="6"/>
  <c r="V325" i="6"/>
  <c r="U325" i="6"/>
  <c r="T325" i="6"/>
  <c r="H325" i="6"/>
  <c r="G325" i="6"/>
  <c r="F325" i="6"/>
  <c r="E325" i="6"/>
  <c r="C325" i="6"/>
  <c r="D325" i="6"/>
  <c r="B325" i="6"/>
  <c r="D324" i="6"/>
  <c r="AB323" i="6"/>
  <c r="AA323" i="6"/>
  <c r="Z323" i="6"/>
  <c r="Y323" i="6"/>
  <c r="X323" i="6"/>
  <c r="W323" i="6"/>
  <c r="V323" i="6"/>
  <c r="U323" i="6"/>
  <c r="T323" i="6"/>
  <c r="H323" i="6"/>
  <c r="G323" i="6"/>
  <c r="F323" i="6"/>
  <c r="E323" i="6"/>
  <c r="C323" i="6"/>
  <c r="D323" i="6"/>
  <c r="B323" i="6"/>
  <c r="D322" i="6"/>
  <c r="AB321" i="6"/>
  <c r="AA321" i="6"/>
  <c r="Z321" i="6"/>
  <c r="Y321" i="6"/>
  <c r="X321" i="6"/>
  <c r="W321" i="6"/>
  <c r="V321" i="6"/>
  <c r="U321" i="6"/>
  <c r="T321" i="6"/>
  <c r="H321" i="6"/>
  <c r="G321" i="6"/>
  <c r="F321" i="6"/>
  <c r="E321" i="6"/>
  <c r="C321" i="6"/>
  <c r="D321" i="6"/>
  <c r="B321" i="6"/>
  <c r="H320" i="6"/>
  <c r="G320" i="6"/>
  <c r="H319" i="6"/>
  <c r="G319" i="6"/>
  <c r="H318" i="6"/>
  <c r="G318" i="6"/>
  <c r="F318" i="6"/>
  <c r="H317" i="6"/>
  <c r="G317" i="6"/>
  <c r="H316" i="6"/>
  <c r="G316" i="6"/>
  <c r="F316" i="6"/>
  <c r="D310" i="6"/>
  <c r="D309" i="6"/>
  <c r="D308" i="6"/>
  <c r="D307" i="6"/>
  <c r="C306" i="6"/>
  <c r="AB305" i="6"/>
  <c r="AA305" i="6"/>
  <c r="Z305" i="6"/>
  <c r="Y305" i="6"/>
  <c r="X305" i="6"/>
  <c r="W305" i="6"/>
  <c r="V305" i="6"/>
  <c r="U305" i="6"/>
  <c r="T305" i="6"/>
  <c r="H305" i="6"/>
  <c r="G305" i="6"/>
  <c r="F305" i="6"/>
  <c r="E305" i="6"/>
  <c r="C305" i="6"/>
  <c r="D305" i="6"/>
  <c r="B305" i="6"/>
  <c r="D304" i="6"/>
  <c r="AB303" i="6"/>
  <c r="AA303" i="6"/>
  <c r="Z303" i="6"/>
  <c r="Y303" i="6"/>
  <c r="X303" i="6"/>
  <c r="W303" i="6"/>
  <c r="V303" i="6"/>
  <c r="U303" i="6"/>
  <c r="T303" i="6"/>
  <c r="H303" i="6"/>
  <c r="G303" i="6"/>
  <c r="F303" i="6"/>
  <c r="E303" i="6"/>
  <c r="C303" i="6"/>
  <c r="D303" i="6"/>
  <c r="B303" i="6"/>
  <c r="D302" i="6"/>
  <c r="AB301" i="6"/>
  <c r="AA301" i="6"/>
  <c r="Z301" i="6"/>
  <c r="Y301" i="6"/>
  <c r="X301" i="6"/>
  <c r="W301" i="6"/>
  <c r="V301" i="6"/>
  <c r="U301" i="6"/>
  <c r="T301" i="6"/>
  <c r="H301" i="6"/>
  <c r="G301" i="6"/>
  <c r="F301" i="6"/>
  <c r="E301" i="6"/>
  <c r="C301" i="6"/>
  <c r="D301" i="6"/>
  <c r="B301" i="6"/>
  <c r="D300" i="6"/>
  <c r="AB299" i="6"/>
  <c r="AA299" i="6"/>
  <c r="Z299" i="6"/>
  <c r="Y299" i="6"/>
  <c r="X299" i="6"/>
  <c r="W299" i="6"/>
  <c r="V299" i="6"/>
  <c r="U299" i="6"/>
  <c r="T299" i="6"/>
  <c r="H299" i="6"/>
  <c r="G299" i="6"/>
  <c r="F299" i="6"/>
  <c r="E299" i="6"/>
  <c r="C299" i="6"/>
  <c r="D299" i="6"/>
  <c r="B299" i="6"/>
  <c r="H298" i="6"/>
  <c r="G298" i="6"/>
  <c r="H297" i="6"/>
  <c r="G297" i="6"/>
  <c r="H296" i="6"/>
  <c r="G296" i="6"/>
  <c r="F296" i="6"/>
  <c r="H295" i="6"/>
  <c r="G295" i="6"/>
  <c r="H294" i="6"/>
  <c r="G294" i="6"/>
  <c r="F294" i="6"/>
  <c r="D288" i="6"/>
  <c r="D287" i="6"/>
  <c r="D286" i="6"/>
  <c r="D285" i="6"/>
  <c r="C284" i="6"/>
  <c r="AB283" i="6"/>
  <c r="AA283" i="6"/>
  <c r="Z283" i="6"/>
  <c r="Y283" i="6"/>
  <c r="X283" i="6"/>
  <c r="W283" i="6"/>
  <c r="V283" i="6"/>
  <c r="U283" i="6"/>
  <c r="T283" i="6"/>
  <c r="H283" i="6"/>
  <c r="G283" i="6"/>
  <c r="F283" i="6"/>
  <c r="E283" i="6"/>
  <c r="C283" i="6"/>
  <c r="D283" i="6"/>
  <c r="B283" i="6"/>
  <c r="H282" i="6"/>
  <c r="G282" i="6"/>
  <c r="H281" i="6"/>
  <c r="G281" i="6"/>
  <c r="H280" i="6"/>
  <c r="G280" i="6"/>
  <c r="F280" i="6"/>
  <c r="H279" i="6"/>
  <c r="G279" i="6"/>
  <c r="H278" i="6"/>
  <c r="G278" i="6"/>
  <c r="F278" i="6"/>
  <c r="D272" i="6"/>
  <c r="D271" i="6"/>
  <c r="D270" i="6"/>
  <c r="D269" i="6"/>
  <c r="AB268" i="6"/>
  <c r="AA268" i="6"/>
  <c r="Z268" i="6"/>
  <c r="Y268" i="6"/>
  <c r="X268" i="6"/>
  <c r="W268" i="6"/>
  <c r="V268" i="6"/>
  <c r="U268" i="6"/>
  <c r="T268" i="6"/>
  <c r="H268" i="6"/>
  <c r="G268" i="6"/>
  <c r="F268" i="6"/>
  <c r="E268" i="6"/>
  <c r="C268" i="6"/>
  <c r="D268" i="6"/>
  <c r="B268" i="6"/>
  <c r="D262" i="6"/>
  <c r="D261" i="6"/>
  <c r="D260" i="6"/>
  <c r="D259" i="6"/>
  <c r="AB258" i="6"/>
  <c r="AA258" i="6"/>
  <c r="Z258" i="6"/>
  <c r="Y258" i="6"/>
  <c r="X258" i="6"/>
  <c r="W258" i="6"/>
  <c r="V258" i="6"/>
  <c r="U258" i="6"/>
  <c r="T258" i="6"/>
  <c r="H258" i="6"/>
  <c r="G258" i="6"/>
  <c r="F258" i="6"/>
  <c r="E258" i="6"/>
  <c r="C258" i="6"/>
  <c r="D258" i="6"/>
  <c r="B258" i="6"/>
  <c r="A257" i="6"/>
  <c r="H253" i="6"/>
  <c r="C253" i="6"/>
  <c r="H251" i="6"/>
  <c r="G251" i="6"/>
  <c r="H250" i="6"/>
  <c r="G250" i="6"/>
  <c r="H249" i="6"/>
  <c r="G249" i="6"/>
  <c r="F249" i="6"/>
  <c r="H248" i="6"/>
  <c r="G248" i="6"/>
  <c r="H247" i="6"/>
  <c r="G247" i="6"/>
  <c r="F247" i="6"/>
  <c r="D241" i="6"/>
  <c r="D240" i="6"/>
  <c r="D239" i="6"/>
  <c r="D238" i="6"/>
  <c r="C237" i="6"/>
  <c r="AB236" i="6"/>
  <c r="AA236" i="6"/>
  <c r="Z236" i="6"/>
  <c r="Y236" i="6"/>
  <c r="X236" i="6"/>
  <c r="W236" i="6"/>
  <c r="V236" i="6"/>
  <c r="U236" i="6"/>
  <c r="T236" i="6"/>
  <c r="H236" i="6"/>
  <c r="G236" i="6"/>
  <c r="F236" i="6"/>
  <c r="E236" i="6"/>
  <c r="C236" i="6"/>
  <c r="D236" i="6"/>
  <c r="B236" i="6"/>
  <c r="H235" i="6"/>
  <c r="G235" i="6"/>
  <c r="H234" i="6"/>
  <c r="G234" i="6"/>
  <c r="F234" i="6"/>
  <c r="H233" i="6"/>
  <c r="G233" i="6"/>
  <c r="F233" i="6"/>
  <c r="D232" i="6"/>
  <c r="D231" i="6"/>
  <c r="D230" i="6"/>
  <c r="D229" i="6"/>
  <c r="C228" i="6"/>
  <c r="AB227" i="6"/>
  <c r="AA227" i="6"/>
  <c r="Z227" i="6"/>
  <c r="Y227" i="6"/>
  <c r="X227" i="6"/>
  <c r="W227" i="6"/>
  <c r="V227" i="6"/>
  <c r="U227" i="6"/>
  <c r="T227" i="6"/>
  <c r="H227" i="6"/>
  <c r="G227" i="6"/>
  <c r="F227" i="6"/>
  <c r="E227" i="6"/>
  <c r="C227" i="6"/>
  <c r="D227" i="6"/>
  <c r="B227" i="6"/>
  <c r="A226" i="6"/>
  <c r="A224" i="6"/>
  <c r="H220" i="6"/>
  <c r="C220" i="6"/>
  <c r="H218" i="6"/>
  <c r="G218" i="6"/>
  <c r="H217" i="6"/>
  <c r="G217" i="6"/>
  <c r="F217" i="6"/>
  <c r="H216" i="6"/>
  <c r="G216" i="6"/>
  <c r="F216" i="6"/>
  <c r="D215" i="6"/>
  <c r="D214" i="6"/>
  <c r="D213" i="6"/>
  <c r="D212" i="6"/>
  <c r="C211" i="6"/>
  <c r="AB210" i="6"/>
  <c r="AA210" i="6"/>
  <c r="Z210" i="6"/>
  <c r="Y210" i="6"/>
  <c r="X210" i="6"/>
  <c r="W210" i="6"/>
  <c r="V210" i="6"/>
  <c r="U210" i="6"/>
  <c r="T210" i="6"/>
  <c r="H210" i="6"/>
  <c r="G210" i="6"/>
  <c r="F210" i="6"/>
  <c r="E210" i="6"/>
  <c r="C210" i="6"/>
  <c r="D210" i="6"/>
  <c r="B210" i="6"/>
  <c r="H209" i="6"/>
  <c r="G209" i="6"/>
  <c r="H208" i="6"/>
  <c r="G208" i="6"/>
  <c r="F208" i="6"/>
  <c r="H207" i="6"/>
  <c r="G207" i="6"/>
  <c r="F207" i="6"/>
  <c r="D206" i="6"/>
  <c r="D205" i="6"/>
  <c r="D204" i="6"/>
  <c r="D203" i="6"/>
  <c r="C202" i="6"/>
  <c r="AB201" i="6"/>
  <c r="AA201" i="6"/>
  <c r="Z201" i="6"/>
  <c r="Y201" i="6"/>
  <c r="X201" i="6"/>
  <c r="W201" i="6"/>
  <c r="V201" i="6"/>
  <c r="U201" i="6"/>
  <c r="T201" i="6"/>
  <c r="H201" i="6"/>
  <c r="G201" i="6"/>
  <c r="F201" i="6"/>
  <c r="E201" i="6"/>
  <c r="C201" i="6"/>
  <c r="D201" i="6"/>
  <c r="B201" i="6"/>
  <c r="H200" i="6"/>
  <c r="G200" i="6"/>
  <c r="H199" i="6"/>
  <c r="G199" i="6"/>
  <c r="F199" i="6"/>
  <c r="H198" i="6"/>
  <c r="G198" i="6"/>
  <c r="F198" i="6"/>
  <c r="D197" i="6"/>
  <c r="D196" i="6"/>
  <c r="D195" i="6"/>
  <c r="D194" i="6"/>
  <c r="C193" i="6"/>
  <c r="AB192" i="6"/>
  <c r="AA192" i="6"/>
  <c r="Z192" i="6"/>
  <c r="Y192" i="6"/>
  <c r="X192" i="6"/>
  <c r="W192" i="6"/>
  <c r="V192" i="6"/>
  <c r="U192" i="6"/>
  <c r="T192" i="6"/>
  <c r="H192" i="6"/>
  <c r="G192" i="6"/>
  <c r="F192" i="6"/>
  <c r="E192" i="6"/>
  <c r="C192" i="6"/>
  <c r="D192" i="6"/>
  <c r="B192" i="6"/>
  <c r="H191" i="6"/>
  <c r="G191" i="6"/>
  <c r="H190" i="6"/>
  <c r="G190" i="6"/>
  <c r="H189" i="6"/>
  <c r="G189" i="6"/>
  <c r="F189" i="6"/>
  <c r="H188" i="6"/>
  <c r="G188" i="6"/>
  <c r="H187" i="6"/>
  <c r="G187" i="6"/>
  <c r="F187" i="6"/>
  <c r="D180" i="6"/>
  <c r="D179" i="6"/>
  <c r="D178" i="6"/>
  <c r="D177" i="6"/>
  <c r="AB176" i="6"/>
  <c r="AA176" i="6"/>
  <c r="Z176" i="6"/>
  <c r="Y176" i="6"/>
  <c r="X176" i="6"/>
  <c r="W176" i="6"/>
  <c r="V176" i="6"/>
  <c r="U176" i="6"/>
  <c r="T176" i="6"/>
  <c r="H176" i="6"/>
  <c r="G176" i="6"/>
  <c r="F176" i="6"/>
  <c r="E176" i="6"/>
  <c r="C176" i="6"/>
  <c r="D176" i="6"/>
  <c r="B176" i="6"/>
  <c r="H175" i="6"/>
  <c r="G175" i="6"/>
  <c r="H174" i="6"/>
  <c r="G174" i="6"/>
  <c r="F174" i="6"/>
  <c r="H173" i="6"/>
  <c r="G173" i="6"/>
  <c r="F173" i="6"/>
  <c r="D172" i="6"/>
  <c r="D171" i="6"/>
  <c r="D170" i="6"/>
  <c r="D169" i="6"/>
  <c r="C168" i="6"/>
  <c r="AB167" i="6"/>
  <c r="AA167" i="6"/>
  <c r="Z167" i="6"/>
  <c r="Y167" i="6"/>
  <c r="X167" i="6"/>
  <c r="W167" i="6"/>
  <c r="V167" i="6"/>
  <c r="U167" i="6"/>
  <c r="T167" i="6"/>
  <c r="H167" i="6"/>
  <c r="G167" i="6"/>
  <c r="F167" i="6"/>
  <c r="E167" i="6"/>
  <c r="C167" i="6"/>
  <c r="D167" i="6"/>
  <c r="B167" i="6"/>
  <c r="H166" i="6"/>
  <c r="G166" i="6"/>
  <c r="H165" i="6"/>
  <c r="G165" i="6"/>
  <c r="F165" i="6"/>
  <c r="H164" i="6"/>
  <c r="G164" i="6"/>
  <c r="F164" i="6"/>
  <c r="D163" i="6"/>
  <c r="D162" i="6"/>
  <c r="D161" i="6"/>
  <c r="D160" i="6"/>
  <c r="C159" i="6"/>
  <c r="AB158" i="6"/>
  <c r="AA158" i="6"/>
  <c r="Z158" i="6"/>
  <c r="Y158" i="6"/>
  <c r="X158" i="6"/>
  <c r="W158" i="6"/>
  <c r="V158" i="6"/>
  <c r="U158" i="6"/>
  <c r="T158" i="6"/>
  <c r="H158" i="6"/>
  <c r="G158" i="6"/>
  <c r="F158" i="6"/>
  <c r="E158" i="6"/>
  <c r="C158" i="6"/>
  <c r="D158" i="6"/>
  <c r="B158" i="6"/>
  <c r="H157" i="6"/>
  <c r="G157" i="6"/>
  <c r="H156" i="6"/>
  <c r="G156" i="6"/>
  <c r="F156" i="6"/>
  <c r="H155" i="6"/>
  <c r="G155" i="6"/>
  <c r="F155" i="6"/>
  <c r="D154" i="6"/>
  <c r="D153" i="6"/>
  <c r="D152" i="6"/>
  <c r="D151" i="6"/>
  <c r="C150" i="6"/>
  <c r="AB149" i="6"/>
  <c r="AA149" i="6"/>
  <c r="Z149" i="6"/>
  <c r="Y149" i="6"/>
  <c r="X149" i="6"/>
  <c r="W149" i="6"/>
  <c r="V149" i="6"/>
  <c r="U149" i="6"/>
  <c r="T149" i="6"/>
  <c r="H149" i="6"/>
  <c r="G149" i="6"/>
  <c r="F149" i="6"/>
  <c r="E149" i="6"/>
  <c r="C149" i="6"/>
  <c r="D149" i="6"/>
  <c r="B149" i="6"/>
  <c r="H148" i="6"/>
  <c r="G148" i="6"/>
  <c r="H147" i="6"/>
  <c r="G147" i="6"/>
  <c r="H146" i="6"/>
  <c r="G146" i="6"/>
  <c r="F146" i="6"/>
  <c r="H145" i="6"/>
  <c r="G145" i="6"/>
  <c r="H144" i="6"/>
  <c r="G144" i="6"/>
  <c r="F144" i="6"/>
  <c r="D137" i="6"/>
  <c r="D136" i="6"/>
  <c r="D135" i="6"/>
  <c r="D134" i="6"/>
  <c r="C133" i="6"/>
  <c r="AB132" i="6"/>
  <c r="AA132" i="6"/>
  <c r="Z132" i="6"/>
  <c r="Y132" i="6"/>
  <c r="X132" i="6"/>
  <c r="W132" i="6"/>
  <c r="V132" i="6"/>
  <c r="U132" i="6"/>
  <c r="T132" i="6"/>
  <c r="H132" i="6"/>
  <c r="G132" i="6"/>
  <c r="F132" i="6"/>
  <c r="E132" i="6"/>
  <c r="C132" i="6"/>
  <c r="D132" i="6"/>
  <c r="B132" i="6"/>
  <c r="H131" i="6"/>
  <c r="G131" i="6"/>
  <c r="H130" i="6"/>
  <c r="G130" i="6"/>
  <c r="H129" i="6"/>
  <c r="G129" i="6"/>
  <c r="F129" i="6"/>
  <c r="H128" i="6"/>
  <c r="G128" i="6"/>
  <c r="H127" i="6"/>
  <c r="G127" i="6"/>
  <c r="F127" i="6"/>
  <c r="D120" i="6"/>
  <c r="D119" i="6"/>
  <c r="D118" i="6"/>
  <c r="D117" i="6"/>
  <c r="C116" i="6"/>
  <c r="AB115" i="6"/>
  <c r="AA115" i="6"/>
  <c r="Z115" i="6"/>
  <c r="Y115" i="6"/>
  <c r="X115" i="6"/>
  <c r="W115" i="6"/>
  <c r="V115" i="6"/>
  <c r="U115" i="6"/>
  <c r="T115" i="6"/>
  <c r="H115" i="6"/>
  <c r="G115" i="6"/>
  <c r="F115" i="6"/>
  <c r="E115" i="6"/>
  <c r="C115" i="6"/>
  <c r="D115" i="6"/>
  <c r="B115" i="6"/>
  <c r="H114" i="6"/>
  <c r="G114" i="6"/>
  <c r="H113" i="6"/>
  <c r="G113" i="6"/>
  <c r="H112" i="6"/>
  <c r="G112" i="6"/>
  <c r="F112" i="6"/>
  <c r="H111" i="6"/>
  <c r="G111" i="6"/>
  <c r="H110" i="6"/>
  <c r="G110" i="6"/>
  <c r="F110" i="6"/>
  <c r="D103" i="6"/>
  <c r="D102" i="6"/>
  <c r="D101" i="6"/>
  <c r="D100" i="6"/>
  <c r="C99" i="6"/>
  <c r="AB98" i="6"/>
  <c r="AA98" i="6"/>
  <c r="Z98" i="6"/>
  <c r="Y98" i="6"/>
  <c r="X98" i="6"/>
  <c r="W98" i="6"/>
  <c r="V98" i="6"/>
  <c r="U98" i="6"/>
  <c r="T98" i="6"/>
  <c r="H98" i="6"/>
  <c r="G98" i="6"/>
  <c r="F98" i="6"/>
  <c r="E98" i="6"/>
  <c r="C98" i="6"/>
  <c r="D98" i="6"/>
  <c r="B98" i="6"/>
  <c r="H97" i="6"/>
  <c r="G97" i="6"/>
  <c r="H96" i="6"/>
  <c r="G96" i="6"/>
  <c r="H95" i="6"/>
  <c r="G95" i="6"/>
  <c r="F95" i="6"/>
  <c r="H94" i="6"/>
  <c r="G94" i="6"/>
  <c r="H93" i="6"/>
  <c r="G93" i="6"/>
  <c r="F93" i="6"/>
  <c r="D86" i="6"/>
  <c r="D85" i="6"/>
  <c r="D84" i="6"/>
  <c r="D83" i="6"/>
  <c r="C82" i="6"/>
  <c r="AB81" i="6"/>
  <c r="AA81" i="6"/>
  <c r="Z81" i="6"/>
  <c r="Y81" i="6"/>
  <c r="X81" i="6"/>
  <c r="W81" i="6"/>
  <c r="V81" i="6"/>
  <c r="U81" i="6"/>
  <c r="T81" i="6"/>
  <c r="H81" i="6"/>
  <c r="G81" i="6"/>
  <c r="F81" i="6"/>
  <c r="E81" i="6"/>
  <c r="C81" i="6"/>
  <c r="D81" i="6"/>
  <c r="B81" i="6"/>
  <c r="H80" i="6"/>
  <c r="G80" i="6"/>
  <c r="H79" i="6"/>
  <c r="G79" i="6"/>
  <c r="F79" i="6"/>
  <c r="H78" i="6"/>
  <c r="G78" i="6"/>
  <c r="F78" i="6"/>
  <c r="D71" i="6"/>
  <c r="D70" i="6"/>
  <c r="D69" i="6"/>
  <c r="D68" i="6"/>
  <c r="AB67" i="6"/>
  <c r="AA67" i="6"/>
  <c r="Z67" i="6"/>
  <c r="Y67" i="6"/>
  <c r="X67" i="6"/>
  <c r="W67" i="6"/>
  <c r="V67" i="6"/>
  <c r="U67" i="6"/>
  <c r="T67" i="6"/>
  <c r="H67" i="6"/>
  <c r="G67" i="6"/>
  <c r="F67" i="6"/>
  <c r="E67" i="6"/>
  <c r="C67" i="6"/>
  <c r="D67" i="6"/>
  <c r="B67" i="6"/>
  <c r="H66" i="6"/>
  <c r="G66" i="6"/>
  <c r="H65" i="6"/>
  <c r="G65" i="6"/>
  <c r="F65" i="6"/>
  <c r="H64" i="6"/>
  <c r="G64" i="6"/>
  <c r="F64" i="6"/>
  <c r="D63" i="6"/>
  <c r="D62" i="6"/>
  <c r="D61" i="6"/>
  <c r="D60" i="6"/>
  <c r="C59" i="6"/>
  <c r="AB58" i="6"/>
  <c r="AA58" i="6"/>
  <c r="Z58" i="6"/>
  <c r="Y58" i="6"/>
  <c r="X58" i="6"/>
  <c r="W58" i="6"/>
  <c r="V58" i="6"/>
  <c r="U58" i="6"/>
  <c r="T58" i="6"/>
  <c r="H58" i="6"/>
  <c r="G58" i="6"/>
  <c r="F58" i="6"/>
  <c r="E58" i="6"/>
  <c r="C58" i="6"/>
  <c r="D58" i="6"/>
  <c r="B58" i="6"/>
  <c r="H57" i="6"/>
  <c r="G57" i="6"/>
  <c r="H56" i="6"/>
  <c r="G56" i="6"/>
  <c r="F56" i="6"/>
  <c r="H55" i="6"/>
  <c r="G55" i="6"/>
  <c r="F55" i="6"/>
  <c r="D54" i="6"/>
  <c r="D53" i="6"/>
  <c r="D52" i="6"/>
  <c r="D51" i="6"/>
  <c r="C50" i="6"/>
  <c r="AB49" i="6"/>
  <c r="AA49" i="6"/>
  <c r="Z49" i="6"/>
  <c r="Y49" i="6"/>
  <c r="X49" i="6"/>
  <c r="W49" i="6"/>
  <c r="V49" i="6"/>
  <c r="U49" i="6"/>
  <c r="T49" i="6"/>
  <c r="H49" i="6"/>
  <c r="G49" i="6"/>
  <c r="F49" i="6"/>
  <c r="E49" i="6"/>
  <c r="C49" i="6"/>
  <c r="D49" i="6"/>
  <c r="B49" i="6"/>
  <c r="H48" i="6"/>
  <c r="G48" i="6"/>
  <c r="H47" i="6"/>
  <c r="G47" i="6"/>
  <c r="F47" i="6"/>
  <c r="H46" i="6"/>
  <c r="G46" i="6"/>
  <c r="F46" i="6"/>
  <c r="D45" i="6"/>
  <c r="D44" i="6"/>
  <c r="D43" i="6"/>
  <c r="D42" i="6"/>
  <c r="C41" i="6"/>
  <c r="AB40" i="6"/>
  <c r="AA40" i="6"/>
  <c r="Z40" i="6"/>
  <c r="Y40" i="6"/>
  <c r="X40" i="6"/>
  <c r="W40" i="6"/>
  <c r="V40" i="6"/>
  <c r="U40" i="6"/>
  <c r="T40" i="6"/>
  <c r="H40" i="6"/>
  <c r="G40" i="6"/>
  <c r="F40" i="6"/>
  <c r="E40" i="6"/>
  <c r="C40" i="6"/>
  <c r="D40" i="6"/>
  <c r="B40" i="6"/>
  <c r="A39" i="6"/>
  <c r="A37" i="6"/>
  <c r="F31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F654" i="5"/>
  <c r="AF619" i="5"/>
  <c r="AF369" i="5"/>
  <c r="AF152" i="5"/>
  <c r="J673" i="5"/>
  <c r="C673" i="5"/>
  <c r="J672" i="5"/>
  <c r="C672" i="5"/>
  <c r="J671" i="5"/>
  <c r="C671" i="5"/>
  <c r="I21" i="5"/>
  <c r="I20" i="5"/>
  <c r="G20" i="5" s="1"/>
  <c r="I19" i="5"/>
  <c r="I18" i="5"/>
  <c r="I17" i="5"/>
  <c r="I16" i="5"/>
  <c r="I15" i="5"/>
  <c r="A668" i="5"/>
  <c r="A664" i="5"/>
  <c r="Q662" i="5"/>
  <c r="L662" i="5"/>
  <c r="Z662" i="5"/>
  <c r="Y662" i="5"/>
  <c r="X662" i="5"/>
  <c r="K661" i="5"/>
  <c r="J662" i="5" s="1"/>
  <c r="P662" i="5" s="1"/>
  <c r="H661" i="5"/>
  <c r="G662" i="5" s="1"/>
  <c r="O662" i="5" s="1"/>
  <c r="J661" i="5"/>
  <c r="G661" i="5"/>
  <c r="F661" i="5"/>
  <c r="V661" i="5"/>
  <c r="T661" i="5"/>
  <c r="U661" i="5"/>
  <c r="S661" i="5"/>
  <c r="E661" i="5"/>
  <c r="D661" i="5"/>
  <c r="I661" i="5"/>
  <c r="C661" i="5"/>
  <c r="B661" i="5"/>
  <c r="A661" i="5"/>
  <c r="L660" i="5"/>
  <c r="Q660" i="5" s="1"/>
  <c r="Z660" i="5"/>
  <c r="Y660" i="5"/>
  <c r="X660" i="5"/>
  <c r="K659" i="5"/>
  <c r="J660" i="5" s="1"/>
  <c r="P660" i="5" s="1"/>
  <c r="H659" i="5"/>
  <c r="G660" i="5" s="1"/>
  <c r="O660" i="5" s="1"/>
  <c r="J659" i="5"/>
  <c r="G659" i="5"/>
  <c r="F659" i="5"/>
  <c r="V659" i="5"/>
  <c r="T659" i="5"/>
  <c r="U659" i="5"/>
  <c r="S659" i="5"/>
  <c r="E659" i="5"/>
  <c r="D659" i="5"/>
  <c r="I659" i="5"/>
  <c r="C659" i="5"/>
  <c r="B659" i="5"/>
  <c r="A659" i="5"/>
  <c r="A658" i="5"/>
  <c r="A654" i="5"/>
  <c r="L652" i="5"/>
  <c r="Q652" i="5" s="1"/>
  <c r="Z652" i="5"/>
  <c r="Y652" i="5"/>
  <c r="X652" i="5"/>
  <c r="K651" i="5"/>
  <c r="J651" i="5"/>
  <c r="Z651" i="5"/>
  <c r="Y651" i="5"/>
  <c r="X651" i="5"/>
  <c r="H651" i="5"/>
  <c r="W651" i="5" s="1"/>
  <c r="F651" i="5"/>
  <c r="V651" i="5"/>
  <c r="T651" i="5"/>
  <c r="U651" i="5"/>
  <c r="S651" i="5"/>
  <c r="E651" i="5"/>
  <c r="D651" i="5"/>
  <c r="C651" i="5"/>
  <c r="B651" i="5"/>
  <c r="A651" i="5"/>
  <c r="L650" i="5"/>
  <c r="G650" i="5"/>
  <c r="E650" i="5"/>
  <c r="J649" i="5"/>
  <c r="F649" i="5"/>
  <c r="E649" i="5"/>
  <c r="J648" i="5"/>
  <c r="F648" i="5"/>
  <c r="E648" i="5"/>
  <c r="K647" i="5"/>
  <c r="J647" i="5"/>
  <c r="H647" i="5"/>
  <c r="G647" i="5"/>
  <c r="F647" i="5"/>
  <c r="K646" i="5"/>
  <c r="J646" i="5"/>
  <c r="H646" i="5"/>
  <c r="R646" i="5" s="1"/>
  <c r="G646" i="5"/>
  <c r="F646" i="5"/>
  <c r="V645" i="5"/>
  <c r="K649" i="5" s="1"/>
  <c r="T645" i="5"/>
  <c r="K648" i="5" s="1"/>
  <c r="U645" i="5"/>
  <c r="S645" i="5"/>
  <c r="H648" i="5" s="1"/>
  <c r="F645" i="5"/>
  <c r="E645" i="5"/>
  <c r="D645" i="5"/>
  <c r="I645" i="5"/>
  <c r="C645" i="5"/>
  <c r="B645" i="5"/>
  <c r="A645" i="5"/>
  <c r="L644" i="5"/>
  <c r="Q644" i="5" s="1"/>
  <c r="Z644" i="5"/>
  <c r="Y644" i="5"/>
  <c r="X644" i="5"/>
  <c r="K643" i="5"/>
  <c r="J643" i="5"/>
  <c r="Z643" i="5"/>
  <c r="Y643" i="5"/>
  <c r="X643" i="5"/>
  <c r="H643" i="5"/>
  <c r="W643" i="5" s="1"/>
  <c r="F643" i="5"/>
  <c r="V643" i="5"/>
  <c r="T643" i="5"/>
  <c r="U643" i="5"/>
  <c r="S643" i="5"/>
  <c r="E643" i="5"/>
  <c r="D643" i="5"/>
  <c r="C643" i="5"/>
  <c r="B643" i="5"/>
  <c r="A643" i="5"/>
  <c r="K642" i="5"/>
  <c r="J642" i="5"/>
  <c r="Z642" i="5"/>
  <c r="Y642" i="5"/>
  <c r="X642" i="5"/>
  <c r="H642" i="5"/>
  <c r="W642" i="5" s="1"/>
  <c r="F642" i="5"/>
  <c r="V642" i="5"/>
  <c r="T642" i="5"/>
  <c r="U642" i="5"/>
  <c r="S642" i="5"/>
  <c r="E642" i="5"/>
  <c r="D642" i="5"/>
  <c r="C642" i="5"/>
  <c r="B642" i="5"/>
  <c r="A642" i="5"/>
  <c r="L641" i="5"/>
  <c r="G641" i="5"/>
  <c r="E641" i="5"/>
  <c r="J640" i="5"/>
  <c r="F640" i="5"/>
  <c r="E640" i="5"/>
  <c r="J639" i="5"/>
  <c r="F639" i="5"/>
  <c r="E639" i="5"/>
  <c r="K638" i="5"/>
  <c r="J638" i="5"/>
  <c r="H638" i="5"/>
  <c r="G638" i="5"/>
  <c r="F638" i="5"/>
  <c r="K637" i="5"/>
  <c r="J637" i="5"/>
  <c r="H637" i="5"/>
  <c r="R637" i="5" s="1"/>
  <c r="G637" i="5"/>
  <c r="F637" i="5"/>
  <c r="K636" i="5"/>
  <c r="J636" i="5"/>
  <c r="H636" i="5"/>
  <c r="G636" i="5"/>
  <c r="F636" i="5"/>
  <c r="K635" i="5"/>
  <c r="J635" i="5"/>
  <c r="H635" i="5"/>
  <c r="R635" i="5" s="1"/>
  <c r="G635" i="5"/>
  <c r="F635" i="5"/>
  <c r="C634" i="5"/>
  <c r="V633" i="5"/>
  <c r="T633" i="5"/>
  <c r="K639" i="5" s="1"/>
  <c r="U633" i="5"/>
  <c r="S633" i="5"/>
  <c r="H639" i="5" s="1"/>
  <c r="F633" i="5"/>
  <c r="E633" i="5"/>
  <c r="D633" i="5"/>
  <c r="I633" i="5"/>
  <c r="C633" i="5"/>
  <c r="B633" i="5"/>
  <c r="A633" i="5"/>
  <c r="L632" i="5"/>
  <c r="Q632" i="5" s="1"/>
  <c r="L654" i="5" s="1"/>
  <c r="Z632" i="5"/>
  <c r="Y632" i="5"/>
  <c r="X632" i="5"/>
  <c r="L631" i="5"/>
  <c r="G631" i="5"/>
  <c r="E631" i="5"/>
  <c r="J630" i="5"/>
  <c r="E630" i="5"/>
  <c r="J629" i="5"/>
  <c r="E629" i="5"/>
  <c r="K628" i="5"/>
  <c r="J628" i="5"/>
  <c r="H628" i="5"/>
  <c r="R628" i="5" s="1"/>
  <c r="G628" i="5"/>
  <c r="F628" i="5"/>
  <c r="K627" i="5"/>
  <c r="J627" i="5"/>
  <c r="H627" i="5"/>
  <c r="G627" i="5"/>
  <c r="F627" i="5"/>
  <c r="K626" i="5"/>
  <c r="J626" i="5"/>
  <c r="H626" i="5"/>
  <c r="R626" i="5" s="1"/>
  <c r="G626" i="5"/>
  <c r="F626" i="5"/>
  <c r="C625" i="5"/>
  <c r="V624" i="5"/>
  <c r="K630" i="5" s="1"/>
  <c r="T624" i="5"/>
  <c r="K629" i="5" s="1"/>
  <c r="U624" i="5"/>
  <c r="H630" i="5" s="1"/>
  <c r="S624" i="5"/>
  <c r="H629" i="5" s="1"/>
  <c r="F624" i="5"/>
  <c r="E624" i="5"/>
  <c r="D624" i="5"/>
  <c r="I624" i="5"/>
  <c r="C624" i="5"/>
  <c r="B624" i="5"/>
  <c r="A624" i="5"/>
  <c r="A623" i="5"/>
  <c r="A619" i="5"/>
  <c r="A615" i="5"/>
  <c r="L613" i="5"/>
  <c r="Q613" i="5" s="1"/>
  <c r="Z613" i="5"/>
  <c r="Y613" i="5"/>
  <c r="W613" i="5"/>
  <c r="K612" i="5"/>
  <c r="J612" i="5"/>
  <c r="Z612" i="5"/>
  <c r="Y612" i="5"/>
  <c r="W612" i="5"/>
  <c r="H612" i="5"/>
  <c r="X612" i="5" s="1"/>
  <c r="F612" i="5"/>
  <c r="V612" i="5"/>
  <c r="T612" i="5"/>
  <c r="U612" i="5"/>
  <c r="S612" i="5"/>
  <c r="E612" i="5"/>
  <c r="D612" i="5"/>
  <c r="C612" i="5"/>
  <c r="B612" i="5"/>
  <c r="A612" i="5"/>
  <c r="L611" i="5"/>
  <c r="G611" i="5"/>
  <c r="E611" i="5"/>
  <c r="J610" i="5"/>
  <c r="E610" i="5"/>
  <c r="J609" i="5"/>
  <c r="E609" i="5"/>
  <c r="K608" i="5"/>
  <c r="J608" i="5"/>
  <c r="H608" i="5"/>
  <c r="G608" i="5"/>
  <c r="F608" i="5"/>
  <c r="K607" i="5"/>
  <c r="J607" i="5"/>
  <c r="H607" i="5"/>
  <c r="G607" i="5"/>
  <c r="F607" i="5"/>
  <c r="V606" i="5"/>
  <c r="T606" i="5"/>
  <c r="U606" i="5"/>
  <c r="S606" i="5"/>
  <c r="F606" i="5"/>
  <c r="E606" i="5"/>
  <c r="D606" i="5"/>
  <c r="I606" i="5"/>
  <c r="C606" i="5"/>
  <c r="B606" i="5"/>
  <c r="A606" i="5"/>
  <c r="L605" i="5"/>
  <c r="Q605" i="5" s="1"/>
  <c r="Z605" i="5"/>
  <c r="Y605" i="5"/>
  <c r="W605" i="5"/>
  <c r="L604" i="5"/>
  <c r="G604" i="5"/>
  <c r="E604" i="5"/>
  <c r="J603" i="5"/>
  <c r="E603" i="5"/>
  <c r="J602" i="5"/>
  <c r="E602" i="5"/>
  <c r="K601" i="5"/>
  <c r="J601" i="5"/>
  <c r="H601" i="5"/>
  <c r="R601" i="5" s="1"/>
  <c r="G601" i="5"/>
  <c r="F601" i="5"/>
  <c r="V600" i="5"/>
  <c r="K603" i="5" s="1"/>
  <c r="T600" i="5"/>
  <c r="K602" i="5" s="1"/>
  <c r="U600" i="5"/>
  <c r="H603" i="5" s="1"/>
  <c r="S600" i="5"/>
  <c r="H602" i="5" s="1"/>
  <c r="F600" i="5"/>
  <c r="E600" i="5"/>
  <c r="D600" i="5"/>
  <c r="I600" i="5"/>
  <c r="C600" i="5"/>
  <c r="B600" i="5"/>
  <c r="A600" i="5"/>
  <c r="L599" i="5"/>
  <c r="Q599" i="5" s="1"/>
  <c r="Z599" i="5"/>
  <c r="Y599" i="5"/>
  <c r="W599" i="5"/>
  <c r="K598" i="5"/>
  <c r="J598" i="5"/>
  <c r="Z598" i="5"/>
  <c r="Y598" i="5"/>
  <c r="W598" i="5"/>
  <c r="H598" i="5"/>
  <c r="X598" i="5" s="1"/>
  <c r="F598" i="5"/>
  <c r="V598" i="5"/>
  <c r="T598" i="5"/>
  <c r="U598" i="5"/>
  <c r="S598" i="5"/>
  <c r="E598" i="5"/>
  <c r="D598" i="5"/>
  <c r="C598" i="5"/>
  <c r="B598" i="5"/>
  <c r="A598" i="5"/>
  <c r="L597" i="5"/>
  <c r="G597" i="5"/>
  <c r="E597" i="5"/>
  <c r="J596" i="5"/>
  <c r="E596" i="5"/>
  <c r="J595" i="5"/>
  <c r="E595" i="5"/>
  <c r="K594" i="5"/>
  <c r="J594" i="5"/>
  <c r="H594" i="5"/>
  <c r="G594" i="5"/>
  <c r="F594" i="5"/>
  <c r="K593" i="5"/>
  <c r="J593" i="5"/>
  <c r="H593" i="5"/>
  <c r="R593" i="5" s="1"/>
  <c r="G593" i="5"/>
  <c r="F593" i="5"/>
  <c r="K592" i="5"/>
  <c r="J592" i="5"/>
  <c r="H592" i="5"/>
  <c r="G592" i="5"/>
  <c r="F592" i="5"/>
  <c r="K591" i="5"/>
  <c r="J591" i="5"/>
  <c r="H591" i="5"/>
  <c r="G591" i="5"/>
  <c r="F591" i="5"/>
  <c r="C590" i="5"/>
  <c r="V589" i="5"/>
  <c r="T589" i="5"/>
  <c r="U589" i="5"/>
  <c r="H596" i="5" s="1"/>
  <c r="S589" i="5"/>
  <c r="F589" i="5"/>
  <c r="E589" i="5"/>
  <c r="D589" i="5"/>
  <c r="I589" i="5"/>
  <c r="C589" i="5"/>
  <c r="B589" i="5"/>
  <c r="A589" i="5"/>
  <c r="L588" i="5"/>
  <c r="Q588" i="5" s="1"/>
  <c r="Z588" i="5"/>
  <c r="Y588" i="5"/>
  <c r="W588" i="5"/>
  <c r="K587" i="5"/>
  <c r="J587" i="5"/>
  <c r="Z587" i="5"/>
  <c r="Y587" i="5"/>
  <c r="W587" i="5"/>
  <c r="H587" i="5"/>
  <c r="X587" i="5" s="1"/>
  <c r="F587" i="5"/>
  <c r="V587" i="5"/>
  <c r="T587" i="5"/>
  <c r="U587" i="5"/>
  <c r="S587" i="5"/>
  <c r="E587" i="5"/>
  <c r="D587" i="5"/>
  <c r="C587" i="5"/>
  <c r="B587" i="5"/>
  <c r="A587" i="5"/>
  <c r="L586" i="5"/>
  <c r="G586" i="5"/>
  <c r="E586" i="5"/>
  <c r="J585" i="5"/>
  <c r="E585" i="5"/>
  <c r="J584" i="5"/>
  <c r="E584" i="5"/>
  <c r="K583" i="5"/>
  <c r="J583" i="5"/>
  <c r="H583" i="5"/>
  <c r="G583" i="5"/>
  <c r="F583" i="5"/>
  <c r="K582" i="5"/>
  <c r="J582" i="5"/>
  <c r="H582" i="5"/>
  <c r="R582" i="5" s="1"/>
  <c r="G582" i="5"/>
  <c r="F582" i="5"/>
  <c r="K581" i="5"/>
  <c r="J581" i="5"/>
  <c r="H581" i="5"/>
  <c r="G581" i="5"/>
  <c r="F581" i="5"/>
  <c r="K580" i="5"/>
  <c r="J580" i="5"/>
  <c r="H580" i="5"/>
  <c r="R580" i="5" s="1"/>
  <c r="G580" i="5"/>
  <c r="F580" i="5"/>
  <c r="C579" i="5"/>
  <c r="V578" i="5"/>
  <c r="T578" i="5"/>
  <c r="U578" i="5"/>
  <c r="S578" i="5"/>
  <c r="H584" i="5" s="1"/>
  <c r="F578" i="5"/>
  <c r="E578" i="5"/>
  <c r="D578" i="5"/>
  <c r="I578" i="5"/>
  <c r="C578" i="5"/>
  <c r="B578" i="5"/>
  <c r="A578" i="5"/>
  <c r="L577" i="5"/>
  <c r="Q577" i="5" s="1"/>
  <c r="Z577" i="5"/>
  <c r="Y577" i="5"/>
  <c r="W577" i="5"/>
  <c r="K576" i="5"/>
  <c r="J576" i="5"/>
  <c r="Z576" i="5"/>
  <c r="Y576" i="5"/>
  <c r="W576" i="5"/>
  <c r="H576" i="5"/>
  <c r="X576" i="5" s="1"/>
  <c r="F576" i="5"/>
  <c r="V576" i="5"/>
  <c r="T576" i="5"/>
  <c r="U576" i="5"/>
  <c r="S576" i="5"/>
  <c r="E576" i="5"/>
  <c r="D576" i="5"/>
  <c r="C576" i="5"/>
  <c r="B576" i="5"/>
  <c r="A576" i="5"/>
  <c r="L575" i="5"/>
  <c r="G575" i="5"/>
  <c r="E575" i="5"/>
  <c r="J574" i="5"/>
  <c r="E574" i="5"/>
  <c r="J573" i="5"/>
  <c r="E573" i="5"/>
  <c r="K572" i="5"/>
  <c r="J572" i="5"/>
  <c r="H572" i="5"/>
  <c r="G572" i="5"/>
  <c r="F572" i="5"/>
  <c r="K571" i="5"/>
  <c r="J571" i="5"/>
  <c r="H571" i="5"/>
  <c r="R571" i="5" s="1"/>
  <c r="G571" i="5"/>
  <c r="F571" i="5"/>
  <c r="K570" i="5"/>
  <c r="J570" i="5"/>
  <c r="H570" i="5"/>
  <c r="G570" i="5"/>
  <c r="F570" i="5"/>
  <c r="K569" i="5"/>
  <c r="J569" i="5"/>
  <c r="H569" i="5"/>
  <c r="R569" i="5" s="1"/>
  <c r="G569" i="5"/>
  <c r="F569" i="5"/>
  <c r="C568" i="5"/>
  <c r="V567" i="5"/>
  <c r="T567" i="5"/>
  <c r="U567" i="5"/>
  <c r="H574" i="5" s="1"/>
  <c r="S567" i="5"/>
  <c r="F567" i="5"/>
  <c r="E567" i="5"/>
  <c r="D567" i="5"/>
  <c r="I567" i="5"/>
  <c r="C567" i="5"/>
  <c r="B567" i="5"/>
  <c r="A567" i="5"/>
  <c r="L566" i="5"/>
  <c r="Q566" i="5" s="1"/>
  <c r="Z566" i="5"/>
  <c r="Y566" i="5"/>
  <c r="W566" i="5"/>
  <c r="H563" i="5"/>
  <c r="L565" i="5"/>
  <c r="G565" i="5"/>
  <c r="E565" i="5"/>
  <c r="J564" i="5"/>
  <c r="E564" i="5"/>
  <c r="J563" i="5"/>
  <c r="E563" i="5"/>
  <c r="K562" i="5"/>
  <c r="J562" i="5"/>
  <c r="H562" i="5"/>
  <c r="R562" i="5" s="1"/>
  <c r="G562" i="5"/>
  <c r="F562" i="5"/>
  <c r="K561" i="5"/>
  <c r="J561" i="5"/>
  <c r="H561" i="5"/>
  <c r="G561" i="5"/>
  <c r="F561" i="5"/>
  <c r="K560" i="5"/>
  <c r="J560" i="5"/>
  <c r="H560" i="5"/>
  <c r="G560" i="5"/>
  <c r="F560" i="5"/>
  <c r="C559" i="5"/>
  <c r="V558" i="5"/>
  <c r="K564" i="5" s="1"/>
  <c r="T558" i="5"/>
  <c r="K563" i="5" s="1"/>
  <c r="U558" i="5"/>
  <c r="H564" i="5" s="1"/>
  <c r="S558" i="5"/>
  <c r="F558" i="5"/>
  <c r="E558" i="5"/>
  <c r="D558" i="5"/>
  <c r="I558" i="5"/>
  <c r="C558" i="5"/>
  <c r="B558" i="5"/>
  <c r="A558" i="5"/>
  <c r="L557" i="5"/>
  <c r="Q557" i="5" s="1"/>
  <c r="Z557" i="5"/>
  <c r="Y557" i="5"/>
  <c r="W557" i="5"/>
  <c r="K556" i="5"/>
  <c r="J556" i="5"/>
  <c r="Z556" i="5"/>
  <c r="Y556" i="5"/>
  <c r="X556" i="5"/>
  <c r="W556" i="5"/>
  <c r="H556" i="5"/>
  <c r="F556" i="5"/>
  <c r="V556" i="5"/>
  <c r="K554" i="5" s="1"/>
  <c r="T556" i="5"/>
  <c r="U556" i="5"/>
  <c r="S556" i="5"/>
  <c r="E556" i="5"/>
  <c r="D556" i="5"/>
  <c r="C556" i="5"/>
  <c r="B556" i="5"/>
  <c r="A556" i="5"/>
  <c r="L555" i="5"/>
  <c r="G555" i="5"/>
  <c r="E555" i="5"/>
  <c r="J554" i="5"/>
  <c r="E554" i="5"/>
  <c r="J553" i="5"/>
  <c r="E553" i="5"/>
  <c r="K552" i="5"/>
  <c r="J552" i="5"/>
  <c r="H552" i="5"/>
  <c r="G552" i="5"/>
  <c r="F552" i="5"/>
  <c r="K551" i="5"/>
  <c r="J551" i="5"/>
  <c r="H551" i="5"/>
  <c r="G551" i="5"/>
  <c r="F551" i="5"/>
  <c r="V550" i="5"/>
  <c r="T550" i="5"/>
  <c r="U550" i="5"/>
  <c r="H554" i="5" s="1"/>
  <c r="S550" i="5"/>
  <c r="F550" i="5"/>
  <c r="E550" i="5"/>
  <c r="D550" i="5"/>
  <c r="I550" i="5"/>
  <c r="C550" i="5"/>
  <c r="B550" i="5"/>
  <c r="A550" i="5"/>
  <c r="L549" i="5"/>
  <c r="Q549" i="5" s="1"/>
  <c r="Z549" i="5"/>
  <c r="Y549" i="5"/>
  <c r="W549" i="5"/>
  <c r="K547" i="5"/>
  <c r="L548" i="5"/>
  <c r="G548" i="5"/>
  <c r="E548" i="5"/>
  <c r="J547" i="5"/>
  <c r="E547" i="5"/>
  <c r="J546" i="5"/>
  <c r="E546" i="5"/>
  <c r="K545" i="5"/>
  <c r="J545" i="5"/>
  <c r="H545" i="5"/>
  <c r="R545" i="5" s="1"/>
  <c r="G545" i="5"/>
  <c r="F545" i="5"/>
  <c r="V544" i="5"/>
  <c r="T544" i="5"/>
  <c r="K546" i="5" s="1"/>
  <c r="U544" i="5"/>
  <c r="H547" i="5" s="1"/>
  <c r="S544" i="5"/>
  <c r="H546" i="5" s="1"/>
  <c r="F544" i="5"/>
  <c r="E544" i="5"/>
  <c r="D544" i="5"/>
  <c r="I544" i="5"/>
  <c r="C544" i="5"/>
  <c r="B544" i="5"/>
  <c r="A544" i="5"/>
  <c r="L543" i="5"/>
  <c r="Q543" i="5" s="1"/>
  <c r="Z543" i="5"/>
  <c r="Y543" i="5"/>
  <c r="W543" i="5"/>
  <c r="K542" i="5"/>
  <c r="J542" i="5"/>
  <c r="Z542" i="5"/>
  <c r="Y542" i="5"/>
  <c r="W542" i="5"/>
  <c r="H542" i="5"/>
  <c r="X542" i="5" s="1"/>
  <c r="F542" i="5"/>
  <c r="V542" i="5"/>
  <c r="T542" i="5"/>
  <c r="U542" i="5"/>
  <c r="S542" i="5"/>
  <c r="E542" i="5"/>
  <c r="D542" i="5"/>
  <c r="C542" i="5"/>
  <c r="B542" i="5"/>
  <c r="A542" i="5"/>
  <c r="L541" i="5"/>
  <c r="G541" i="5"/>
  <c r="E541" i="5"/>
  <c r="J540" i="5"/>
  <c r="E540" i="5"/>
  <c r="J539" i="5"/>
  <c r="E539" i="5"/>
  <c r="K538" i="5"/>
  <c r="J538" i="5"/>
  <c r="H538" i="5"/>
  <c r="G538" i="5"/>
  <c r="F538" i="5"/>
  <c r="K537" i="5"/>
  <c r="J537" i="5"/>
  <c r="H537" i="5"/>
  <c r="R537" i="5" s="1"/>
  <c r="G537" i="5"/>
  <c r="F537" i="5"/>
  <c r="V536" i="5"/>
  <c r="T536" i="5"/>
  <c r="K539" i="5" s="1"/>
  <c r="U536" i="5"/>
  <c r="S536" i="5"/>
  <c r="F536" i="5"/>
  <c r="E536" i="5"/>
  <c r="D536" i="5"/>
  <c r="I536" i="5"/>
  <c r="C536" i="5"/>
  <c r="B536" i="5"/>
  <c r="A536" i="5"/>
  <c r="Q535" i="5"/>
  <c r="L535" i="5"/>
  <c r="Z535" i="5"/>
  <c r="Y535" i="5"/>
  <c r="W535" i="5"/>
  <c r="L534" i="5"/>
  <c r="G534" i="5"/>
  <c r="E534" i="5"/>
  <c r="J533" i="5"/>
  <c r="E533" i="5"/>
  <c r="J532" i="5"/>
  <c r="E532" i="5"/>
  <c r="K531" i="5"/>
  <c r="J531" i="5"/>
  <c r="H531" i="5"/>
  <c r="R531" i="5" s="1"/>
  <c r="G531" i="5"/>
  <c r="F531" i="5"/>
  <c r="V530" i="5"/>
  <c r="K533" i="5" s="1"/>
  <c r="T530" i="5"/>
  <c r="K532" i="5" s="1"/>
  <c r="U530" i="5"/>
  <c r="H533" i="5" s="1"/>
  <c r="S530" i="5"/>
  <c r="H532" i="5" s="1"/>
  <c r="F530" i="5"/>
  <c r="E530" i="5"/>
  <c r="D530" i="5"/>
  <c r="I530" i="5"/>
  <c r="C530" i="5"/>
  <c r="B530" i="5"/>
  <c r="A530" i="5"/>
  <c r="L529" i="5"/>
  <c r="Q529" i="5" s="1"/>
  <c r="Z529" i="5"/>
  <c r="Y529" i="5"/>
  <c r="X529" i="5"/>
  <c r="L528" i="5"/>
  <c r="G528" i="5"/>
  <c r="E528" i="5"/>
  <c r="J527" i="5"/>
  <c r="E527" i="5"/>
  <c r="J526" i="5"/>
  <c r="E526" i="5"/>
  <c r="K525" i="5"/>
  <c r="J525" i="5"/>
  <c r="H525" i="5"/>
  <c r="R525" i="5" s="1"/>
  <c r="G525" i="5"/>
  <c r="F525" i="5"/>
  <c r="K524" i="5"/>
  <c r="J524" i="5"/>
  <c r="H524" i="5"/>
  <c r="G524" i="5"/>
  <c r="F524" i="5"/>
  <c r="K523" i="5"/>
  <c r="J523" i="5"/>
  <c r="R523" i="5"/>
  <c r="H523" i="5"/>
  <c r="G523" i="5"/>
  <c r="F523" i="5"/>
  <c r="C522" i="5"/>
  <c r="V521" i="5"/>
  <c r="K527" i="5" s="1"/>
  <c r="T521" i="5"/>
  <c r="K526" i="5" s="1"/>
  <c r="U521" i="5"/>
  <c r="H527" i="5" s="1"/>
  <c r="S521" i="5"/>
  <c r="H526" i="5" s="1"/>
  <c r="F521" i="5"/>
  <c r="E521" i="5"/>
  <c r="D521" i="5"/>
  <c r="I521" i="5"/>
  <c r="C521" i="5"/>
  <c r="B521" i="5"/>
  <c r="A521" i="5"/>
  <c r="A520" i="5"/>
  <c r="A516" i="5"/>
  <c r="L514" i="5"/>
  <c r="Q514" i="5" s="1"/>
  <c r="Z514" i="5"/>
  <c r="Y514" i="5"/>
  <c r="W514" i="5"/>
  <c r="K513" i="5"/>
  <c r="J513" i="5"/>
  <c r="Z513" i="5"/>
  <c r="Y513" i="5"/>
  <c r="W513" i="5"/>
  <c r="H513" i="5"/>
  <c r="X513" i="5" s="1"/>
  <c r="F513" i="5"/>
  <c r="V513" i="5"/>
  <c r="T513" i="5"/>
  <c r="U513" i="5"/>
  <c r="S513" i="5"/>
  <c r="E513" i="5"/>
  <c r="D513" i="5"/>
  <c r="C513" i="5"/>
  <c r="B513" i="5"/>
  <c r="A513" i="5"/>
  <c r="L512" i="5"/>
  <c r="G512" i="5"/>
  <c r="E512" i="5"/>
  <c r="J511" i="5"/>
  <c r="E511" i="5"/>
  <c r="J510" i="5"/>
  <c r="E510" i="5"/>
  <c r="K509" i="5"/>
  <c r="J509" i="5"/>
  <c r="H509" i="5"/>
  <c r="G509" i="5"/>
  <c r="F509" i="5"/>
  <c r="K508" i="5"/>
  <c r="J508" i="5"/>
  <c r="H508" i="5"/>
  <c r="R508" i="5" s="1"/>
  <c r="G508" i="5"/>
  <c r="F508" i="5"/>
  <c r="K507" i="5"/>
  <c r="J507" i="5"/>
  <c r="H507" i="5"/>
  <c r="G507" i="5"/>
  <c r="F507" i="5"/>
  <c r="K506" i="5"/>
  <c r="J506" i="5"/>
  <c r="H506" i="5"/>
  <c r="G506" i="5"/>
  <c r="F506" i="5"/>
  <c r="V505" i="5"/>
  <c r="T505" i="5"/>
  <c r="U505" i="5"/>
  <c r="H511" i="5" s="1"/>
  <c r="S505" i="5"/>
  <c r="H510" i="5" s="1"/>
  <c r="F505" i="5"/>
  <c r="E505" i="5"/>
  <c r="D505" i="5"/>
  <c r="I505" i="5"/>
  <c r="C505" i="5"/>
  <c r="B505" i="5"/>
  <c r="A505" i="5"/>
  <c r="Q504" i="5"/>
  <c r="L504" i="5"/>
  <c r="Z504" i="5"/>
  <c r="Y504" i="5"/>
  <c r="W504" i="5"/>
  <c r="K503" i="5"/>
  <c r="J503" i="5"/>
  <c r="Z503" i="5"/>
  <c r="Y503" i="5"/>
  <c r="W503" i="5"/>
  <c r="H503" i="5"/>
  <c r="X503" i="5" s="1"/>
  <c r="F503" i="5"/>
  <c r="V503" i="5"/>
  <c r="T503" i="5"/>
  <c r="U503" i="5"/>
  <c r="S503" i="5"/>
  <c r="E503" i="5"/>
  <c r="D503" i="5"/>
  <c r="B503" i="5"/>
  <c r="A503" i="5"/>
  <c r="L502" i="5"/>
  <c r="G502" i="5"/>
  <c r="E502" i="5"/>
  <c r="J501" i="5"/>
  <c r="E501" i="5"/>
  <c r="J500" i="5"/>
  <c r="E500" i="5"/>
  <c r="K499" i="5"/>
  <c r="J499" i="5"/>
  <c r="H499" i="5"/>
  <c r="G499" i="5"/>
  <c r="F499" i="5"/>
  <c r="K498" i="5"/>
  <c r="J498" i="5"/>
  <c r="H498" i="5"/>
  <c r="R498" i="5" s="1"/>
  <c r="G498" i="5"/>
  <c r="F498" i="5"/>
  <c r="V497" i="5"/>
  <c r="K501" i="5" s="1"/>
  <c r="T497" i="5"/>
  <c r="K500" i="5" s="1"/>
  <c r="U497" i="5"/>
  <c r="S497" i="5"/>
  <c r="F497" i="5"/>
  <c r="E497" i="5"/>
  <c r="D497" i="5"/>
  <c r="I497" i="5"/>
  <c r="C497" i="5"/>
  <c r="B497" i="5"/>
  <c r="A497" i="5"/>
  <c r="A496" i="5"/>
  <c r="L494" i="5"/>
  <c r="Q494" i="5" s="1"/>
  <c r="Z494" i="5"/>
  <c r="Y494" i="5"/>
  <c r="W494" i="5"/>
  <c r="K493" i="5"/>
  <c r="J493" i="5"/>
  <c r="Z493" i="5"/>
  <c r="Y493" i="5"/>
  <c r="W493" i="5"/>
  <c r="H493" i="5"/>
  <c r="X493" i="5" s="1"/>
  <c r="F493" i="5"/>
  <c r="V493" i="5"/>
  <c r="T493" i="5"/>
  <c r="U493" i="5"/>
  <c r="S493" i="5"/>
  <c r="E493" i="5"/>
  <c r="D493" i="5"/>
  <c r="C493" i="5"/>
  <c r="B493" i="5"/>
  <c r="A493" i="5"/>
  <c r="L492" i="5"/>
  <c r="G492" i="5"/>
  <c r="E492" i="5"/>
  <c r="J491" i="5"/>
  <c r="E491" i="5"/>
  <c r="J490" i="5"/>
  <c r="E490" i="5"/>
  <c r="K489" i="5"/>
  <c r="J489" i="5"/>
  <c r="H489" i="5"/>
  <c r="G489" i="5"/>
  <c r="F489" i="5"/>
  <c r="K488" i="5"/>
  <c r="J488" i="5"/>
  <c r="H488" i="5"/>
  <c r="R488" i="5" s="1"/>
  <c r="G488" i="5"/>
  <c r="F488" i="5"/>
  <c r="K487" i="5"/>
  <c r="J487" i="5"/>
  <c r="H487" i="5"/>
  <c r="G487" i="5"/>
  <c r="F487" i="5"/>
  <c r="K486" i="5"/>
  <c r="J486" i="5"/>
  <c r="H486" i="5"/>
  <c r="R486" i="5" s="1"/>
  <c r="G486" i="5"/>
  <c r="F486" i="5"/>
  <c r="C485" i="5"/>
  <c r="V484" i="5"/>
  <c r="T484" i="5"/>
  <c r="K490" i="5" s="1"/>
  <c r="U484" i="5"/>
  <c r="S484" i="5"/>
  <c r="H490" i="5" s="1"/>
  <c r="F484" i="5"/>
  <c r="E484" i="5"/>
  <c r="D484" i="5"/>
  <c r="I484" i="5"/>
  <c r="C484" i="5"/>
  <c r="B484" i="5"/>
  <c r="A484" i="5"/>
  <c r="L483" i="5"/>
  <c r="Q483" i="5" s="1"/>
  <c r="Z483" i="5"/>
  <c r="Y483" i="5"/>
  <c r="W483" i="5"/>
  <c r="K482" i="5"/>
  <c r="J482" i="5"/>
  <c r="Z482" i="5"/>
  <c r="Y482" i="5"/>
  <c r="W482" i="5"/>
  <c r="H482" i="5"/>
  <c r="X482" i="5" s="1"/>
  <c r="F482" i="5"/>
  <c r="V482" i="5"/>
  <c r="T482" i="5"/>
  <c r="U482" i="5"/>
  <c r="S482" i="5"/>
  <c r="E482" i="5"/>
  <c r="D482" i="5"/>
  <c r="C482" i="5"/>
  <c r="B482" i="5"/>
  <c r="A482" i="5"/>
  <c r="K481" i="5"/>
  <c r="J481" i="5"/>
  <c r="Z481" i="5"/>
  <c r="Y481" i="5"/>
  <c r="X481" i="5"/>
  <c r="W481" i="5"/>
  <c r="H481" i="5"/>
  <c r="F481" i="5"/>
  <c r="V481" i="5"/>
  <c r="T481" i="5"/>
  <c r="U481" i="5"/>
  <c r="S481" i="5"/>
  <c r="E481" i="5"/>
  <c r="D481" i="5"/>
  <c r="C481" i="5"/>
  <c r="B481" i="5"/>
  <c r="A481" i="5"/>
  <c r="L480" i="5"/>
  <c r="G480" i="5"/>
  <c r="E480" i="5"/>
  <c r="J479" i="5"/>
  <c r="E479" i="5"/>
  <c r="J478" i="5"/>
  <c r="E478" i="5"/>
  <c r="K477" i="5"/>
  <c r="J477" i="5"/>
  <c r="H477" i="5"/>
  <c r="G477" i="5"/>
  <c r="F477" i="5"/>
  <c r="K476" i="5"/>
  <c r="J476" i="5"/>
  <c r="H476" i="5"/>
  <c r="R476" i="5" s="1"/>
  <c r="G476" i="5"/>
  <c r="F476" i="5"/>
  <c r="K475" i="5"/>
  <c r="J475" i="5"/>
  <c r="H475" i="5"/>
  <c r="G475" i="5"/>
  <c r="F475" i="5"/>
  <c r="K474" i="5"/>
  <c r="J474" i="5"/>
  <c r="H474" i="5"/>
  <c r="R474" i="5" s="1"/>
  <c r="G474" i="5"/>
  <c r="F474" i="5"/>
  <c r="C473" i="5"/>
  <c r="V472" i="5"/>
  <c r="T472" i="5"/>
  <c r="U472" i="5"/>
  <c r="S472" i="5"/>
  <c r="F472" i="5"/>
  <c r="E472" i="5"/>
  <c r="D472" i="5"/>
  <c r="I472" i="5"/>
  <c r="C472" i="5"/>
  <c r="B472" i="5"/>
  <c r="A472" i="5"/>
  <c r="L471" i="5"/>
  <c r="Q471" i="5" s="1"/>
  <c r="Z471" i="5"/>
  <c r="Y471" i="5"/>
  <c r="W471" i="5"/>
  <c r="K470" i="5"/>
  <c r="J470" i="5"/>
  <c r="Z470" i="5"/>
  <c r="Y470" i="5"/>
  <c r="W470" i="5"/>
  <c r="H470" i="5"/>
  <c r="X470" i="5" s="1"/>
  <c r="F470" i="5"/>
  <c r="V470" i="5"/>
  <c r="K468" i="5" s="1"/>
  <c r="T470" i="5"/>
  <c r="U470" i="5"/>
  <c r="S470" i="5"/>
  <c r="E470" i="5"/>
  <c r="D470" i="5"/>
  <c r="C470" i="5"/>
  <c r="B470" i="5"/>
  <c r="A470" i="5"/>
  <c r="L469" i="5"/>
  <c r="G469" i="5"/>
  <c r="E469" i="5"/>
  <c r="J468" i="5"/>
  <c r="E468" i="5"/>
  <c r="J467" i="5"/>
  <c r="E467" i="5"/>
  <c r="K466" i="5"/>
  <c r="J466" i="5"/>
  <c r="H466" i="5"/>
  <c r="G466" i="5"/>
  <c r="F466" i="5"/>
  <c r="K465" i="5"/>
  <c r="J465" i="5"/>
  <c r="H465" i="5"/>
  <c r="R465" i="5" s="1"/>
  <c r="G465" i="5"/>
  <c r="F465" i="5"/>
  <c r="K464" i="5"/>
  <c r="J464" i="5"/>
  <c r="H464" i="5"/>
  <c r="G464" i="5"/>
  <c r="F464" i="5"/>
  <c r="K463" i="5"/>
  <c r="J463" i="5"/>
  <c r="H463" i="5"/>
  <c r="R463" i="5" s="1"/>
  <c r="G463" i="5"/>
  <c r="F463" i="5"/>
  <c r="C462" i="5"/>
  <c r="V461" i="5"/>
  <c r="T461" i="5"/>
  <c r="U461" i="5"/>
  <c r="H468" i="5" s="1"/>
  <c r="S461" i="5"/>
  <c r="F461" i="5"/>
  <c r="E461" i="5"/>
  <c r="D461" i="5"/>
  <c r="I461" i="5"/>
  <c r="C461" i="5"/>
  <c r="B461" i="5"/>
  <c r="A461" i="5"/>
  <c r="L460" i="5"/>
  <c r="Q460" i="5" s="1"/>
  <c r="Z460" i="5"/>
  <c r="Y460" i="5"/>
  <c r="W460" i="5"/>
  <c r="K459" i="5"/>
  <c r="J459" i="5"/>
  <c r="Z459" i="5"/>
  <c r="Y459" i="5"/>
  <c r="W459" i="5"/>
  <c r="H459" i="5"/>
  <c r="X459" i="5" s="1"/>
  <c r="F459" i="5"/>
  <c r="V459" i="5"/>
  <c r="T459" i="5"/>
  <c r="U459" i="5"/>
  <c r="S459" i="5"/>
  <c r="E459" i="5"/>
  <c r="D459" i="5"/>
  <c r="C459" i="5"/>
  <c r="B459" i="5"/>
  <c r="A459" i="5"/>
  <c r="L458" i="5"/>
  <c r="G458" i="5"/>
  <c r="E458" i="5"/>
  <c r="J457" i="5"/>
  <c r="E457" i="5"/>
  <c r="J456" i="5"/>
  <c r="E456" i="5"/>
  <c r="K455" i="5"/>
  <c r="J455" i="5"/>
  <c r="H455" i="5"/>
  <c r="G455" i="5"/>
  <c r="F455" i="5"/>
  <c r="K454" i="5"/>
  <c r="J454" i="5"/>
  <c r="H454" i="5"/>
  <c r="R454" i="5" s="1"/>
  <c r="G454" i="5"/>
  <c r="F454" i="5"/>
  <c r="K453" i="5"/>
  <c r="J453" i="5"/>
  <c r="H453" i="5"/>
  <c r="G453" i="5"/>
  <c r="F453" i="5"/>
  <c r="K452" i="5"/>
  <c r="J452" i="5"/>
  <c r="H452" i="5"/>
  <c r="G452" i="5"/>
  <c r="F452" i="5"/>
  <c r="V451" i="5"/>
  <c r="T451" i="5"/>
  <c r="U451" i="5"/>
  <c r="H457" i="5" s="1"/>
  <c r="S451" i="5"/>
  <c r="H456" i="5" s="1"/>
  <c r="F451" i="5"/>
  <c r="E451" i="5"/>
  <c r="D451" i="5"/>
  <c r="I451" i="5"/>
  <c r="C451" i="5"/>
  <c r="B451" i="5"/>
  <c r="A451" i="5"/>
  <c r="Q450" i="5"/>
  <c r="L450" i="5"/>
  <c r="Z450" i="5"/>
  <c r="Y450" i="5"/>
  <c r="W450" i="5"/>
  <c r="K449" i="5"/>
  <c r="J449" i="5"/>
  <c r="Z449" i="5"/>
  <c r="Y449" i="5"/>
  <c r="W449" i="5"/>
  <c r="H449" i="5"/>
  <c r="X449" i="5" s="1"/>
  <c r="F449" i="5"/>
  <c r="V449" i="5"/>
  <c r="T449" i="5"/>
  <c r="U449" i="5"/>
  <c r="S449" i="5"/>
  <c r="H446" i="5" s="1"/>
  <c r="E449" i="5"/>
  <c r="D449" i="5"/>
  <c r="C449" i="5"/>
  <c r="B449" i="5"/>
  <c r="A449" i="5"/>
  <c r="L448" i="5"/>
  <c r="G448" i="5"/>
  <c r="E448" i="5"/>
  <c r="J447" i="5"/>
  <c r="E447" i="5"/>
  <c r="J446" i="5"/>
  <c r="E446" i="5"/>
  <c r="K445" i="5"/>
  <c r="J445" i="5"/>
  <c r="H445" i="5"/>
  <c r="G445" i="5"/>
  <c r="F445" i="5"/>
  <c r="K444" i="5"/>
  <c r="J444" i="5"/>
  <c r="H444" i="5"/>
  <c r="R444" i="5" s="1"/>
  <c r="G444" i="5"/>
  <c r="F444" i="5"/>
  <c r="K443" i="5"/>
  <c r="J443" i="5"/>
  <c r="H443" i="5"/>
  <c r="G443" i="5"/>
  <c r="F443" i="5"/>
  <c r="K442" i="5"/>
  <c r="J442" i="5"/>
  <c r="H442" i="5"/>
  <c r="G442" i="5"/>
  <c r="F442" i="5"/>
  <c r="C441" i="5"/>
  <c r="V440" i="5"/>
  <c r="T440" i="5"/>
  <c r="K446" i="5" s="1"/>
  <c r="U440" i="5"/>
  <c r="S440" i="5"/>
  <c r="F440" i="5"/>
  <c r="E440" i="5"/>
  <c r="D440" i="5"/>
  <c r="I440" i="5"/>
  <c r="C440" i="5"/>
  <c r="B440" i="5"/>
  <c r="A440" i="5"/>
  <c r="L439" i="5"/>
  <c r="Q439" i="5" s="1"/>
  <c r="Z439" i="5"/>
  <c r="Y439" i="5"/>
  <c r="W439" i="5"/>
  <c r="K438" i="5"/>
  <c r="J438" i="5"/>
  <c r="Z438" i="5"/>
  <c r="Y438" i="5"/>
  <c r="W438" i="5"/>
  <c r="H438" i="5"/>
  <c r="X438" i="5" s="1"/>
  <c r="F438" i="5"/>
  <c r="V438" i="5"/>
  <c r="T438" i="5"/>
  <c r="U438" i="5"/>
  <c r="H436" i="5" s="1"/>
  <c r="S438" i="5"/>
  <c r="E438" i="5"/>
  <c r="D438" i="5"/>
  <c r="C438" i="5"/>
  <c r="B438" i="5"/>
  <c r="A438" i="5"/>
  <c r="L437" i="5"/>
  <c r="G437" i="5"/>
  <c r="E437" i="5"/>
  <c r="J436" i="5"/>
  <c r="E436" i="5"/>
  <c r="J435" i="5"/>
  <c r="E435" i="5"/>
  <c r="K434" i="5"/>
  <c r="J434" i="5"/>
  <c r="H434" i="5"/>
  <c r="G434" i="5"/>
  <c r="F434" i="5"/>
  <c r="K433" i="5"/>
  <c r="J433" i="5"/>
  <c r="H433" i="5"/>
  <c r="R433" i="5" s="1"/>
  <c r="G433" i="5"/>
  <c r="F433" i="5"/>
  <c r="K432" i="5"/>
  <c r="J432" i="5"/>
  <c r="H432" i="5"/>
  <c r="G432" i="5"/>
  <c r="F432" i="5"/>
  <c r="K431" i="5"/>
  <c r="J431" i="5"/>
  <c r="H431" i="5"/>
  <c r="R431" i="5" s="1"/>
  <c r="G431" i="5"/>
  <c r="F431" i="5"/>
  <c r="C430" i="5"/>
  <c r="V429" i="5"/>
  <c r="T429" i="5"/>
  <c r="K435" i="5" s="1"/>
  <c r="U429" i="5"/>
  <c r="S429" i="5"/>
  <c r="F429" i="5"/>
  <c r="E429" i="5"/>
  <c r="D429" i="5"/>
  <c r="I429" i="5"/>
  <c r="C429" i="5"/>
  <c r="B429" i="5"/>
  <c r="A429" i="5"/>
  <c r="L428" i="5"/>
  <c r="Q428" i="5" s="1"/>
  <c r="Z428" i="5"/>
  <c r="Y428" i="5"/>
  <c r="W428" i="5"/>
  <c r="K427" i="5"/>
  <c r="J427" i="5"/>
  <c r="Z427" i="5"/>
  <c r="Y427" i="5"/>
  <c r="W427" i="5"/>
  <c r="H427" i="5"/>
  <c r="X427" i="5" s="1"/>
  <c r="F427" i="5"/>
  <c r="V427" i="5"/>
  <c r="T427" i="5"/>
  <c r="U427" i="5"/>
  <c r="S427" i="5"/>
  <c r="E427" i="5"/>
  <c r="D427" i="5"/>
  <c r="C427" i="5"/>
  <c r="B427" i="5"/>
  <c r="A427" i="5"/>
  <c r="L426" i="5"/>
  <c r="G426" i="5"/>
  <c r="E426" i="5"/>
  <c r="J425" i="5"/>
  <c r="E425" i="5"/>
  <c r="J424" i="5"/>
  <c r="E424" i="5"/>
  <c r="K423" i="5"/>
  <c r="J423" i="5"/>
  <c r="H423" i="5"/>
  <c r="G423" i="5"/>
  <c r="F423" i="5"/>
  <c r="K422" i="5"/>
  <c r="J422" i="5"/>
  <c r="H422" i="5"/>
  <c r="R422" i="5" s="1"/>
  <c r="G422" i="5"/>
  <c r="F422" i="5"/>
  <c r="K421" i="5"/>
  <c r="J421" i="5"/>
  <c r="H421" i="5"/>
  <c r="G421" i="5"/>
  <c r="F421" i="5"/>
  <c r="K420" i="5"/>
  <c r="J420" i="5"/>
  <c r="H420" i="5"/>
  <c r="R420" i="5" s="1"/>
  <c r="G420" i="5"/>
  <c r="F420" i="5"/>
  <c r="C419" i="5"/>
  <c r="V418" i="5"/>
  <c r="T418" i="5"/>
  <c r="U418" i="5"/>
  <c r="S418" i="5"/>
  <c r="H424" i="5" s="1"/>
  <c r="F418" i="5"/>
  <c r="E418" i="5"/>
  <c r="D418" i="5"/>
  <c r="I418" i="5"/>
  <c r="C418" i="5"/>
  <c r="B418" i="5"/>
  <c r="A418" i="5"/>
  <c r="L417" i="5"/>
  <c r="Q417" i="5" s="1"/>
  <c r="Z417" i="5"/>
  <c r="Y417" i="5"/>
  <c r="W417" i="5"/>
  <c r="K416" i="5"/>
  <c r="J416" i="5"/>
  <c r="Z416" i="5"/>
  <c r="Y416" i="5"/>
  <c r="X416" i="5"/>
  <c r="W416" i="5"/>
  <c r="H416" i="5"/>
  <c r="F416" i="5"/>
  <c r="V416" i="5"/>
  <c r="T416" i="5"/>
  <c r="U416" i="5"/>
  <c r="S416" i="5"/>
  <c r="E416" i="5"/>
  <c r="D416" i="5"/>
  <c r="C416" i="5"/>
  <c r="B416" i="5"/>
  <c r="A416" i="5"/>
  <c r="K415" i="5"/>
  <c r="J415" i="5"/>
  <c r="Z415" i="5"/>
  <c r="Y415" i="5"/>
  <c r="W415" i="5"/>
  <c r="H415" i="5"/>
  <c r="X415" i="5" s="1"/>
  <c r="F415" i="5"/>
  <c r="V415" i="5"/>
  <c r="T415" i="5"/>
  <c r="U415" i="5"/>
  <c r="S415" i="5"/>
  <c r="E415" i="5"/>
  <c r="D415" i="5"/>
  <c r="C415" i="5"/>
  <c r="B415" i="5"/>
  <c r="A415" i="5"/>
  <c r="L414" i="5"/>
  <c r="G414" i="5"/>
  <c r="E414" i="5"/>
  <c r="J413" i="5"/>
  <c r="E413" i="5"/>
  <c r="J412" i="5"/>
  <c r="E412" i="5"/>
  <c r="K411" i="5"/>
  <c r="J411" i="5"/>
  <c r="H411" i="5"/>
  <c r="G411" i="5"/>
  <c r="F411" i="5"/>
  <c r="K410" i="5"/>
  <c r="J410" i="5"/>
  <c r="H410" i="5"/>
  <c r="G410" i="5"/>
  <c r="F410" i="5"/>
  <c r="K409" i="5"/>
  <c r="J409" i="5"/>
  <c r="H409" i="5"/>
  <c r="R409" i="5" s="1"/>
  <c r="G409" i="5"/>
  <c r="F409" i="5"/>
  <c r="V408" i="5"/>
  <c r="T408" i="5"/>
  <c r="U408" i="5"/>
  <c r="H413" i="5" s="1"/>
  <c r="S408" i="5"/>
  <c r="F408" i="5"/>
  <c r="E408" i="5"/>
  <c r="D408" i="5"/>
  <c r="I408" i="5"/>
  <c r="C408" i="5"/>
  <c r="B408" i="5"/>
  <c r="A408" i="5"/>
  <c r="L407" i="5"/>
  <c r="Q407" i="5" s="1"/>
  <c r="Z407" i="5"/>
  <c r="Y407" i="5"/>
  <c r="W407" i="5"/>
  <c r="K406" i="5"/>
  <c r="J406" i="5"/>
  <c r="Z406" i="5"/>
  <c r="Y406" i="5"/>
  <c r="W406" i="5"/>
  <c r="H406" i="5"/>
  <c r="X406" i="5" s="1"/>
  <c r="F406" i="5"/>
  <c r="V406" i="5"/>
  <c r="T406" i="5"/>
  <c r="U406" i="5"/>
  <c r="S406" i="5"/>
  <c r="E406" i="5"/>
  <c r="D406" i="5"/>
  <c r="C406" i="5"/>
  <c r="B406" i="5"/>
  <c r="A406" i="5"/>
  <c r="K405" i="5"/>
  <c r="J405" i="5"/>
  <c r="Z405" i="5"/>
  <c r="Y405" i="5"/>
  <c r="X405" i="5"/>
  <c r="W405" i="5"/>
  <c r="H405" i="5"/>
  <c r="F405" i="5"/>
  <c r="V405" i="5"/>
  <c r="T405" i="5"/>
  <c r="U405" i="5"/>
  <c r="S405" i="5"/>
  <c r="E405" i="5"/>
  <c r="D405" i="5"/>
  <c r="C405" i="5"/>
  <c r="B405" i="5"/>
  <c r="A405" i="5"/>
  <c r="L404" i="5"/>
  <c r="G404" i="5"/>
  <c r="E404" i="5"/>
  <c r="J403" i="5"/>
  <c r="E403" i="5"/>
  <c r="J402" i="5"/>
  <c r="E402" i="5"/>
  <c r="K401" i="5"/>
  <c r="J401" i="5"/>
  <c r="H401" i="5"/>
  <c r="G401" i="5"/>
  <c r="F401" i="5"/>
  <c r="K400" i="5"/>
  <c r="J400" i="5"/>
  <c r="H400" i="5"/>
  <c r="G400" i="5"/>
  <c r="F400" i="5"/>
  <c r="V399" i="5"/>
  <c r="T399" i="5"/>
  <c r="U399" i="5"/>
  <c r="H403" i="5" s="1"/>
  <c r="S399" i="5"/>
  <c r="F399" i="5"/>
  <c r="E399" i="5"/>
  <c r="D399" i="5"/>
  <c r="I399" i="5"/>
  <c r="C399" i="5"/>
  <c r="B399" i="5"/>
  <c r="A399" i="5"/>
  <c r="L398" i="5"/>
  <c r="Q398" i="5" s="1"/>
  <c r="Z398" i="5"/>
  <c r="Y398" i="5"/>
  <c r="W398" i="5"/>
  <c r="K396" i="5"/>
  <c r="L397" i="5"/>
  <c r="G397" i="5"/>
  <c r="E397" i="5"/>
  <c r="J396" i="5"/>
  <c r="E396" i="5"/>
  <c r="J395" i="5"/>
  <c r="E395" i="5"/>
  <c r="K394" i="5"/>
  <c r="J394" i="5"/>
  <c r="H394" i="5"/>
  <c r="G394" i="5"/>
  <c r="F394" i="5"/>
  <c r="K393" i="5"/>
  <c r="J393" i="5"/>
  <c r="H393" i="5"/>
  <c r="R393" i="5" s="1"/>
  <c r="G393" i="5"/>
  <c r="F393" i="5"/>
  <c r="K392" i="5"/>
  <c r="J392" i="5"/>
  <c r="H392" i="5"/>
  <c r="G392" i="5"/>
  <c r="F392" i="5"/>
  <c r="K391" i="5"/>
  <c r="J391" i="5"/>
  <c r="H391" i="5"/>
  <c r="R391" i="5" s="1"/>
  <c r="G391" i="5"/>
  <c r="F391" i="5"/>
  <c r="V390" i="5"/>
  <c r="T390" i="5"/>
  <c r="K395" i="5" s="1"/>
  <c r="U390" i="5"/>
  <c r="H396" i="5" s="1"/>
  <c r="S390" i="5"/>
  <c r="H395" i="5" s="1"/>
  <c r="F390" i="5"/>
  <c r="E390" i="5"/>
  <c r="D390" i="5"/>
  <c r="I390" i="5"/>
  <c r="C390" i="5"/>
  <c r="B390" i="5"/>
  <c r="A390" i="5"/>
  <c r="Q389" i="5"/>
  <c r="L389" i="5"/>
  <c r="Z389" i="5"/>
  <c r="Y389" i="5"/>
  <c r="X389" i="5"/>
  <c r="L388" i="5"/>
  <c r="G388" i="5"/>
  <c r="E388" i="5"/>
  <c r="J387" i="5"/>
  <c r="F387" i="5"/>
  <c r="E387" i="5"/>
  <c r="J386" i="5"/>
  <c r="F386" i="5"/>
  <c r="E386" i="5"/>
  <c r="K385" i="5"/>
  <c r="J385" i="5"/>
  <c r="H385" i="5"/>
  <c r="G385" i="5"/>
  <c r="F385" i="5"/>
  <c r="K384" i="5"/>
  <c r="J384" i="5"/>
  <c r="R384" i="5"/>
  <c r="H384" i="5"/>
  <c r="G384" i="5"/>
  <c r="F384" i="5"/>
  <c r="K383" i="5"/>
  <c r="J383" i="5"/>
  <c r="H383" i="5"/>
  <c r="G383" i="5"/>
  <c r="F383" i="5"/>
  <c r="K382" i="5"/>
  <c r="J382" i="5"/>
  <c r="H382" i="5"/>
  <c r="R382" i="5" s="1"/>
  <c r="G382" i="5"/>
  <c r="F382" i="5"/>
  <c r="V381" i="5"/>
  <c r="K387" i="5" s="1"/>
  <c r="T381" i="5"/>
  <c r="K386" i="5" s="1"/>
  <c r="U381" i="5"/>
  <c r="H387" i="5" s="1"/>
  <c r="S381" i="5"/>
  <c r="H386" i="5" s="1"/>
  <c r="F381" i="5"/>
  <c r="E381" i="5"/>
  <c r="D381" i="5"/>
  <c r="I381" i="5"/>
  <c r="C381" i="5"/>
  <c r="B381" i="5"/>
  <c r="A381" i="5"/>
  <c r="L380" i="5"/>
  <c r="Q380" i="5" s="1"/>
  <c r="Z380" i="5"/>
  <c r="Y380" i="5"/>
  <c r="X380" i="5"/>
  <c r="L379" i="5"/>
  <c r="G379" i="5"/>
  <c r="E379" i="5"/>
  <c r="J378" i="5"/>
  <c r="F378" i="5"/>
  <c r="E378" i="5"/>
  <c r="J377" i="5"/>
  <c r="F377" i="5"/>
  <c r="E377" i="5"/>
  <c r="K376" i="5"/>
  <c r="J376" i="5"/>
  <c r="H376" i="5"/>
  <c r="R376" i="5" s="1"/>
  <c r="G376" i="5"/>
  <c r="F376" i="5"/>
  <c r="C375" i="5"/>
  <c r="V374" i="5"/>
  <c r="K378" i="5" s="1"/>
  <c r="T374" i="5"/>
  <c r="K377" i="5" s="1"/>
  <c r="U374" i="5"/>
  <c r="H378" i="5" s="1"/>
  <c r="S374" i="5"/>
  <c r="H377" i="5" s="1"/>
  <c r="F374" i="5"/>
  <c r="E374" i="5"/>
  <c r="D374" i="5"/>
  <c r="I374" i="5"/>
  <c r="C374" i="5"/>
  <c r="B374" i="5"/>
  <c r="A374" i="5"/>
  <c r="A373" i="5"/>
  <c r="A369" i="5"/>
  <c r="A365" i="5"/>
  <c r="L363" i="5"/>
  <c r="Q363" i="5" s="1"/>
  <c r="Z363" i="5"/>
  <c r="Y363" i="5"/>
  <c r="X363" i="5"/>
  <c r="K362" i="5"/>
  <c r="J362" i="5"/>
  <c r="Z362" i="5"/>
  <c r="Y362" i="5"/>
  <c r="X362" i="5"/>
  <c r="H362" i="5"/>
  <c r="W362" i="5" s="1"/>
  <c r="F362" i="5"/>
  <c r="V362" i="5"/>
  <c r="T362" i="5"/>
  <c r="U362" i="5"/>
  <c r="S362" i="5"/>
  <c r="E362" i="5"/>
  <c r="D362" i="5"/>
  <c r="C362" i="5"/>
  <c r="B362" i="5"/>
  <c r="A362" i="5"/>
  <c r="K361" i="5"/>
  <c r="J361" i="5"/>
  <c r="Z361" i="5"/>
  <c r="Y361" i="5"/>
  <c r="X361" i="5"/>
  <c r="H361" i="5"/>
  <c r="W361" i="5" s="1"/>
  <c r="F361" i="5"/>
  <c r="V361" i="5"/>
  <c r="T361" i="5"/>
  <c r="U361" i="5"/>
  <c r="S361" i="5"/>
  <c r="E361" i="5"/>
  <c r="D361" i="5"/>
  <c r="C361" i="5"/>
  <c r="B361" i="5"/>
  <c r="A361" i="5"/>
  <c r="K360" i="5"/>
  <c r="J360" i="5"/>
  <c r="Z360" i="5"/>
  <c r="Y360" i="5"/>
  <c r="X360" i="5"/>
  <c r="H360" i="5"/>
  <c r="W360" i="5" s="1"/>
  <c r="F360" i="5"/>
  <c r="V360" i="5"/>
  <c r="T360" i="5"/>
  <c r="U360" i="5"/>
  <c r="S360" i="5"/>
  <c r="E360" i="5"/>
  <c r="D360" i="5"/>
  <c r="C360" i="5"/>
  <c r="B360" i="5"/>
  <c r="A360" i="5"/>
  <c r="K359" i="5"/>
  <c r="J359" i="5"/>
  <c r="Z359" i="5"/>
  <c r="Y359" i="5"/>
  <c r="X359" i="5"/>
  <c r="H359" i="5"/>
  <c r="W359" i="5" s="1"/>
  <c r="F359" i="5"/>
  <c r="V359" i="5"/>
  <c r="T359" i="5"/>
  <c r="U359" i="5"/>
  <c r="S359" i="5"/>
  <c r="E359" i="5"/>
  <c r="D359" i="5"/>
  <c r="C359" i="5"/>
  <c r="B359" i="5"/>
  <c r="A359" i="5"/>
  <c r="L358" i="5"/>
  <c r="G358" i="5"/>
  <c r="E358" i="5"/>
  <c r="J357" i="5"/>
  <c r="F357" i="5"/>
  <c r="E357" i="5"/>
  <c r="J356" i="5"/>
  <c r="F356" i="5"/>
  <c r="E356" i="5"/>
  <c r="K355" i="5"/>
  <c r="J355" i="5"/>
  <c r="H355" i="5"/>
  <c r="G355" i="5"/>
  <c r="F355" i="5"/>
  <c r="K354" i="5"/>
  <c r="J354" i="5"/>
  <c r="H354" i="5"/>
  <c r="R354" i="5" s="1"/>
  <c r="G354" i="5"/>
  <c r="F354" i="5"/>
  <c r="K353" i="5"/>
  <c r="J353" i="5"/>
  <c r="H353" i="5"/>
  <c r="G353" i="5"/>
  <c r="F353" i="5"/>
  <c r="K352" i="5"/>
  <c r="J352" i="5"/>
  <c r="H352" i="5"/>
  <c r="G352" i="5"/>
  <c r="F352" i="5"/>
  <c r="C351" i="5"/>
  <c r="V350" i="5"/>
  <c r="K357" i="5" s="1"/>
  <c r="T350" i="5"/>
  <c r="U350" i="5"/>
  <c r="S350" i="5"/>
  <c r="F350" i="5"/>
  <c r="E350" i="5"/>
  <c r="D350" i="5"/>
  <c r="I350" i="5"/>
  <c r="C350" i="5"/>
  <c r="B350" i="5"/>
  <c r="A350" i="5"/>
  <c r="L349" i="5"/>
  <c r="Q349" i="5" s="1"/>
  <c r="Z349" i="5"/>
  <c r="Y349" i="5"/>
  <c r="X349" i="5"/>
  <c r="L348" i="5"/>
  <c r="G348" i="5"/>
  <c r="E348" i="5"/>
  <c r="J347" i="5"/>
  <c r="F347" i="5"/>
  <c r="E347" i="5"/>
  <c r="J346" i="5"/>
  <c r="F346" i="5"/>
  <c r="E346" i="5"/>
  <c r="K345" i="5"/>
  <c r="J345" i="5"/>
  <c r="H345" i="5"/>
  <c r="G345" i="5"/>
  <c r="F345" i="5"/>
  <c r="K344" i="5"/>
  <c r="J344" i="5"/>
  <c r="H344" i="5"/>
  <c r="R344" i="5" s="1"/>
  <c r="G344" i="5"/>
  <c r="F344" i="5"/>
  <c r="K343" i="5"/>
  <c r="J343" i="5"/>
  <c r="H343" i="5"/>
  <c r="G343" i="5"/>
  <c r="F343" i="5"/>
  <c r="K342" i="5"/>
  <c r="J342" i="5"/>
  <c r="H342" i="5"/>
  <c r="G342" i="5"/>
  <c r="F342" i="5"/>
  <c r="C341" i="5"/>
  <c r="V340" i="5"/>
  <c r="K347" i="5" s="1"/>
  <c r="T340" i="5"/>
  <c r="K346" i="5" s="1"/>
  <c r="U340" i="5"/>
  <c r="H347" i="5" s="1"/>
  <c r="S340" i="5"/>
  <c r="H346" i="5" s="1"/>
  <c r="F340" i="5"/>
  <c r="E340" i="5"/>
  <c r="D340" i="5"/>
  <c r="I340" i="5"/>
  <c r="C340" i="5"/>
  <c r="B340" i="5"/>
  <c r="A340" i="5"/>
  <c r="L339" i="5"/>
  <c r="Q339" i="5" s="1"/>
  <c r="Z339" i="5"/>
  <c r="Y339" i="5"/>
  <c r="X339" i="5"/>
  <c r="K338" i="5"/>
  <c r="J338" i="5"/>
  <c r="Z338" i="5"/>
  <c r="Y338" i="5"/>
  <c r="X338" i="5"/>
  <c r="H338" i="5"/>
  <c r="W338" i="5" s="1"/>
  <c r="F338" i="5"/>
  <c r="V338" i="5"/>
  <c r="T338" i="5"/>
  <c r="U338" i="5"/>
  <c r="S338" i="5"/>
  <c r="E338" i="5"/>
  <c r="D338" i="5"/>
  <c r="C338" i="5"/>
  <c r="B338" i="5"/>
  <c r="A338" i="5"/>
  <c r="K337" i="5"/>
  <c r="J337" i="5"/>
  <c r="Z337" i="5"/>
  <c r="Y337" i="5"/>
  <c r="X337" i="5"/>
  <c r="H337" i="5"/>
  <c r="W337" i="5" s="1"/>
  <c r="F337" i="5"/>
  <c r="V337" i="5"/>
  <c r="T337" i="5"/>
  <c r="U337" i="5"/>
  <c r="S337" i="5"/>
  <c r="E337" i="5"/>
  <c r="D337" i="5"/>
  <c r="C337" i="5"/>
  <c r="B337" i="5"/>
  <c r="A337" i="5"/>
  <c r="L336" i="5"/>
  <c r="G336" i="5"/>
  <c r="E336" i="5"/>
  <c r="J335" i="5"/>
  <c r="F335" i="5"/>
  <c r="E335" i="5"/>
  <c r="J334" i="5"/>
  <c r="F334" i="5"/>
  <c r="E334" i="5"/>
  <c r="K333" i="5"/>
  <c r="J333" i="5"/>
  <c r="H333" i="5"/>
  <c r="G333" i="5"/>
  <c r="F333" i="5"/>
  <c r="K332" i="5"/>
  <c r="J332" i="5"/>
  <c r="H332" i="5"/>
  <c r="R332" i="5" s="1"/>
  <c r="G332" i="5"/>
  <c r="F332" i="5"/>
  <c r="K331" i="5"/>
  <c r="J331" i="5"/>
  <c r="H331" i="5"/>
  <c r="G331" i="5"/>
  <c r="F331" i="5"/>
  <c r="K330" i="5"/>
  <c r="J330" i="5"/>
  <c r="H330" i="5"/>
  <c r="G330" i="5"/>
  <c r="F330" i="5"/>
  <c r="C329" i="5"/>
  <c r="V328" i="5"/>
  <c r="T328" i="5"/>
  <c r="K334" i="5" s="1"/>
  <c r="U328" i="5"/>
  <c r="S328" i="5"/>
  <c r="F328" i="5"/>
  <c r="E328" i="5"/>
  <c r="D328" i="5"/>
  <c r="I328" i="5"/>
  <c r="C328" i="5"/>
  <c r="B328" i="5"/>
  <c r="A328" i="5"/>
  <c r="L327" i="5"/>
  <c r="Q327" i="5" s="1"/>
  <c r="Z327" i="5"/>
  <c r="Y327" i="5"/>
  <c r="X327" i="5"/>
  <c r="L326" i="5"/>
  <c r="G326" i="5"/>
  <c r="E326" i="5"/>
  <c r="J325" i="5"/>
  <c r="F325" i="5"/>
  <c r="E325" i="5"/>
  <c r="J324" i="5"/>
  <c r="F324" i="5"/>
  <c r="E324" i="5"/>
  <c r="K323" i="5"/>
  <c r="J323" i="5"/>
  <c r="H323" i="5"/>
  <c r="G323" i="5"/>
  <c r="F323" i="5"/>
  <c r="K322" i="5"/>
  <c r="J322" i="5"/>
  <c r="H322" i="5"/>
  <c r="R322" i="5" s="1"/>
  <c r="G322" i="5"/>
  <c r="F322" i="5"/>
  <c r="K321" i="5"/>
  <c r="J321" i="5"/>
  <c r="H321" i="5"/>
  <c r="G321" i="5"/>
  <c r="F321" i="5"/>
  <c r="K320" i="5"/>
  <c r="J320" i="5"/>
  <c r="R320" i="5"/>
  <c r="H320" i="5"/>
  <c r="G320" i="5"/>
  <c r="F320" i="5"/>
  <c r="C319" i="5"/>
  <c r="V318" i="5"/>
  <c r="K325" i="5" s="1"/>
  <c r="T318" i="5"/>
  <c r="K324" i="5" s="1"/>
  <c r="U318" i="5"/>
  <c r="H325" i="5" s="1"/>
  <c r="S318" i="5"/>
  <c r="H324" i="5" s="1"/>
  <c r="F318" i="5"/>
  <c r="E318" i="5"/>
  <c r="D318" i="5"/>
  <c r="I318" i="5"/>
  <c r="C318" i="5"/>
  <c r="B318" i="5"/>
  <c r="A318" i="5"/>
  <c r="Q317" i="5"/>
  <c r="L317" i="5"/>
  <c r="Z317" i="5"/>
  <c r="Y317" i="5"/>
  <c r="X317" i="5"/>
  <c r="L316" i="5"/>
  <c r="G316" i="5"/>
  <c r="E316" i="5"/>
  <c r="J315" i="5"/>
  <c r="F315" i="5"/>
  <c r="E315" i="5"/>
  <c r="J314" i="5"/>
  <c r="F314" i="5"/>
  <c r="E314" i="5"/>
  <c r="K313" i="5"/>
  <c r="J313" i="5"/>
  <c r="H313" i="5"/>
  <c r="G313" i="5"/>
  <c r="F313" i="5"/>
  <c r="K312" i="5"/>
  <c r="J312" i="5"/>
  <c r="R312" i="5"/>
  <c r="H312" i="5"/>
  <c r="G312" i="5"/>
  <c r="F312" i="5"/>
  <c r="K311" i="5"/>
  <c r="J311" i="5"/>
  <c r="H311" i="5"/>
  <c r="G311" i="5"/>
  <c r="F311" i="5"/>
  <c r="K310" i="5"/>
  <c r="J310" i="5"/>
  <c r="H310" i="5"/>
  <c r="R310" i="5" s="1"/>
  <c r="G310" i="5"/>
  <c r="F310" i="5"/>
  <c r="V309" i="5"/>
  <c r="K315" i="5" s="1"/>
  <c r="T309" i="5"/>
  <c r="K314" i="5" s="1"/>
  <c r="U309" i="5"/>
  <c r="H315" i="5" s="1"/>
  <c r="S309" i="5"/>
  <c r="H314" i="5" s="1"/>
  <c r="F309" i="5"/>
  <c r="E309" i="5"/>
  <c r="D309" i="5"/>
  <c r="I309" i="5"/>
  <c r="C309" i="5"/>
  <c r="B309" i="5"/>
  <c r="A309" i="5"/>
  <c r="A308" i="5"/>
  <c r="A304" i="5"/>
  <c r="L302" i="5"/>
  <c r="Q302" i="5" s="1"/>
  <c r="Z302" i="5"/>
  <c r="Y302" i="5"/>
  <c r="X302" i="5"/>
  <c r="K301" i="5"/>
  <c r="J301" i="5"/>
  <c r="Z301" i="5"/>
  <c r="Y301" i="5"/>
  <c r="X301" i="5"/>
  <c r="H301" i="5"/>
  <c r="W301" i="5" s="1"/>
  <c r="F301" i="5"/>
  <c r="V301" i="5"/>
  <c r="T301" i="5"/>
  <c r="U301" i="5"/>
  <c r="S301" i="5"/>
  <c r="E301" i="5"/>
  <c r="D301" i="5"/>
  <c r="C301" i="5"/>
  <c r="B301" i="5"/>
  <c r="A301" i="5"/>
  <c r="K300" i="5"/>
  <c r="J300" i="5"/>
  <c r="Z300" i="5"/>
  <c r="Y300" i="5"/>
  <c r="X300" i="5"/>
  <c r="W300" i="5"/>
  <c r="H300" i="5"/>
  <c r="F300" i="5"/>
  <c r="V300" i="5"/>
  <c r="T300" i="5"/>
  <c r="U300" i="5"/>
  <c r="S300" i="5"/>
  <c r="E300" i="5"/>
  <c r="D300" i="5"/>
  <c r="C300" i="5"/>
  <c r="B300" i="5"/>
  <c r="A300" i="5"/>
  <c r="K299" i="5"/>
  <c r="J299" i="5"/>
  <c r="Z299" i="5"/>
  <c r="Y299" i="5"/>
  <c r="X299" i="5"/>
  <c r="H299" i="5"/>
  <c r="W299" i="5" s="1"/>
  <c r="F299" i="5"/>
  <c r="V299" i="5"/>
  <c r="T299" i="5"/>
  <c r="U299" i="5"/>
  <c r="S299" i="5"/>
  <c r="E299" i="5"/>
  <c r="D299" i="5"/>
  <c r="C299" i="5"/>
  <c r="B299" i="5"/>
  <c r="A299" i="5"/>
  <c r="K298" i="5"/>
  <c r="J298" i="5"/>
  <c r="Z298" i="5"/>
  <c r="Y298" i="5"/>
  <c r="X298" i="5"/>
  <c r="H298" i="5"/>
  <c r="W298" i="5" s="1"/>
  <c r="F298" i="5"/>
  <c r="V298" i="5"/>
  <c r="T298" i="5"/>
  <c r="U298" i="5"/>
  <c r="S298" i="5"/>
  <c r="E298" i="5"/>
  <c r="D298" i="5"/>
  <c r="C298" i="5"/>
  <c r="B298" i="5"/>
  <c r="A298" i="5"/>
  <c r="K297" i="5"/>
  <c r="J297" i="5"/>
  <c r="Z297" i="5"/>
  <c r="Y297" i="5"/>
  <c r="X297" i="5"/>
  <c r="H297" i="5"/>
  <c r="W297" i="5" s="1"/>
  <c r="F297" i="5"/>
  <c r="V297" i="5"/>
  <c r="T297" i="5"/>
  <c r="U297" i="5"/>
  <c r="S297" i="5"/>
  <c r="E297" i="5"/>
  <c r="D297" i="5"/>
  <c r="C297" i="5"/>
  <c r="B297" i="5"/>
  <c r="A297" i="5"/>
  <c r="K296" i="5"/>
  <c r="J296" i="5"/>
  <c r="Z296" i="5"/>
  <c r="Y296" i="5"/>
  <c r="X296" i="5"/>
  <c r="H296" i="5"/>
  <c r="W296" i="5" s="1"/>
  <c r="F296" i="5"/>
  <c r="V296" i="5"/>
  <c r="T296" i="5"/>
  <c r="U296" i="5"/>
  <c r="S296" i="5"/>
  <c r="E296" i="5"/>
  <c r="D296" i="5"/>
  <c r="C296" i="5"/>
  <c r="B296" i="5"/>
  <c r="A296" i="5"/>
  <c r="K295" i="5"/>
  <c r="J295" i="5"/>
  <c r="Z295" i="5"/>
  <c r="Y295" i="5"/>
  <c r="X295" i="5"/>
  <c r="H295" i="5"/>
  <c r="W295" i="5" s="1"/>
  <c r="F295" i="5"/>
  <c r="V295" i="5"/>
  <c r="T295" i="5"/>
  <c r="U295" i="5"/>
  <c r="S295" i="5"/>
  <c r="E295" i="5"/>
  <c r="D295" i="5"/>
  <c r="C295" i="5"/>
  <c r="B295" i="5"/>
  <c r="A295" i="5"/>
  <c r="L294" i="5"/>
  <c r="G294" i="5"/>
  <c r="E294" i="5"/>
  <c r="J293" i="5"/>
  <c r="F293" i="5"/>
  <c r="E293" i="5"/>
  <c r="J292" i="5"/>
  <c r="F292" i="5"/>
  <c r="E292" i="5"/>
  <c r="K291" i="5"/>
  <c r="J291" i="5"/>
  <c r="H291" i="5"/>
  <c r="G291" i="5"/>
  <c r="F291" i="5"/>
  <c r="K290" i="5"/>
  <c r="J290" i="5"/>
  <c r="H290" i="5"/>
  <c r="R290" i="5" s="1"/>
  <c r="G290" i="5"/>
  <c r="F290" i="5"/>
  <c r="K289" i="5"/>
  <c r="J289" i="5"/>
  <c r="H289" i="5"/>
  <c r="G289" i="5"/>
  <c r="F289" i="5"/>
  <c r="K288" i="5"/>
  <c r="J288" i="5"/>
  <c r="H288" i="5"/>
  <c r="R288" i="5" s="1"/>
  <c r="G288" i="5"/>
  <c r="F288" i="5"/>
  <c r="C287" i="5"/>
  <c r="V286" i="5"/>
  <c r="T286" i="5"/>
  <c r="U286" i="5"/>
  <c r="S286" i="5"/>
  <c r="F286" i="5"/>
  <c r="E286" i="5"/>
  <c r="D286" i="5"/>
  <c r="I286" i="5"/>
  <c r="C286" i="5"/>
  <c r="B286" i="5"/>
  <c r="A286" i="5"/>
  <c r="L285" i="5"/>
  <c r="Q285" i="5" s="1"/>
  <c r="Z285" i="5"/>
  <c r="Y285" i="5"/>
  <c r="X285" i="5"/>
  <c r="K284" i="5"/>
  <c r="J284" i="5"/>
  <c r="Z284" i="5"/>
  <c r="Y284" i="5"/>
  <c r="X284" i="5"/>
  <c r="H284" i="5"/>
  <c r="W284" i="5" s="1"/>
  <c r="F284" i="5"/>
  <c r="V284" i="5"/>
  <c r="T284" i="5"/>
  <c r="U284" i="5"/>
  <c r="S284" i="5"/>
  <c r="E284" i="5"/>
  <c r="D284" i="5"/>
  <c r="C284" i="5"/>
  <c r="B284" i="5"/>
  <c r="A284" i="5"/>
  <c r="K283" i="5"/>
  <c r="J283" i="5"/>
  <c r="Z283" i="5"/>
  <c r="Y283" i="5"/>
  <c r="X283" i="5"/>
  <c r="H283" i="5"/>
  <c r="W283" i="5" s="1"/>
  <c r="F283" i="5"/>
  <c r="V283" i="5"/>
  <c r="T283" i="5"/>
  <c r="U283" i="5"/>
  <c r="S283" i="5"/>
  <c r="E283" i="5"/>
  <c r="D283" i="5"/>
  <c r="C283" i="5"/>
  <c r="B283" i="5"/>
  <c r="A283" i="5"/>
  <c r="K282" i="5"/>
  <c r="J282" i="5"/>
  <c r="Z282" i="5"/>
  <c r="Y282" i="5"/>
  <c r="X282" i="5"/>
  <c r="H282" i="5"/>
  <c r="W282" i="5" s="1"/>
  <c r="F282" i="5"/>
  <c r="V282" i="5"/>
  <c r="T282" i="5"/>
  <c r="U282" i="5"/>
  <c r="S282" i="5"/>
  <c r="E282" i="5"/>
  <c r="D282" i="5"/>
  <c r="C282" i="5"/>
  <c r="B282" i="5"/>
  <c r="A282" i="5"/>
  <c r="L281" i="5"/>
  <c r="G281" i="5"/>
  <c r="E281" i="5"/>
  <c r="J280" i="5"/>
  <c r="F280" i="5"/>
  <c r="E280" i="5"/>
  <c r="J279" i="5"/>
  <c r="F279" i="5"/>
  <c r="E279" i="5"/>
  <c r="K278" i="5"/>
  <c r="J278" i="5"/>
  <c r="H278" i="5"/>
  <c r="G278" i="5"/>
  <c r="F278" i="5"/>
  <c r="K277" i="5"/>
  <c r="J277" i="5"/>
  <c r="H277" i="5"/>
  <c r="R277" i="5" s="1"/>
  <c r="G277" i="5"/>
  <c r="F277" i="5"/>
  <c r="K276" i="5"/>
  <c r="J276" i="5"/>
  <c r="H276" i="5"/>
  <c r="G276" i="5"/>
  <c r="F276" i="5"/>
  <c r="K275" i="5"/>
  <c r="J275" i="5"/>
  <c r="H275" i="5"/>
  <c r="R275" i="5" s="1"/>
  <c r="G275" i="5"/>
  <c r="F275" i="5"/>
  <c r="C274" i="5"/>
  <c r="V273" i="5"/>
  <c r="K280" i="5" s="1"/>
  <c r="T273" i="5"/>
  <c r="U273" i="5"/>
  <c r="S273" i="5"/>
  <c r="F273" i="5"/>
  <c r="E273" i="5"/>
  <c r="D273" i="5"/>
  <c r="I273" i="5"/>
  <c r="C273" i="5"/>
  <c r="B273" i="5"/>
  <c r="A273" i="5"/>
  <c r="L272" i="5"/>
  <c r="Q272" i="5" s="1"/>
  <c r="Z272" i="5"/>
  <c r="Y272" i="5"/>
  <c r="X272" i="5"/>
  <c r="K271" i="5"/>
  <c r="J271" i="5"/>
  <c r="Z271" i="5"/>
  <c r="Y271" i="5"/>
  <c r="X271" i="5"/>
  <c r="H271" i="5"/>
  <c r="W271" i="5" s="1"/>
  <c r="F271" i="5"/>
  <c r="V271" i="5"/>
  <c r="T271" i="5"/>
  <c r="U271" i="5"/>
  <c r="S271" i="5"/>
  <c r="E271" i="5"/>
  <c r="D271" i="5"/>
  <c r="C271" i="5"/>
  <c r="B271" i="5"/>
  <c r="A271" i="5"/>
  <c r="K270" i="5"/>
  <c r="J270" i="5"/>
  <c r="Z270" i="5"/>
  <c r="Y270" i="5"/>
  <c r="X270" i="5"/>
  <c r="H270" i="5"/>
  <c r="W270" i="5" s="1"/>
  <c r="F270" i="5"/>
  <c r="V270" i="5"/>
  <c r="T270" i="5"/>
  <c r="U270" i="5"/>
  <c r="S270" i="5"/>
  <c r="E270" i="5"/>
  <c r="D270" i="5"/>
  <c r="C270" i="5"/>
  <c r="B270" i="5"/>
  <c r="A270" i="5"/>
  <c r="K269" i="5"/>
  <c r="J269" i="5"/>
  <c r="Z269" i="5"/>
  <c r="Y269" i="5"/>
  <c r="X269" i="5"/>
  <c r="H269" i="5"/>
  <c r="W269" i="5" s="1"/>
  <c r="F269" i="5"/>
  <c r="V269" i="5"/>
  <c r="T269" i="5"/>
  <c r="U269" i="5"/>
  <c r="S269" i="5"/>
  <c r="E269" i="5"/>
  <c r="D269" i="5"/>
  <c r="C269" i="5"/>
  <c r="B269" i="5"/>
  <c r="A269" i="5"/>
  <c r="K268" i="5"/>
  <c r="J268" i="5"/>
  <c r="Z268" i="5"/>
  <c r="Y268" i="5"/>
  <c r="X268" i="5"/>
  <c r="H268" i="5"/>
  <c r="W268" i="5" s="1"/>
  <c r="F268" i="5"/>
  <c r="V268" i="5"/>
  <c r="T268" i="5"/>
  <c r="U268" i="5"/>
  <c r="S268" i="5"/>
  <c r="E268" i="5"/>
  <c r="D268" i="5"/>
  <c r="C268" i="5"/>
  <c r="B268" i="5"/>
  <c r="A268" i="5"/>
  <c r="L267" i="5"/>
  <c r="G267" i="5"/>
  <c r="E267" i="5"/>
  <c r="J266" i="5"/>
  <c r="F266" i="5"/>
  <c r="E266" i="5"/>
  <c r="J265" i="5"/>
  <c r="F265" i="5"/>
  <c r="E265" i="5"/>
  <c r="K264" i="5"/>
  <c r="J264" i="5"/>
  <c r="H264" i="5"/>
  <c r="G264" i="5"/>
  <c r="F264" i="5"/>
  <c r="K263" i="5"/>
  <c r="J263" i="5"/>
  <c r="H263" i="5"/>
  <c r="R263" i="5" s="1"/>
  <c r="G263" i="5"/>
  <c r="F263" i="5"/>
  <c r="K262" i="5"/>
  <c r="J262" i="5"/>
  <c r="H262" i="5"/>
  <c r="G262" i="5"/>
  <c r="F262" i="5"/>
  <c r="K261" i="5"/>
  <c r="J261" i="5"/>
  <c r="H261" i="5"/>
  <c r="R261" i="5" s="1"/>
  <c r="G261" i="5"/>
  <c r="F261" i="5"/>
  <c r="C260" i="5"/>
  <c r="V259" i="5"/>
  <c r="T259" i="5"/>
  <c r="K265" i="5" s="1"/>
  <c r="U259" i="5"/>
  <c r="S259" i="5"/>
  <c r="F259" i="5"/>
  <c r="E259" i="5"/>
  <c r="D259" i="5"/>
  <c r="I259" i="5"/>
  <c r="C259" i="5"/>
  <c r="B259" i="5"/>
  <c r="A259" i="5"/>
  <c r="L258" i="5"/>
  <c r="Q258" i="5" s="1"/>
  <c r="Z258" i="5"/>
  <c r="Y258" i="5"/>
  <c r="X258" i="5"/>
  <c r="K257" i="5"/>
  <c r="J257" i="5"/>
  <c r="Z257" i="5"/>
  <c r="Y257" i="5"/>
  <c r="X257" i="5"/>
  <c r="H257" i="5"/>
  <c r="W257" i="5" s="1"/>
  <c r="F257" i="5"/>
  <c r="V257" i="5"/>
  <c r="T257" i="5"/>
  <c r="U257" i="5"/>
  <c r="S257" i="5"/>
  <c r="E257" i="5"/>
  <c r="D257" i="5"/>
  <c r="C257" i="5"/>
  <c r="B257" i="5"/>
  <c r="A257" i="5"/>
  <c r="K256" i="5"/>
  <c r="J256" i="5"/>
  <c r="Z256" i="5"/>
  <c r="Y256" i="5"/>
  <c r="X256" i="5"/>
  <c r="H256" i="5"/>
  <c r="W256" i="5" s="1"/>
  <c r="F256" i="5"/>
  <c r="V256" i="5"/>
  <c r="T256" i="5"/>
  <c r="U256" i="5"/>
  <c r="S256" i="5"/>
  <c r="E256" i="5"/>
  <c r="D256" i="5"/>
  <c r="C256" i="5"/>
  <c r="B256" i="5"/>
  <c r="A256" i="5"/>
  <c r="L255" i="5"/>
  <c r="G255" i="5"/>
  <c r="E255" i="5"/>
  <c r="J254" i="5"/>
  <c r="F254" i="5"/>
  <c r="E254" i="5"/>
  <c r="J253" i="5"/>
  <c r="F253" i="5"/>
  <c r="E253" i="5"/>
  <c r="K252" i="5"/>
  <c r="J252" i="5"/>
  <c r="H252" i="5"/>
  <c r="G252" i="5"/>
  <c r="F252" i="5"/>
  <c r="K251" i="5"/>
  <c r="J251" i="5"/>
  <c r="H251" i="5"/>
  <c r="R251" i="5" s="1"/>
  <c r="G251" i="5"/>
  <c r="F251" i="5"/>
  <c r="K250" i="5"/>
  <c r="J250" i="5"/>
  <c r="H250" i="5"/>
  <c r="G250" i="5"/>
  <c r="F250" i="5"/>
  <c r="K249" i="5"/>
  <c r="J249" i="5"/>
  <c r="H249" i="5"/>
  <c r="R249" i="5" s="1"/>
  <c r="G249" i="5"/>
  <c r="F249" i="5"/>
  <c r="C248" i="5"/>
  <c r="V247" i="5"/>
  <c r="T247" i="5"/>
  <c r="U247" i="5"/>
  <c r="H254" i="5" s="1"/>
  <c r="S247" i="5"/>
  <c r="F247" i="5"/>
  <c r="E247" i="5"/>
  <c r="D247" i="5"/>
  <c r="I247" i="5"/>
  <c r="C247" i="5"/>
  <c r="B247" i="5"/>
  <c r="A247" i="5"/>
  <c r="L246" i="5"/>
  <c r="Q246" i="5" s="1"/>
  <c r="Z246" i="5"/>
  <c r="Y246" i="5"/>
  <c r="X246" i="5"/>
  <c r="L245" i="5"/>
  <c r="G245" i="5"/>
  <c r="E245" i="5"/>
  <c r="J244" i="5"/>
  <c r="F244" i="5"/>
  <c r="E244" i="5"/>
  <c r="J243" i="5"/>
  <c r="F243" i="5"/>
  <c r="E243" i="5"/>
  <c r="K242" i="5"/>
  <c r="J242" i="5"/>
  <c r="H242" i="5"/>
  <c r="G242" i="5"/>
  <c r="F242" i="5"/>
  <c r="K241" i="5"/>
  <c r="J241" i="5"/>
  <c r="H241" i="5"/>
  <c r="R241" i="5" s="1"/>
  <c r="G241" i="5"/>
  <c r="F241" i="5"/>
  <c r="K240" i="5"/>
  <c r="J240" i="5"/>
  <c r="H240" i="5"/>
  <c r="G240" i="5"/>
  <c r="F240" i="5"/>
  <c r="K239" i="5"/>
  <c r="J239" i="5"/>
  <c r="H239" i="5"/>
  <c r="R239" i="5" s="1"/>
  <c r="G239" i="5"/>
  <c r="F239" i="5"/>
  <c r="C238" i="5"/>
  <c r="V237" i="5"/>
  <c r="K244" i="5" s="1"/>
  <c r="T237" i="5"/>
  <c r="K243" i="5" s="1"/>
  <c r="U237" i="5"/>
  <c r="H244" i="5" s="1"/>
  <c r="S237" i="5"/>
  <c r="H243" i="5" s="1"/>
  <c r="F237" i="5"/>
  <c r="E237" i="5"/>
  <c r="D237" i="5"/>
  <c r="I237" i="5"/>
  <c r="C237" i="5"/>
  <c r="B237" i="5"/>
  <c r="A237" i="5"/>
  <c r="A236" i="5"/>
  <c r="A232" i="5"/>
  <c r="L230" i="5"/>
  <c r="Q230" i="5" s="1"/>
  <c r="Z230" i="5"/>
  <c r="Y230" i="5"/>
  <c r="X230" i="5"/>
  <c r="K229" i="5"/>
  <c r="J229" i="5"/>
  <c r="Z229" i="5"/>
  <c r="Y229" i="5"/>
  <c r="X229" i="5"/>
  <c r="H229" i="5"/>
  <c r="W229" i="5" s="1"/>
  <c r="F229" i="5"/>
  <c r="V229" i="5"/>
  <c r="T229" i="5"/>
  <c r="U229" i="5"/>
  <c r="S229" i="5"/>
  <c r="E229" i="5"/>
  <c r="D229" i="5"/>
  <c r="C229" i="5"/>
  <c r="B229" i="5"/>
  <c r="A229" i="5"/>
  <c r="K228" i="5"/>
  <c r="J228" i="5"/>
  <c r="Z228" i="5"/>
  <c r="Y228" i="5"/>
  <c r="X228" i="5"/>
  <c r="H228" i="5"/>
  <c r="W228" i="5" s="1"/>
  <c r="F228" i="5"/>
  <c r="V228" i="5"/>
  <c r="T228" i="5"/>
  <c r="U228" i="5"/>
  <c r="S228" i="5"/>
  <c r="E228" i="5"/>
  <c r="D228" i="5"/>
  <c r="C228" i="5"/>
  <c r="B228" i="5"/>
  <c r="A228" i="5"/>
  <c r="L227" i="5"/>
  <c r="G227" i="5"/>
  <c r="E227" i="5"/>
  <c r="J226" i="5"/>
  <c r="E226" i="5"/>
  <c r="J225" i="5"/>
  <c r="E225" i="5"/>
  <c r="K224" i="5"/>
  <c r="J224" i="5"/>
  <c r="H224" i="5"/>
  <c r="G224" i="5"/>
  <c r="F224" i="5"/>
  <c r="K223" i="5"/>
  <c r="J223" i="5"/>
  <c r="H223" i="5"/>
  <c r="R223" i="5" s="1"/>
  <c r="G223" i="5"/>
  <c r="F223" i="5"/>
  <c r="K222" i="5"/>
  <c r="J222" i="5"/>
  <c r="H222" i="5"/>
  <c r="G222" i="5"/>
  <c r="F222" i="5"/>
  <c r="K221" i="5"/>
  <c r="J221" i="5"/>
  <c r="H221" i="5"/>
  <c r="G221" i="5"/>
  <c r="F221" i="5"/>
  <c r="C220" i="5"/>
  <c r="V219" i="5"/>
  <c r="T219" i="5"/>
  <c r="K225" i="5" s="1"/>
  <c r="U219" i="5"/>
  <c r="S219" i="5"/>
  <c r="F219" i="5"/>
  <c r="E219" i="5"/>
  <c r="D219" i="5"/>
  <c r="I219" i="5"/>
  <c r="C219" i="5"/>
  <c r="B219" i="5"/>
  <c r="A219" i="5"/>
  <c r="L218" i="5"/>
  <c r="Q218" i="5" s="1"/>
  <c r="Z218" i="5"/>
  <c r="Y218" i="5"/>
  <c r="X218" i="5"/>
  <c r="K217" i="5"/>
  <c r="J217" i="5"/>
  <c r="Z217" i="5"/>
  <c r="Y217" i="5"/>
  <c r="X217" i="5"/>
  <c r="H217" i="5"/>
  <c r="W217" i="5" s="1"/>
  <c r="F217" i="5"/>
  <c r="V217" i="5"/>
  <c r="T217" i="5"/>
  <c r="U217" i="5"/>
  <c r="S217" i="5"/>
  <c r="E217" i="5"/>
  <c r="D217" i="5"/>
  <c r="C217" i="5"/>
  <c r="B217" i="5"/>
  <c r="A217" i="5"/>
  <c r="K216" i="5"/>
  <c r="J216" i="5"/>
  <c r="Z216" i="5"/>
  <c r="Y216" i="5"/>
  <c r="X216" i="5"/>
  <c r="H216" i="5"/>
  <c r="W216" i="5" s="1"/>
  <c r="F216" i="5"/>
  <c r="V216" i="5"/>
  <c r="T216" i="5"/>
  <c r="U216" i="5"/>
  <c r="S216" i="5"/>
  <c r="E216" i="5"/>
  <c r="D216" i="5"/>
  <c r="C216" i="5"/>
  <c r="B216" i="5"/>
  <c r="A216" i="5"/>
  <c r="L215" i="5"/>
  <c r="G215" i="5"/>
  <c r="E215" i="5"/>
  <c r="J214" i="5"/>
  <c r="F214" i="5"/>
  <c r="E214" i="5"/>
  <c r="J213" i="5"/>
  <c r="F213" i="5"/>
  <c r="E213" i="5"/>
  <c r="K212" i="5"/>
  <c r="J212" i="5"/>
  <c r="H212" i="5"/>
  <c r="G212" i="5"/>
  <c r="F212" i="5"/>
  <c r="K211" i="5"/>
  <c r="J211" i="5"/>
  <c r="H211" i="5"/>
  <c r="R211" i="5" s="1"/>
  <c r="G211" i="5"/>
  <c r="F211" i="5"/>
  <c r="K210" i="5"/>
  <c r="J210" i="5"/>
  <c r="H210" i="5"/>
  <c r="G210" i="5"/>
  <c r="F210" i="5"/>
  <c r="K209" i="5"/>
  <c r="J209" i="5"/>
  <c r="H209" i="5"/>
  <c r="G209" i="5"/>
  <c r="F209" i="5"/>
  <c r="C208" i="5"/>
  <c r="V207" i="5"/>
  <c r="T207" i="5"/>
  <c r="K213" i="5" s="1"/>
  <c r="U207" i="5"/>
  <c r="S207" i="5"/>
  <c r="F207" i="5"/>
  <c r="E207" i="5"/>
  <c r="D207" i="5"/>
  <c r="I207" i="5"/>
  <c r="C207" i="5"/>
  <c r="B207" i="5"/>
  <c r="A207" i="5"/>
  <c r="L206" i="5"/>
  <c r="Q206" i="5" s="1"/>
  <c r="Z206" i="5"/>
  <c r="Y206" i="5"/>
  <c r="X206" i="5"/>
  <c r="K205" i="5"/>
  <c r="J205" i="5"/>
  <c r="Z205" i="5"/>
  <c r="Y205" i="5"/>
  <c r="X205" i="5"/>
  <c r="H205" i="5"/>
  <c r="W205" i="5" s="1"/>
  <c r="F205" i="5"/>
  <c r="V205" i="5"/>
  <c r="T205" i="5"/>
  <c r="U205" i="5"/>
  <c r="S205" i="5"/>
  <c r="E205" i="5"/>
  <c r="D205" i="5"/>
  <c r="C205" i="5"/>
  <c r="B205" i="5"/>
  <c r="A205" i="5"/>
  <c r="K204" i="5"/>
  <c r="J204" i="5"/>
  <c r="Z204" i="5"/>
  <c r="Y204" i="5"/>
  <c r="X204" i="5"/>
  <c r="H204" i="5"/>
  <c r="W204" i="5" s="1"/>
  <c r="F204" i="5"/>
  <c r="V204" i="5"/>
  <c r="T204" i="5"/>
  <c r="U204" i="5"/>
  <c r="S204" i="5"/>
  <c r="E204" i="5"/>
  <c r="D204" i="5"/>
  <c r="C204" i="5"/>
  <c r="B204" i="5"/>
  <c r="A204" i="5"/>
  <c r="K203" i="5"/>
  <c r="J203" i="5"/>
  <c r="Z203" i="5"/>
  <c r="Y203" i="5"/>
  <c r="X203" i="5"/>
  <c r="H203" i="5"/>
  <c r="W203" i="5" s="1"/>
  <c r="F203" i="5"/>
  <c r="V203" i="5"/>
  <c r="T203" i="5"/>
  <c r="U203" i="5"/>
  <c r="S203" i="5"/>
  <c r="E203" i="5"/>
  <c r="D203" i="5"/>
  <c r="C203" i="5"/>
  <c r="B203" i="5"/>
  <c r="A203" i="5"/>
  <c r="L202" i="5"/>
  <c r="G202" i="5"/>
  <c r="E202" i="5"/>
  <c r="J201" i="5"/>
  <c r="F201" i="5"/>
  <c r="E201" i="5"/>
  <c r="J200" i="5"/>
  <c r="F200" i="5"/>
  <c r="E200" i="5"/>
  <c r="K199" i="5"/>
  <c r="J199" i="5"/>
  <c r="H199" i="5"/>
  <c r="G199" i="5"/>
  <c r="F199" i="5"/>
  <c r="K198" i="5"/>
  <c r="J198" i="5"/>
  <c r="H198" i="5"/>
  <c r="R198" i="5" s="1"/>
  <c r="G198" i="5"/>
  <c r="F198" i="5"/>
  <c r="K197" i="5"/>
  <c r="J197" i="5"/>
  <c r="H197" i="5"/>
  <c r="G197" i="5"/>
  <c r="F197" i="5"/>
  <c r="K196" i="5"/>
  <c r="J196" i="5"/>
  <c r="H196" i="5"/>
  <c r="G196" i="5"/>
  <c r="F196" i="5"/>
  <c r="C195" i="5"/>
  <c r="V194" i="5"/>
  <c r="T194" i="5"/>
  <c r="U194" i="5"/>
  <c r="S194" i="5"/>
  <c r="F194" i="5"/>
  <c r="E194" i="5"/>
  <c r="D194" i="5"/>
  <c r="I194" i="5"/>
  <c r="C194" i="5"/>
  <c r="B194" i="5"/>
  <c r="A194" i="5"/>
  <c r="L193" i="5"/>
  <c r="Q193" i="5" s="1"/>
  <c r="Z193" i="5"/>
  <c r="Y193" i="5"/>
  <c r="X193" i="5"/>
  <c r="L192" i="5"/>
  <c r="G192" i="5"/>
  <c r="E192" i="5"/>
  <c r="J191" i="5"/>
  <c r="F191" i="5"/>
  <c r="E191" i="5"/>
  <c r="J190" i="5"/>
  <c r="F190" i="5"/>
  <c r="E190" i="5"/>
  <c r="K189" i="5"/>
  <c r="J189" i="5"/>
  <c r="H189" i="5"/>
  <c r="G189" i="5"/>
  <c r="F189" i="5"/>
  <c r="V188" i="5"/>
  <c r="K191" i="5" s="1"/>
  <c r="T188" i="5"/>
  <c r="K190" i="5" s="1"/>
  <c r="U188" i="5"/>
  <c r="H191" i="5" s="1"/>
  <c r="S188" i="5"/>
  <c r="H190" i="5" s="1"/>
  <c r="F188" i="5"/>
  <c r="E188" i="5"/>
  <c r="D188" i="5"/>
  <c r="I188" i="5"/>
  <c r="C188" i="5"/>
  <c r="B188" i="5"/>
  <c r="A188" i="5"/>
  <c r="L187" i="5"/>
  <c r="Q187" i="5" s="1"/>
  <c r="J187" i="5"/>
  <c r="P187" i="5" s="1"/>
  <c r="G187" i="5"/>
  <c r="O187" i="5" s="1"/>
  <c r="Z187" i="5"/>
  <c r="Y187" i="5"/>
  <c r="X187" i="5"/>
  <c r="W187" i="5"/>
  <c r="L186" i="5"/>
  <c r="G186" i="5"/>
  <c r="E186" i="5"/>
  <c r="V185" i="5"/>
  <c r="T185" i="5"/>
  <c r="U185" i="5"/>
  <c r="S185" i="5"/>
  <c r="F185" i="5"/>
  <c r="E185" i="5"/>
  <c r="D185" i="5"/>
  <c r="I185" i="5"/>
  <c r="C185" i="5"/>
  <c r="B185" i="5"/>
  <c r="A185" i="5"/>
  <c r="A184" i="5"/>
  <c r="A180" i="5"/>
  <c r="L178" i="5"/>
  <c r="Q178" i="5" s="1"/>
  <c r="Z178" i="5"/>
  <c r="Y178" i="5"/>
  <c r="X178" i="5"/>
  <c r="L177" i="5"/>
  <c r="G177" i="5"/>
  <c r="E177" i="5"/>
  <c r="J176" i="5"/>
  <c r="F176" i="5"/>
  <c r="E176" i="5"/>
  <c r="J175" i="5"/>
  <c r="F175" i="5"/>
  <c r="E175" i="5"/>
  <c r="K174" i="5"/>
  <c r="J174" i="5"/>
  <c r="H174" i="5"/>
  <c r="G174" i="5"/>
  <c r="F174" i="5"/>
  <c r="K173" i="5"/>
  <c r="J173" i="5"/>
  <c r="H173" i="5"/>
  <c r="R173" i="5" s="1"/>
  <c r="G173" i="5"/>
  <c r="F173" i="5"/>
  <c r="K172" i="5"/>
  <c r="J172" i="5"/>
  <c r="H172" i="5"/>
  <c r="G172" i="5"/>
  <c r="F172" i="5"/>
  <c r="K171" i="5"/>
  <c r="J171" i="5"/>
  <c r="H171" i="5"/>
  <c r="R171" i="5" s="1"/>
  <c r="G171" i="5"/>
  <c r="F171" i="5"/>
  <c r="C170" i="5"/>
  <c r="V169" i="5"/>
  <c r="K176" i="5" s="1"/>
  <c r="T169" i="5"/>
  <c r="K175" i="5" s="1"/>
  <c r="U169" i="5"/>
  <c r="H176" i="5" s="1"/>
  <c r="S169" i="5"/>
  <c r="H175" i="5" s="1"/>
  <c r="F169" i="5"/>
  <c r="E169" i="5"/>
  <c r="D169" i="5"/>
  <c r="I169" i="5"/>
  <c r="C169" i="5"/>
  <c r="B169" i="5"/>
  <c r="A169" i="5"/>
  <c r="L168" i="5"/>
  <c r="Q168" i="5" s="1"/>
  <c r="Z168" i="5"/>
  <c r="Y168" i="5"/>
  <c r="X168" i="5"/>
  <c r="K165" i="5"/>
  <c r="L167" i="5"/>
  <c r="G167" i="5"/>
  <c r="E167" i="5"/>
  <c r="J166" i="5"/>
  <c r="E166" i="5"/>
  <c r="J165" i="5"/>
  <c r="E165" i="5"/>
  <c r="K164" i="5"/>
  <c r="J164" i="5"/>
  <c r="H164" i="5"/>
  <c r="G164" i="5"/>
  <c r="F164" i="5"/>
  <c r="K163" i="5"/>
  <c r="J163" i="5"/>
  <c r="H163" i="5"/>
  <c r="R163" i="5" s="1"/>
  <c r="G163" i="5"/>
  <c r="F163" i="5"/>
  <c r="K162" i="5"/>
  <c r="J162" i="5"/>
  <c r="H162" i="5"/>
  <c r="G162" i="5"/>
  <c r="F162" i="5"/>
  <c r="K161" i="5"/>
  <c r="J161" i="5"/>
  <c r="H161" i="5"/>
  <c r="R161" i="5" s="1"/>
  <c r="G161" i="5"/>
  <c r="F161" i="5"/>
  <c r="C160" i="5"/>
  <c r="V159" i="5"/>
  <c r="K166" i="5" s="1"/>
  <c r="T159" i="5"/>
  <c r="U159" i="5"/>
  <c r="H166" i="5" s="1"/>
  <c r="S159" i="5"/>
  <c r="H165" i="5" s="1"/>
  <c r="F159" i="5"/>
  <c r="E159" i="5"/>
  <c r="D159" i="5"/>
  <c r="I159" i="5"/>
  <c r="C159" i="5"/>
  <c r="B159" i="5"/>
  <c r="A159" i="5"/>
  <c r="A158" i="5"/>
  <c r="A156" i="5"/>
  <c r="A152" i="5"/>
  <c r="L150" i="5"/>
  <c r="Q150" i="5" s="1"/>
  <c r="Z150" i="5"/>
  <c r="Y150" i="5"/>
  <c r="X150" i="5"/>
  <c r="L149" i="5"/>
  <c r="G149" i="5"/>
  <c r="E149" i="5"/>
  <c r="J148" i="5"/>
  <c r="E148" i="5"/>
  <c r="J147" i="5"/>
  <c r="E147" i="5"/>
  <c r="K146" i="5"/>
  <c r="J146" i="5"/>
  <c r="H146" i="5"/>
  <c r="R146" i="5" s="1"/>
  <c r="G146" i="5"/>
  <c r="F146" i="5"/>
  <c r="C145" i="5"/>
  <c r="V144" i="5"/>
  <c r="K148" i="5" s="1"/>
  <c r="T144" i="5"/>
  <c r="K147" i="5" s="1"/>
  <c r="U144" i="5"/>
  <c r="H148" i="5" s="1"/>
  <c r="S144" i="5"/>
  <c r="H147" i="5" s="1"/>
  <c r="F144" i="5"/>
  <c r="E144" i="5"/>
  <c r="D144" i="5"/>
  <c r="I144" i="5"/>
  <c r="C144" i="5"/>
  <c r="B144" i="5"/>
  <c r="A144" i="5"/>
  <c r="L143" i="5"/>
  <c r="Q143" i="5" s="1"/>
  <c r="Z143" i="5"/>
  <c r="Y143" i="5"/>
  <c r="X143" i="5"/>
  <c r="L142" i="5"/>
  <c r="G142" i="5"/>
  <c r="E142" i="5"/>
  <c r="J141" i="5"/>
  <c r="E141" i="5"/>
  <c r="J140" i="5"/>
  <c r="E140" i="5"/>
  <c r="K139" i="5"/>
  <c r="J139" i="5"/>
  <c r="H139" i="5"/>
  <c r="R139" i="5" s="1"/>
  <c r="G139" i="5"/>
  <c r="F139" i="5"/>
  <c r="C138" i="5"/>
  <c r="V137" i="5"/>
  <c r="K141" i="5" s="1"/>
  <c r="T137" i="5"/>
  <c r="K140" i="5" s="1"/>
  <c r="U137" i="5"/>
  <c r="H141" i="5" s="1"/>
  <c r="S137" i="5"/>
  <c r="H140" i="5" s="1"/>
  <c r="F137" i="5"/>
  <c r="E137" i="5"/>
  <c r="D137" i="5"/>
  <c r="I137" i="5"/>
  <c r="C137" i="5"/>
  <c r="B137" i="5"/>
  <c r="A137" i="5"/>
  <c r="Q136" i="5"/>
  <c r="L136" i="5"/>
  <c r="Z136" i="5"/>
  <c r="Y136" i="5"/>
  <c r="X136" i="5"/>
  <c r="L135" i="5"/>
  <c r="G135" i="5"/>
  <c r="E135" i="5"/>
  <c r="J134" i="5"/>
  <c r="E134" i="5"/>
  <c r="J133" i="5"/>
  <c r="E133" i="5"/>
  <c r="K132" i="5"/>
  <c r="J132" i="5"/>
  <c r="H132" i="5"/>
  <c r="R132" i="5" s="1"/>
  <c r="G132" i="5"/>
  <c r="F132" i="5"/>
  <c r="C131" i="5"/>
  <c r="V130" i="5"/>
  <c r="K134" i="5" s="1"/>
  <c r="T130" i="5"/>
  <c r="K133" i="5" s="1"/>
  <c r="U130" i="5"/>
  <c r="H134" i="5" s="1"/>
  <c r="S130" i="5"/>
  <c r="H133" i="5" s="1"/>
  <c r="F130" i="5"/>
  <c r="E130" i="5"/>
  <c r="D130" i="5"/>
  <c r="I130" i="5"/>
  <c r="C130" i="5"/>
  <c r="B130" i="5"/>
  <c r="A130" i="5"/>
  <c r="L129" i="5"/>
  <c r="Q129" i="5" s="1"/>
  <c r="Z129" i="5"/>
  <c r="Y129" i="5"/>
  <c r="X129" i="5"/>
  <c r="L128" i="5"/>
  <c r="G128" i="5"/>
  <c r="E128" i="5"/>
  <c r="J127" i="5"/>
  <c r="F127" i="5"/>
  <c r="E127" i="5"/>
  <c r="J126" i="5"/>
  <c r="F126" i="5"/>
  <c r="E126" i="5"/>
  <c r="K125" i="5"/>
  <c r="J125" i="5"/>
  <c r="H125" i="5"/>
  <c r="R125" i="5" s="1"/>
  <c r="G125" i="5"/>
  <c r="F125" i="5"/>
  <c r="K124" i="5"/>
  <c r="J124" i="5"/>
  <c r="H124" i="5"/>
  <c r="G124" i="5"/>
  <c r="F124" i="5"/>
  <c r="K123" i="5"/>
  <c r="J123" i="5"/>
  <c r="H123" i="5"/>
  <c r="R123" i="5" s="1"/>
  <c r="G123" i="5"/>
  <c r="F123" i="5"/>
  <c r="V122" i="5"/>
  <c r="K127" i="5" s="1"/>
  <c r="T122" i="5"/>
  <c r="K126" i="5" s="1"/>
  <c r="U122" i="5"/>
  <c r="H127" i="5" s="1"/>
  <c r="S122" i="5"/>
  <c r="H126" i="5" s="1"/>
  <c r="F122" i="5"/>
  <c r="E122" i="5"/>
  <c r="D122" i="5"/>
  <c r="I122" i="5"/>
  <c r="C122" i="5"/>
  <c r="B122" i="5"/>
  <c r="A122" i="5"/>
  <c r="L121" i="5"/>
  <c r="Q121" i="5" s="1"/>
  <c r="Z121" i="5"/>
  <c r="Y121" i="5"/>
  <c r="X121" i="5"/>
  <c r="L120" i="5"/>
  <c r="G120" i="5"/>
  <c r="E120" i="5"/>
  <c r="J119" i="5"/>
  <c r="E119" i="5"/>
  <c r="J118" i="5"/>
  <c r="E118" i="5"/>
  <c r="K117" i="5"/>
  <c r="J117" i="5"/>
  <c r="R117" i="5"/>
  <c r="H117" i="5"/>
  <c r="G117" i="5"/>
  <c r="F117" i="5"/>
  <c r="C116" i="5"/>
  <c r="V115" i="5"/>
  <c r="K119" i="5" s="1"/>
  <c r="T115" i="5"/>
  <c r="K118" i="5" s="1"/>
  <c r="U115" i="5"/>
  <c r="H119" i="5" s="1"/>
  <c r="S115" i="5"/>
  <c r="H118" i="5" s="1"/>
  <c r="F115" i="5"/>
  <c r="E115" i="5"/>
  <c r="D115" i="5"/>
  <c r="I115" i="5"/>
  <c r="C115" i="5"/>
  <c r="B115" i="5"/>
  <c r="A115" i="5"/>
  <c r="L114" i="5"/>
  <c r="Q114" i="5" s="1"/>
  <c r="Z114" i="5"/>
  <c r="Y114" i="5"/>
  <c r="X114" i="5"/>
  <c r="L113" i="5"/>
  <c r="G113" i="5"/>
  <c r="E113" i="5"/>
  <c r="J112" i="5"/>
  <c r="E112" i="5"/>
  <c r="J111" i="5"/>
  <c r="E111" i="5"/>
  <c r="K110" i="5"/>
  <c r="J110" i="5"/>
  <c r="H110" i="5"/>
  <c r="R110" i="5" s="1"/>
  <c r="G110" i="5"/>
  <c r="F110" i="5"/>
  <c r="K109" i="5"/>
  <c r="J109" i="5"/>
  <c r="H109" i="5"/>
  <c r="G109" i="5"/>
  <c r="F109" i="5"/>
  <c r="K108" i="5"/>
  <c r="J108" i="5"/>
  <c r="H108" i="5"/>
  <c r="G108" i="5"/>
  <c r="F108" i="5"/>
  <c r="C107" i="5"/>
  <c r="V106" i="5"/>
  <c r="K112" i="5" s="1"/>
  <c r="T106" i="5"/>
  <c r="K111" i="5" s="1"/>
  <c r="U106" i="5"/>
  <c r="H112" i="5" s="1"/>
  <c r="S106" i="5"/>
  <c r="H111" i="5" s="1"/>
  <c r="F106" i="5"/>
  <c r="E106" i="5"/>
  <c r="D106" i="5"/>
  <c r="I106" i="5"/>
  <c r="C106" i="5"/>
  <c r="B106" i="5"/>
  <c r="A106" i="5"/>
  <c r="L105" i="5"/>
  <c r="Q105" i="5" s="1"/>
  <c r="Z105" i="5"/>
  <c r="Y105" i="5"/>
  <c r="X105" i="5"/>
  <c r="L104" i="5"/>
  <c r="G104" i="5"/>
  <c r="E104" i="5"/>
  <c r="J103" i="5"/>
  <c r="E103" i="5"/>
  <c r="J102" i="5"/>
  <c r="E102" i="5"/>
  <c r="K101" i="5"/>
  <c r="J101" i="5"/>
  <c r="H101" i="5"/>
  <c r="R101" i="5" s="1"/>
  <c r="G101" i="5"/>
  <c r="F101" i="5"/>
  <c r="K100" i="5"/>
  <c r="J100" i="5"/>
  <c r="H100" i="5"/>
  <c r="G100" i="5"/>
  <c r="F100" i="5"/>
  <c r="K99" i="5"/>
  <c r="J99" i="5"/>
  <c r="H99" i="5"/>
  <c r="G99" i="5"/>
  <c r="F99" i="5"/>
  <c r="C98" i="5"/>
  <c r="V97" i="5"/>
  <c r="K103" i="5" s="1"/>
  <c r="T97" i="5"/>
  <c r="K102" i="5" s="1"/>
  <c r="U97" i="5"/>
  <c r="H103" i="5" s="1"/>
  <c r="S97" i="5"/>
  <c r="H102" i="5" s="1"/>
  <c r="F97" i="5"/>
  <c r="E97" i="5"/>
  <c r="D97" i="5"/>
  <c r="I97" i="5"/>
  <c r="C97" i="5"/>
  <c r="B97" i="5"/>
  <c r="A97" i="5"/>
  <c r="L96" i="5"/>
  <c r="Q96" i="5" s="1"/>
  <c r="Z96" i="5"/>
  <c r="Y96" i="5"/>
  <c r="X96" i="5"/>
  <c r="L95" i="5"/>
  <c r="G95" i="5"/>
  <c r="E95" i="5"/>
  <c r="J94" i="5"/>
  <c r="F94" i="5"/>
  <c r="E94" i="5"/>
  <c r="J93" i="5"/>
  <c r="F93" i="5"/>
  <c r="E93" i="5"/>
  <c r="K92" i="5"/>
  <c r="J92" i="5"/>
  <c r="H92" i="5"/>
  <c r="R92" i="5" s="1"/>
  <c r="G92" i="5"/>
  <c r="F92" i="5"/>
  <c r="K91" i="5"/>
  <c r="J91" i="5"/>
  <c r="H91" i="5"/>
  <c r="G91" i="5"/>
  <c r="F91" i="5"/>
  <c r="K90" i="5"/>
  <c r="J90" i="5"/>
  <c r="H90" i="5"/>
  <c r="R90" i="5" s="1"/>
  <c r="G90" i="5"/>
  <c r="F90" i="5"/>
  <c r="C89" i="5"/>
  <c r="V88" i="5"/>
  <c r="K94" i="5" s="1"/>
  <c r="T88" i="5"/>
  <c r="K93" i="5" s="1"/>
  <c r="U88" i="5"/>
  <c r="H94" i="5" s="1"/>
  <c r="S88" i="5"/>
  <c r="H93" i="5" s="1"/>
  <c r="F88" i="5"/>
  <c r="E88" i="5"/>
  <c r="D88" i="5"/>
  <c r="I88" i="5"/>
  <c r="C88" i="5"/>
  <c r="B88" i="5"/>
  <c r="A88" i="5"/>
  <c r="L87" i="5"/>
  <c r="Q87" i="5" s="1"/>
  <c r="Z87" i="5"/>
  <c r="Y87" i="5"/>
  <c r="X87" i="5"/>
  <c r="L86" i="5"/>
  <c r="G86" i="5"/>
  <c r="E86" i="5"/>
  <c r="J85" i="5"/>
  <c r="F85" i="5"/>
  <c r="E85" i="5"/>
  <c r="J84" i="5"/>
  <c r="F84" i="5"/>
  <c r="E84" i="5"/>
  <c r="K83" i="5"/>
  <c r="J83" i="5"/>
  <c r="H83" i="5"/>
  <c r="R83" i="5" s="1"/>
  <c r="G83" i="5"/>
  <c r="F83" i="5"/>
  <c r="K82" i="5"/>
  <c r="J82" i="5"/>
  <c r="H82" i="5"/>
  <c r="G82" i="5"/>
  <c r="F82" i="5"/>
  <c r="K81" i="5"/>
  <c r="J81" i="5"/>
  <c r="H81" i="5"/>
  <c r="G81" i="5"/>
  <c r="F81" i="5"/>
  <c r="C80" i="5"/>
  <c r="V79" i="5"/>
  <c r="K85" i="5" s="1"/>
  <c r="T79" i="5"/>
  <c r="K84" i="5" s="1"/>
  <c r="U79" i="5"/>
  <c r="H85" i="5" s="1"/>
  <c r="S79" i="5"/>
  <c r="H84" i="5" s="1"/>
  <c r="F79" i="5"/>
  <c r="E79" i="5"/>
  <c r="D79" i="5"/>
  <c r="I79" i="5"/>
  <c r="C79" i="5"/>
  <c r="B79" i="5"/>
  <c r="A79" i="5"/>
  <c r="L78" i="5"/>
  <c r="Q78" i="5" s="1"/>
  <c r="Z78" i="5"/>
  <c r="Y78" i="5"/>
  <c r="X78" i="5"/>
  <c r="L77" i="5"/>
  <c r="G77" i="5"/>
  <c r="E77" i="5"/>
  <c r="J76" i="5"/>
  <c r="F76" i="5"/>
  <c r="E76" i="5"/>
  <c r="J75" i="5"/>
  <c r="F75" i="5"/>
  <c r="E75" i="5"/>
  <c r="K74" i="5"/>
  <c r="J74" i="5"/>
  <c r="H74" i="5"/>
  <c r="R74" i="5" s="1"/>
  <c r="G74" i="5"/>
  <c r="F74" i="5"/>
  <c r="K73" i="5"/>
  <c r="J73" i="5"/>
  <c r="H73" i="5"/>
  <c r="G73" i="5"/>
  <c r="F73" i="5"/>
  <c r="K72" i="5"/>
  <c r="J72" i="5"/>
  <c r="H72" i="5"/>
  <c r="G78" i="5" s="1"/>
  <c r="O78" i="5" s="1"/>
  <c r="G72" i="5"/>
  <c r="F72" i="5"/>
  <c r="C71" i="5"/>
  <c r="V70" i="5"/>
  <c r="K76" i="5" s="1"/>
  <c r="T70" i="5"/>
  <c r="K75" i="5" s="1"/>
  <c r="U70" i="5"/>
  <c r="H76" i="5" s="1"/>
  <c r="S70" i="5"/>
  <c r="H75" i="5" s="1"/>
  <c r="F70" i="5"/>
  <c r="E70" i="5"/>
  <c r="D70" i="5"/>
  <c r="I70" i="5"/>
  <c r="C70" i="5"/>
  <c r="B70" i="5"/>
  <c r="A70" i="5"/>
  <c r="L69" i="5"/>
  <c r="Q69" i="5" s="1"/>
  <c r="Z69" i="5"/>
  <c r="Y69" i="5"/>
  <c r="X69" i="5"/>
  <c r="L68" i="5"/>
  <c r="G68" i="5"/>
  <c r="E68" i="5"/>
  <c r="J67" i="5"/>
  <c r="F67" i="5"/>
  <c r="E67" i="5"/>
  <c r="J66" i="5"/>
  <c r="F66" i="5"/>
  <c r="E66" i="5"/>
  <c r="K65" i="5"/>
  <c r="J65" i="5"/>
  <c r="H65" i="5"/>
  <c r="R65" i="5" s="1"/>
  <c r="G65" i="5"/>
  <c r="F65" i="5"/>
  <c r="K64" i="5"/>
  <c r="J64" i="5"/>
  <c r="H64" i="5"/>
  <c r="G64" i="5"/>
  <c r="F64" i="5"/>
  <c r="K63" i="5"/>
  <c r="J63" i="5"/>
  <c r="H63" i="5"/>
  <c r="G63" i="5"/>
  <c r="F63" i="5"/>
  <c r="C62" i="5"/>
  <c r="V61" i="5"/>
  <c r="K67" i="5" s="1"/>
  <c r="T61" i="5"/>
  <c r="K66" i="5" s="1"/>
  <c r="U61" i="5"/>
  <c r="H67" i="5" s="1"/>
  <c r="S61" i="5"/>
  <c r="H66" i="5" s="1"/>
  <c r="F61" i="5"/>
  <c r="E61" i="5"/>
  <c r="D61" i="5"/>
  <c r="I61" i="5"/>
  <c r="C61" i="5"/>
  <c r="B61" i="5"/>
  <c r="A61" i="5"/>
  <c r="L60" i="5"/>
  <c r="Q60" i="5" s="1"/>
  <c r="Z60" i="5"/>
  <c r="Y60" i="5"/>
  <c r="W60" i="5"/>
  <c r="L59" i="5"/>
  <c r="G59" i="5"/>
  <c r="E59" i="5"/>
  <c r="J58" i="5"/>
  <c r="E58" i="5"/>
  <c r="J57" i="5"/>
  <c r="E57" i="5"/>
  <c r="K56" i="5"/>
  <c r="J56" i="5"/>
  <c r="H56" i="5"/>
  <c r="R56" i="5" s="1"/>
  <c r="G56" i="5"/>
  <c r="F56" i="5"/>
  <c r="K55" i="5"/>
  <c r="J55" i="5"/>
  <c r="H55" i="5"/>
  <c r="G55" i="5"/>
  <c r="F55" i="5"/>
  <c r="K54" i="5"/>
  <c r="J54" i="5"/>
  <c r="H54" i="5"/>
  <c r="R54" i="5" s="1"/>
  <c r="G54" i="5"/>
  <c r="F54" i="5"/>
  <c r="V53" i="5"/>
  <c r="K58" i="5" s="1"/>
  <c r="T53" i="5"/>
  <c r="K57" i="5" s="1"/>
  <c r="U53" i="5"/>
  <c r="H58" i="5" s="1"/>
  <c r="S53" i="5"/>
  <c r="H57" i="5" s="1"/>
  <c r="F53" i="5"/>
  <c r="E53" i="5"/>
  <c r="D53" i="5"/>
  <c r="I53" i="5"/>
  <c r="C53" i="5"/>
  <c r="B53" i="5"/>
  <c r="A53" i="5"/>
  <c r="L52" i="5"/>
  <c r="Q52" i="5" s="1"/>
  <c r="Z52" i="5"/>
  <c r="Y52" i="5"/>
  <c r="X52" i="5"/>
  <c r="L51" i="5"/>
  <c r="G51" i="5"/>
  <c r="E51" i="5"/>
  <c r="J50" i="5"/>
  <c r="E50" i="5"/>
  <c r="J49" i="5"/>
  <c r="E49" i="5"/>
  <c r="K48" i="5"/>
  <c r="J48" i="5"/>
  <c r="H48" i="5"/>
  <c r="R48" i="5" s="1"/>
  <c r="G48" i="5"/>
  <c r="F48" i="5"/>
  <c r="K47" i="5"/>
  <c r="J47" i="5"/>
  <c r="H47" i="5"/>
  <c r="G47" i="5"/>
  <c r="F47" i="5"/>
  <c r="K46" i="5"/>
  <c r="J52" i="5" s="1"/>
  <c r="P52" i="5" s="1"/>
  <c r="J46" i="5"/>
  <c r="H46" i="5"/>
  <c r="G46" i="5"/>
  <c r="F46" i="5"/>
  <c r="C45" i="5"/>
  <c r="V44" i="5"/>
  <c r="K50" i="5" s="1"/>
  <c r="T44" i="5"/>
  <c r="K49" i="5" s="1"/>
  <c r="U44" i="5"/>
  <c r="H50" i="5" s="1"/>
  <c r="S44" i="5"/>
  <c r="H49" i="5" s="1"/>
  <c r="F44" i="5"/>
  <c r="E44" i="5"/>
  <c r="D44" i="5"/>
  <c r="I44" i="5"/>
  <c r="C44" i="5"/>
  <c r="B44" i="5"/>
  <c r="A44" i="5"/>
  <c r="Q43" i="5"/>
  <c r="L43" i="5"/>
  <c r="Z43" i="5"/>
  <c r="Y43" i="5"/>
  <c r="X43" i="5"/>
  <c r="L42" i="5"/>
  <c r="G42" i="5"/>
  <c r="E42" i="5"/>
  <c r="J41" i="5"/>
  <c r="E41" i="5"/>
  <c r="J40" i="5"/>
  <c r="E40" i="5"/>
  <c r="K39" i="5"/>
  <c r="J39" i="5"/>
  <c r="H39" i="5"/>
  <c r="R39" i="5" s="1"/>
  <c r="G39" i="5"/>
  <c r="F39" i="5"/>
  <c r="C38" i="5"/>
  <c r="V37" i="5"/>
  <c r="K41" i="5" s="1"/>
  <c r="T37" i="5"/>
  <c r="K40" i="5" s="1"/>
  <c r="U37" i="5"/>
  <c r="H41" i="5" s="1"/>
  <c r="S37" i="5"/>
  <c r="H40" i="5" s="1"/>
  <c r="F37" i="5"/>
  <c r="E37" i="5"/>
  <c r="D37" i="5"/>
  <c r="I37" i="5"/>
  <c r="C37" i="5"/>
  <c r="B37" i="5"/>
  <c r="A37" i="5"/>
  <c r="L36" i="5"/>
  <c r="Q36" i="5" s="1"/>
  <c r="Z36" i="5"/>
  <c r="Y36" i="5"/>
  <c r="X36" i="5"/>
  <c r="L35" i="5"/>
  <c r="G35" i="5"/>
  <c r="E35" i="5"/>
  <c r="J34" i="5"/>
  <c r="E34" i="5"/>
  <c r="J33" i="5"/>
  <c r="E33" i="5"/>
  <c r="K32" i="5"/>
  <c r="J32" i="5"/>
  <c r="H32" i="5"/>
  <c r="R32" i="5" s="1"/>
  <c r="G32" i="5"/>
  <c r="F32" i="5"/>
  <c r="K31" i="5"/>
  <c r="J31" i="5"/>
  <c r="H31" i="5"/>
  <c r="G31" i="5"/>
  <c r="F31" i="5"/>
  <c r="K30" i="5"/>
  <c r="J30" i="5"/>
  <c r="H30" i="5"/>
  <c r="G30" i="5"/>
  <c r="F30" i="5"/>
  <c r="C29" i="5"/>
  <c r="V28" i="5"/>
  <c r="K34" i="5" s="1"/>
  <c r="T28" i="5"/>
  <c r="K33" i="5" s="1"/>
  <c r="U28" i="5"/>
  <c r="H34" i="5" s="1"/>
  <c r="S28" i="5"/>
  <c r="H33" i="5" s="1"/>
  <c r="F28" i="5"/>
  <c r="E28" i="5"/>
  <c r="D28" i="5"/>
  <c r="I28" i="5"/>
  <c r="C28" i="5"/>
  <c r="B28" i="5"/>
  <c r="A28" i="5"/>
  <c r="A27" i="5"/>
  <c r="A11" i="5"/>
  <c r="B8" i="5"/>
  <c r="B6" i="5"/>
  <c r="A1" i="5"/>
  <c r="J136" i="5" l="1"/>
  <c r="P136" i="5" s="1"/>
  <c r="K292" i="5"/>
  <c r="G69" i="5"/>
  <c r="O69" i="5" s="1"/>
  <c r="G87" i="5"/>
  <c r="O87" i="5" s="1"/>
  <c r="J143" i="5"/>
  <c r="P143" i="5" s="1"/>
  <c r="L232" i="5"/>
  <c r="K200" i="5"/>
  <c r="K226" i="5"/>
  <c r="H226" i="5"/>
  <c r="G230" i="5" s="1"/>
  <c r="O230" i="5" s="1"/>
  <c r="K253" i="5"/>
  <c r="J258" i="5" s="1"/>
  <c r="P258" i="5" s="1"/>
  <c r="H357" i="5"/>
  <c r="K402" i="5"/>
  <c r="H435" i="5"/>
  <c r="X439" i="5" s="1"/>
  <c r="K447" i="5"/>
  <c r="J450" i="5" s="1"/>
  <c r="P450" i="5" s="1"/>
  <c r="K573" i="5"/>
  <c r="W662" i="5"/>
  <c r="H501" i="5"/>
  <c r="H265" i="5"/>
  <c r="H467" i="5"/>
  <c r="H478" i="5"/>
  <c r="K478" i="5"/>
  <c r="J483" i="5" s="1"/>
  <c r="P483" i="5" s="1"/>
  <c r="H539" i="5"/>
  <c r="G543" i="5" s="1"/>
  <c r="O543" i="5" s="1"/>
  <c r="K574" i="5"/>
  <c r="K584" i="5"/>
  <c r="K640" i="5"/>
  <c r="J644" i="5" s="1"/>
  <c r="P644" i="5" s="1"/>
  <c r="J543" i="5"/>
  <c r="P543" i="5" s="1"/>
  <c r="R63" i="5"/>
  <c r="R72" i="5"/>
  <c r="R81" i="5"/>
  <c r="X407" i="5"/>
  <c r="L180" i="5"/>
  <c r="H225" i="5"/>
  <c r="L516" i="5"/>
  <c r="J664" i="5"/>
  <c r="L664" i="5"/>
  <c r="G19" i="5"/>
  <c r="K293" i="5"/>
  <c r="J302" i="5" s="1"/>
  <c r="P302" i="5" s="1"/>
  <c r="H412" i="5"/>
  <c r="G417" i="5" s="1"/>
  <c r="O417" i="5" s="1"/>
  <c r="J150" i="5"/>
  <c r="P150" i="5" s="1"/>
  <c r="L304" i="5"/>
  <c r="H280" i="5"/>
  <c r="H293" i="5"/>
  <c r="H402" i="5"/>
  <c r="K412" i="5"/>
  <c r="K609" i="5"/>
  <c r="J613" i="5" s="1"/>
  <c r="P613" i="5" s="1"/>
  <c r="G664" i="5"/>
  <c r="G460" i="5"/>
  <c r="O460" i="5" s="1"/>
  <c r="K467" i="5"/>
  <c r="J471" i="5" s="1"/>
  <c r="P471" i="5" s="1"/>
  <c r="H500" i="5"/>
  <c r="G514" i="5"/>
  <c r="O514" i="5" s="1"/>
  <c r="K553" i="5"/>
  <c r="J557" i="5" s="1"/>
  <c r="P557" i="5" s="1"/>
  <c r="H553" i="5"/>
  <c r="G557" i="5" s="1"/>
  <c r="O557" i="5" s="1"/>
  <c r="X566" i="5"/>
  <c r="K596" i="5"/>
  <c r="G18" i="5"/>
  <c r="G52" i="5"/>
  <c r="O52" i="5" s="1"/>
  <c r="X60" i="5"/>
  <c r="J129" i="5"/>
  <c r="P129" i="5" s="1"/>
  <c r="H201" i="5"/>
  <c r="W206" i="5" s="1"/>
  <c r="K214" i="5"/>
  <c r="H213" i="5"/>
  <c r="H266" i="5"/>
  <c r="H279" i="5"/>
  <c r="W285" i="5" s="1"/>
  <c r="K279" i="5"/>
  <c r="J285" i="5" s="1"/>
  <c r="P285" i="5" s="1"/>
  <c r="G327" i="5"/>
  <c r="O327" i="5" s="1"/>
  <c r="K335" i="5"/>
  <c r="J339" i="5" s="1"/>
  <c r="P339" i="5" s="1"/>
  <c r="G349" i="5"/>
  <c r="O349" i="5" s="1"/>
  <c r="H356" i="5"/>
  <c r="K403" i="5"/>
  <c r="J407" i="5" s="1"/>
  <c r="P407" i="5" s="1"/>
  <c r="H425" i="5"/>
  <c r="X428" i="5" s="1"/>
  <c r="K424" i="5"/>
  <c r="K436" i="5"/>
  <c r="J439" i="5" s="1"/>
  <c r="P439" i="5" s="1"/>
  <c r="H447" i="5"/>
  <c r="X450" i="5" s="1"/>
  <c r="K457" i="5"/>
  <c r="R452" i="5"/>
  <c r="K456" i="5"/>
  <c r="K479" i="5"/>
  <c r="H491" i="5"/>
  <c r="X494" i="5" s="1"/>
  <c r="K511" i="5"/>
  <c r="R506" i="5"/>
  <c r="K510" i="5"/>
  <c r="J514" i="5" s="1"/>
  <c r="P514" i="5" s="1"/>
  <c r="L615" i="5"/>
  <c r="K540" i="5"/>
  <c r="G549" i="5"/>
  <c r="O549" i="5" s="1"/>
  <c r="K585" i="5"/>
  <c r="J588" i="5" s="1"/>
  <c r="P588" i="5" s="1"/>
  <c r="H595" i="5"/>
  <c r="X599" i="5" s="1"/>
  <c r="K595" i="5"/>
  <c r="G605" i="5"/>
  <c r="O605" i="5" s="1"/>
  <c r="K610" i="5"/>
  <c r="R607" i="5"/>
  <c r="H609" i="5"/>
  <c r="H640" i="5"/>
  <c r="W644" i="5" s="1"/>
  <c r="H649" i="5"/>
  <c r="W652" i="5" s="1"/>
  <c r="J168" i="5"/>
  <c r="P168" i="5" s="1"/>
  <c r="K201" i="5"/>
  <c r="J206" i="5" s="1"/>
  <c r="P206" i="5" s="1"/>
  <c r="H200" i="5"/>
  <c r="G206" i="5" s="1"/>
  <c r="O206" i="5" s="1"/>
  <c r="H214" i="5"/>
  <c r="G218" i="5" s="1"/>
  <c r="O218" i="5" s="1"/>
  <c r="G232" i="5" s="1"/>
  <c r="H253" i="5"/>
  <c r="G258" i="5" s="1"/>
  <c r="O258" i="5" s="1"/>
  <c r="K254" i="5"/>
  <c r="K266" i="5"/>
  <c r="J272" i="5" s="1"/>
  <c r="P272" i="5" s="1"/>
  <c r="H292" i="5"/>
  <c r="H335" i="5"/>
  <c r="H334" i="5"/>
  <c r="K356" i="5"/>
  <c r="J363" i="5" s="1"/>
  <c r="P363" i="5" s="1"/>
  <c r="J380" i="5"/>
  <c r="P380" i="5" s="1"/>
  <c r="K425" i="5"/>
  <c r="H479" i="5"/>
  <c r="X483" i="5" s="1"/>
  <c r="K491" i="5"/>
  <c r="J494" i="5" s="1"/>
  <c r="P494" i="5" s="1"/>
  <c r="H540" i="5"/>
  <c r="X549" i="5"/>
  <c r="H573" i="5"/>
  <c r="X577" i="5" s="1"/>
  <c r="H585" i="5"/>
  <c r="X588" i="5" s="1"/>
  <c r="X605" i="5"/>
  <c r="H610" i="5"/>
  <c r="W36" i="5"/>
  <c r="J96" i="5"/>
  <c r="P96" i="5" s="1"/>
  <c r="G105" i="5"/>
  <c r="O105" i="5" s="1"/>
  <c r="L668" i="5"/>
  <c r="L152" i="5"/>
  <c r="J69" i="5"/>
  <c r="P69" i="5" s="1"/>
  <c r="J78" i="5"/>
  <c r="P78" i="5" s="1"/>
  <c r="J87" i="5"/>
  <c r="P87" i="5" s="1"/>
  <c r="J114" i="5"/>
  <c r="P114" i="5" s="1"/>
  <c r="J36" i="5"/>
  <c r="P36" i="5" s="1"/>
  <c r="J43" i="5"/>
  <c r="P43" i="5" s="1"/>
  <c r="G43" i="5"/>
  <c r="O43" i="5" s="1"/>
  <c r="G60" i="5"/>
  <c r="O60" i="5" s="1"/>
  <c r="J60" i="5"/>
  <c r="P60" i="5" s="1"/>
  <c r="G36" i="5"/>
  <c r="O36" i="5" s="1"/>
  <c r="R46" i="5"/>
  <c r="W52" i="5"/>
  <c r="J105" i="5"/>
  <c r="P105" i="5" s="1"/>
  <c r="G114" i="5"/>
  <c r="O114" i="5" s="1"/>
  <c r="R108" i="5"/>
  <c r="W114" i="5"/>
  <c r="J121" i="5"/>
  <c r="P121" i="5" s="1"/>
  <c r="W136" i="5"/>
  <c r="G136" i="5"/>
  <c r="O136" i="5" s="1"/>
  <c r="G150" i="5"/>
  <c r="O150" i="5" s="1"/>
  <c r="J193" i="5"/>
  <c r="P193" i="5" s="1"/>
  <c r="J246" i="5"/>
  <c r="P246" i="5" s="1"/>
  <c r="G302" i="5"/>
  <c r="O302" i="5" s="1"/>
  <c r="G317" i="5"/>
  <c r="O317" i="5" s="1"/>
  <c r="L365" i="5"/>
  <c r="G380" i="5"/>
  <c r="O380" i="5" s="1"/>
  <c r="G389" i="5"/>
  <c r="O389" i="5" s="1"/>
  <c r="X398" i="5"/>
  <c r="J398" i="5"/>
  <c r="P398" i="5" s="1"/>
  <c r="W69" i="5"/>
  <c r="W78" i="5"/>
  <c r="W87" i="5"/>
  <c r="W96" i="5"/>
  <c r="G96" i="5"/>
  <c r="O96" i="5" s="1"/>
  <c r="G121" i="5"/>
  <c r="O121" i="5" s="1"/>
  <c r="J218" i="5"/>
  <c r="P218" i="5" s="1"/>
  <c r="J349" i="5"/>
  <c r="P349" i="5" s="1"/>
  <c r="J389" i="5"/>
  <c r="P389" i="5" s="1"/>
  <c r="R30" i="5"/>
  <c r="W43" i="5"/>
  <c r="R99" i="5"/>
  <c r="W105" i="5"/>
  <c r="W129" i="5"/>
  <c r="G129" i="5"/>
  <c r="O129" i="5" s="1"/>
  <c r="J178" i="5"/>
  <c r="P178" i="5" s="1"/>
  <c r="G193" i="5"/>
  <c r="O193" i="5" s="1"/>
  <c r="G246" i="5"/>
  <c r="O246" i="5" s="1"/>
  <c r="J327" i="5"/>
  <c r="P327" i="5" s="1"/>
  <c r="G363" i="5"/>
  <c r="O363" i="5" s="1"/>
  <c r="G143" i="5"/>
  <c r="O143" i="5" s="1"/>
  <c r="W143" i="5"/>
  <c r="G178" i="5"/>
  <c r="O178" i="5" s="1"/>
  <c r="J230" i="5"/>
  <c r="P230" i="5" s="1"/>
  <c r="J317" i="5"/>
  <c r="P317" i="5" s="1"/>
  <c r="X417" i="5"/>
  <c r="W121" i="5"/>
  <c r="W150" i="5"/>
  <c r="R196" i="5"/>
  <c r="R209" i="5"/>
  <c r="R330" i="5"/>
  <c r="R352" i="5"/>
  <c r="W363" i="5"/>
  <c r="G398" i="5"/>
  <c r="O398" i="5" s="1"/>
  <c r="R400" i="5"/>
  <c r="R442" i="5"/>
  <c r="X460" i="5"/>
  <c r="X514" i="5"/>
  <c r="J529" i="5"/>
  <c r="P529" i="5" s="1"/>
  <c r="J549" i="5"/>
  <c r="P549" i="5" s="1"/>
  <c r="G566" i="5"/>
  <c r="O566" i="5" s="1"/>
  <c r="G577" i="5"/>
  <c r="O577" i="5" s="1"/>
  <c r="J605" i="5"/>
  <c r="P605" i="5" s="1"/>
  <c r="W168" i="5"/>
  <c r="G168" i="5"/>
  <c r="O168" i="5" s="1"/>
  <c r="W246" i="5"/>
  <c r="W302" i="5"/>
  <c r="L369" i="5"/>
  <c r="G407" i="5"/>
  <c r="O407" i="5" s="1"/>
  <c r="K413" i="5"/>
  <c r="J417" i="5" s="1"/>
  <c r="P417" i="5" s="1"/>
  <c r="X471" i="5"/>
  <c r="G529" i="5"/>
  <c r="O529" i="5" s="1"/>
  <c r="J535" i="5"/>
  <c r="P535" i="5" s="1"/>
  <c r="J599" i="5"/>
  <c r="P599" i="5" s="1"/>
  <c r="W178" i="5"/>
  <c r="W317" i="5"/>
  <c r="W339" i="5"/>
  <c r="W380" i="5"/>
  <c r="W389" i="5"/>
  <c r="J566" i="5"/>
  <c r="P566" i="5" s="1"/>
  <c r="G632" i="5"/>
  <c r="O632" i="5" s="1"/>
  <c r="R189" i="5"/>
  <c r="W193" i="5"/>
  <c r="R221" i="5"/>
  <c r="W327" i="5"/>
  <c r="R342" i="5"/>
  <c r="W349" i="5"/>
  <c r="L619" i="5"/>
  <c r="G471" i="5"/>
  <c r="O471" i="5" s="1"/>
  <c r="J504" i="5"/>
  <c r="P504" i="5" s="1"/>
  <c r="J632" i="5"/>
  <c r="P632" i="5" s="1"/>
  <c r="J652" i="5"/>
  <c r="P652" i="5" s="1"/>
  <c r="R560" i="5"/>
  <c r="G535" i="5"/>
  <c r="O535" i="5" s="1"/>
  <c r="G599" i="5"/>
  <c r="O599" i="5" s="1"/>
  <c r="W660" i="5"/>
  <c r="X535" i="5"/>
  <c r="R591" i="5"/>
  <c r="W632" i="5"/>
  <c r="W529" i="5"/>
  <c r="R551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1" i="3"/>
  <c r="CY1" i="3"/>
  <c r="CZ1" i="3"/>
  <c r="DA1" i="3"/>
  <c r="DB1" i="3"/>
  <c r="DC1" i="3"/>
  <c r="A2" i="3"/>
  <c r="CY2" i="3"/>
  <c r="CZ2" i="3"/>
  <c r="DB2" i="3" s="1"/>
  <c r="DA2" i="3"/>
  <c r="DC2" i="3"/>
  <c r="A3" i="3"/>
  <c r="CY3" i="3"/>
  <c r="CZ3" i="3"/>
  <c r="DB3" i="3" s="1"/>
  <c r="DA3" i="3"/>
  <c r="DC3" i="3"/>
  <c r="A4" i="3"/>
  <c r="CY4" i="3"/>
  <c r="CZ4" i="3"/>
  <c r="DA4" i="3"/>
  <c r="DB4" i="3"/>
  <c r="DC4" i="3"/>
  <c r="A5" i="3"/>
  <c r="CY5" i="3"/>
  <c r="CZ5" i="3"/>
  <c r="DA5" i="3"/>
  <c r="DB5" i="3"/>
  <c r="DC5" i="3"/>
  <c r="A6" i="3"/>
  <c r="CY6" i="3"/>
  <c r="CZ6" i="3"/>
  <c r="DB6" i="3" s="1"/>
  <c r="DA6" i="3"/>
  <c r="DC6" i="3"/>
  <c r="A7" i="3"/>
  <c r="CY7" i="3"/>
  <c r="CZ7" i="3"/>
  <c r="DB7" i="3" s="1"/>
  <c r="DA7" i="3"/>
  <c r="DC7" i="3"/>
  <c r="A8" i="3"/>
  <c r="CY8" i="3"/>
  <c r="CZ8" i="3"/>
  <c r="DA8" i="3"/>
  <c r="DB8" i="3"/>
  <c r="DC8" i="3"/>
  <c r="A9" i="3"/>
  <c r="CY9" i="3"/>
  <c r="CZ9" i="3"/>
  <c r="DA9" i="3"/>
  <c r="DB9" i="3"/>
  <c r="DC9" i="3"/>
  <c r="A10" i="3"/>
  <c r="CY10" i="3"/>
  <c r="CZ10" i="3"/>
  <c r="DB10" i="3" s="1"/>
  <c r="DA10" i="3"/>
  <c r="DC10" i="3"/>
  <c r="A11" i="3"/>
  <c r="CY11" i="3"/>
  <c r="CZ11" i="3"/>
  <c r="DB11" i="3" s="1"/>
  <c r="DA11" i="3"/>
  <c r="DC11" i="3"/>
  <c r="A12" i="3"/>
  <c r="CY12" i="3"/>
  <c r="CZ12" i="3"/>
  <c r="DA12" i="3"/>
  <c r="DB12" i="3"/>
  <c r="DC12" i="3"/>
  <c r="A13" i="3"/>
  <c r="CY13" i="3"/>
  <c r="CZ13" i="3"/>
  <c r="DA13" i="3"/>
  <c r="DB13" i="3"/>
  <c r="DC13" i="3"/>
  <c r="A14" i="3"/>
  <c r="CY14" i="3"/>
  <c r="CZ14" i="3"/>
  <c r="DB14" i="3" s="1"/>
  <c r="DA14" i="3"/>
  <c r="DC14" i="3"/>
  <c r="A15" i="3"/>
  <c r="CX15" i="3"/>
  <c r="CY15" i="3"/>
  <c r="CZ15" i="3"/>
  <c r="DB15" i="3" s="1"/>
  <c r="DA15" i="3"/>
  <c r="DC15" i="3"/>
  <c r="A16" i="3"/>
  <c r="CX16" i="3"/>
  <c r="CY16" i="3"/>
  <c r="CZ16" i="3"/>
  <c r="DA16" i="3"/>
  <c r="DB16" i="3"/>
  <c r="DC16" i="3"/>
  <c r="A17" i="3"/>
  <c r="CX17" i="3"/>
  <c r="CY17" i="3"/>
  <c r="CZ17" i="3"/>
  <c r="DA17" i="3"/>
  <c r="DB17" i="3"/>
  <c r="DC17" i="3"/>
  <c r="A18" i="3"/>
  <c r="CX18" i="3"/>
  <c r="CY18" i="3"/>
  <c r="CZ18" i="3"/>
  <c r="DB18" i="3" s="1"/>
  <c r="DA18" i="3"/>
  <c r="DC18" i="3"/>
  <c r="A19" i="3"/>
  <c r="CX19" i="3"/>
  <c r="CY19" i="3"/>
  <c r="CZ19" i="3"/>
  <c r="DB19" i="3" s="1"/>
  <c r="DA19" i="3"/>
  <c r="DC19" i="3"/>
  <c r="A20" i="3"/>
  <c r="CX20" i="3"/>
  <c r="CY20" i="3"/>
  <c r="CZ20" i="3"/>
  <c r="DA20" i="3"/>
  <c r="DB20" i="3"/>
  <c r="DC20" i="3"/>
  <c r="A21" i="3"/>
  <c r="CX21" i="3"/>
  <c r="CY21" i="3"/>
  <c r="CZ21" i="3"/>
  <c r="DA21" i="3"/>
  <c r="DB21" i="3"/>
  <c r="DC21" i="3"/>
  <c r="A22" i="3"/>
  <c r="CX22" i="3"/>
  <c r="CY22" i="3"/>
  <c r="CZ22" i="3"/>
  <c r="DB22" i="3" s="1"/>
  <c r="DA22" i="3"/>
  <c r="DC22" i="3"/>
  <c r="A23" i="3"/>
  <c r="CX23" i="3"/>
  <c r="CY23" i="3"/>
  <c r="CZ23" i="3"/>
  <c r="DB23" i="3" s="1"/>
  <c r="DA23" i="3"/>
  <c r="DC23" i="3"/>
  <c r="A24" i="3"/>
  <c r="CX24" i="3"/>
  <c r="CY24" i="3"/>
  <c r="CZ24" i="3"/>
  <c r="DA24" i="3"/>
  <c r="DB24" i="3"/>
  <c r="DC24" i="3"/>
  <c r="A25" i="3"/>
  <c r="CX25" i="3"/>
  <c r="CY25" i="3"/>
  <c r="CZ25" i="3"/>
  <c r="DA25" i="3"/>
  <c r="DB25" i="3"/>
  <c r="DC25" i="3"/>
  <c r="A26" i="3"/>
  <c r="CX26" i="3"/>
  <c r="CY26" i="3"/>
  <c r="CZ26" i="3"/>
  <c r="DB26" i="3" s="1"/>
  <c r="DA26" i="3"/>
  <c r="DC26" i="3"/>
  <c r="A27" i="3"/>
  <c r="CX27" i="3"/>
  <c r="CY27" i="3"/>
  <c r="CZ27" i="3"/>
  <c r="DB27" i="3" s="1"/>
  <c r="DA27" i="3"/>
  <c r="DC27" i="3"/>
  <c r="A28" i="3"/>
  <c r="CX28" i="3"/>
  <c r="CY28" i="3"/>
  <c r="CZ28" i="3"/>
  <c r="DA28" i="3"/>
  <c r="DB28" i="3"/>
  <c r="DC28" i="3"/>
  <c r="A29" i="3"/>
  <c r="CX29" i="3"/>
  <c r="CY29" i="3"/>
  <c r="CZ29" i="3"/>
  <c r="DA29" i="3"/>
  <c r="DB29" i="3"/>
  <c r="DC29" i="3"/>
  <c r="A30" i="3"/>
  <c r="CX30" i="3"/>
  <c r="CY30" i="3"/>
  <c r="CZ30" i="3"/>
  <c r="DB30" i="3" s="1"/>
  <c r="DA30" i="3"/>
  <c r="DC30" i="3"/>
  <c r="A31" i="3"/>
  <c r="CX31" i="3"/>
  <c r="CY31" i="3"/>
  <c r="CZ31" i="3"/>
  <c r="DB31" i="3" s="1"/>
  <c r="DA31" i="3"/>
  <c r="DC31" i="3"/>
  <c r="A32" i="3"/>
  <c r="CX32" i="3"/>
  <c r="CY32" i="3"/>
  <c r="CZ32" i="3"/>
  <c r="DA32" i="3"/>
  <c r="DB32" i="3"/>
  <c r="DC32" i="3"/>
  <c r="A33" i="3"/>
  <c r="CX33" i="3"/>
  <c r="CY33" i="3"/>
  <c r="CZ33" i="3"/>
  <c r="DA33" i="3"/>
  <c r="DB33" i="3"/>
  <c r="DC33" i="3"/>
  <c r="A34" i="3"/>
  <c r="CX34" i="3"/>
  <c r="CY34" i="3"/>
  <c r="CZ34" i="3"/>
  <c r="DB34" i="3" s="1"/>
  <c r="DA34" i="3"/>
  <c r="DC34" i="3"/>
  <c r="A35" i="3"/>
  <c r="CY35" i="3"/>
  <c r="CZ35" i="3"/>
  <c r="DB35" i="3" s="1"/>
  <c r="DA35" i="3"/>
  <c r="DC35" i="3"/>
  <c r="A36" i="3"/>
  <c r="CY36" i="3"/>
  <c r="CZ36" i="3"/>
  <c r="DA36" i="3"/>
  <c r="DB36" i="3"/>
  <c r="DC36" i="3"/>
  <c r="A37" i="3"/>
  <c r="CY37" i="3"/>
  <c r="CZ37" i="3"/>
  <c r="DA37" i="3"/>
  <c r="DB37" i="3"/>
  <c r="DC37" i="3"/>
  <c r="A38" i="3"/>
  <c r="CY38" i="3"/>
  <c r="CZ38" i="3"/>
  <c r="DB38" i="3" s="1"/>
  <c r="DA38" i="3"/>
  <c r="DC38" i="3"/>
  <c r="A39" i="3"/>
  <c r="CY39" i="3"/>
  <c r="CZ39" i="3"/>
  <c r="DB39" i="3" s="1"/>
  <c r="DA39" i="3"/>
  <c r="DC39" i="3"/>
  <c r="A40" i="3"/>
  <c r="CY40" i="3"/>
  <c r="CZ40" i="3"/>
  <c r="DA40" i="3"/>
  <c r="DB40" i="3"/>
  <c r="DC40" i="3"/>
  <c r="A41" i="3"/>
  <c r="CY41" i="3"/>
  <c r="CZ41" i="3"/>
  <c r="DA41" i="3"/>
  <c r="DB41" i="3"/>
  <c r="DC41" i="3"/>
  <c r="A42" i="3"/>
  <c r="CY42" i="3"/>
  <c r="CZ42" i="3"/>
  <c r="DB42" i="3" s="1"/>
  <c r="DA42" i="3"/>
  <c r="DC42" i="3"/>
  <c r="A43" i="3"/>
  <c r="CY43" i="3"/>
  <c r="CZ43" i="3"/>
  <c r="DB43" i="3" s="1"/>
  <c r="DA43" i="3"/>
  <c r="DC43" i="3"/>
  <c r="A44" i="3"/>
  <c r="CY44" i="3"/>
  <c r="CZ44" i="3"/>
  <c r="DA44" i="3"/>
  <c r="DB44" i="3"/>
  <c r="DC44" i="3"/>
  <c r="A45" i="3"/>
  <c r="CY45" i="3"/>
  <c r="CZ45" i="3"/>
  <c r="DA45" i="3"/>
  <c r="DB45" i="3"/>
  <c r="DC45" i="3"/>
  <c r="A46" i="3"/>
  <c r="CY46" i="3"/>
  <c r="CZ46" i="3"/>
  <c r="DB46" i="3" s="1"/>
  <c r="DA46" i="3"/>
  <c r="DC46" i="3"/>
  <c r="A47" i="3"/>
  <c r="CY47" i="3"/>
  <c r="CZ47" i="3"/>
  <c r="DB47" i="3" s="1"/>
  <c r="DA47" i="3"/>
  <c r="DC47" i="3"/>
  <c r="A48" i="3"/>
  <c r="CY48" i="3"/>
  <c r="CZ48" i="3"/>
  <c r="DA48" i="3"/>
  <c r="DB48" i="3"/>
  <c r="DC48" i="3"/>
  <c r="A49" i="3"/>
  <c r="CY49" i="3"/>
  <c r="CZ49" i="3"/>
  <c r="DA49" i="3"/>
  <c r="DB49" i="3"/>
  <c r="DC49" i="3"/>
  <c r="A50" i="3"/>
  <c r="CY50" i="3"/>
  <c r="CZ50" i="3"/>
  <c r="DB50" i="3" s="1"/>
  <c r="DA50" i="3"/>
  <c r="DC50" i="3"/>
  <c r="A51" i="3"/>
  <c r="CY51" i="3"/>
  <c r="CZ51" i="3"/>
  <c r="DB51" i="3" s="1"/>
  <c r="DA51" i="3"/>
  <c r="DC51" i="3"/>
  <c r="A52" i="3"/>
  <c r="CY52" i="3"/>
  <c r="CZ52" i="3"/>
  <c r="DA52" i="3"/>
  <c r="DB52" i="3"/>
  <c r="DC52" i="3"/>
  <c r="A53" i="3"/>
  <c r="CY53" i="3"/>
  <c r="CZ53" i="3"/>
  <c r="DA53" i="3"/>
  <c r="DB53" i="3"/>
  <c r="DC53" i="3"/>
  <c r="A54" i="3"/>
  <c r="CY54" i="3"/>
  <c r="CZ54" i="3"/>
  <c r="DB54" i="3" s="1"/>
  <c r="DA54" i="3"/>
  <c r="DC54" i="3"/>
  <c r="A55" i="3"/>
  <c r="CY55" i="3"/>
  <c r="CZ55" i="3"/>
  <c r="DB55" i="3" s="1"/>
  <c r="DA55" i="3"/>
  <c r="DC55" i="3"/>
  <c r="A56" i="3"/>
  <c r="CY56" i="3"/>
  <c r="CZ56" i="3"/>
  <c r="DA56" i="3"/>
  <c r="DB56" i="3"/>
  <c r="DC56" i="3"/>
  <c r="A57" i="3"/>
  <c r="CY57" i="3"/>
  <c r="CZ57" i="3"/>
  <c r="DA57" i="3"/>
  <c r="DB57" i="3"/>
  <c r="DC57" i="3"/>
  <c r="A58" i="3"/>
  <c r="CY58" i="3"/>
  <c r="CZ58" i="3"/>
  <c r="DB58" i="3" s="1"/>
  <c r="DA58" i="3"/>
  <c r="DC58" i="3"/>
  <c r="A59" i="3"/>
  <c r="CY59" i="3"/>
  <c r="CZ59" i="3"/>
  <c r="DB59" i="3" s="1"/>
  <c r="DA59" i="3"/>
  <c r="DC59" i="3"/>
  <c r="A60" i="3"/>
  <c r="CY60" i="3"/>
  <c r="CZ60" i="3"/>
  <c r="DA60" i="3"/>
  <c r="DB60" i="3"/>
  <c r="DC60" i="3"/>
  <c r="A61" i="3"/>
  <c r="CY61" i="3"/>
  <c r="CZ61" i="3"/>
  <c r="DA61" i="3"/>
  <c r="DB61" i="3"/>
  <c r="DC61" i="3"/>
  <c r="A62" i="3"/>
  <c r="CY62" i="3"/>
  <c r="CZ62" i="3"/>
  <c r="DB62" i="3" s="1"/>
  <c r="DA62" i="3"/>
  <c r="DC62" i="3"/>
  <c r="A63" i="3"/>
  <c r="CY63" i="3"/>
  <c r="CZ63" i="3"/>
  <c r="DB63" i="3" s="1"/>
  <c r="DA63" i="3"/>
  <c r="DC63" i="3"/>
  <c r="A64" i="3"/>
  <c r="CY64" i="3"/>
  <c r="CZ64" i="3"/>
  <c r="DA64" i="3"/>
  <c r="DB64" i="3"/>
  <c r="DC64" i="3"/>
  <c r="A65" i="3"/>
  <c r="CY65" i="3"/>
  <c r="CZ65" i="3"/>
  <c r="DA65" i="3"/>
  <c r="DB65" i="3"/>
  <c r="DC65" i="3"/>
  <c r="A66" i="3"/>
  <c r="CY66" i="3"/>
  <c r="CZ66" i="3"/>
  <c r="DB66" i="3" s="1"/>
  <c r="DA66" i="3"/>
  <c r="DC66" i="3"/>
  <c r="A67" i="3"/>
  <c r="CY67" i="3"/>
  <c r="CZ67" i="3"/>
  <c r="DB67" i="3" s="1"/>
  <c r="DA67" i="3"/>
  <c r="DC67" i="3"/>
  <c r="A68" i="3"/>
  <c r="CY68" i="3"/>
  <c r="CZ68" i="3"/>
  <c r="DA68" i="3"/>
  <c r="DB68" i="3"/>
  <c r="DC68" i="3"/>
  <c r="A69" i="3"/>
  <c r="CY69" i="3"/>
  <c r="CZ69" i="3"/>
  <c r="DA69" i="3"/>
  <c r="DB69" i="3"/>
  <c r="DC69" i="3"/>
  <c r="A70" i="3"/>
  <c r="CY70" i="3"/>
  <c r="CZ70" i="3"/>
  <c r="DB70" i="3" s="1"/>
  <c r="DA70" i="3"/>
  <c r="DC70" i="3"/>
  <c r="A71" i="3"/>
  <c r="CY71" i="3"/>
  <c r="CZ71" i="3"/>
  <c r="DB71" i="3" s="1"/>
  <c r="DA71" i="3"/>
  <c r="DC71" i="3"/>
  <c r="A72" i="3"/>
  <c r="CY72" i="3"/>
  <c r="CZ72" i="3"/>
  <c r="DA72" i="3"/>
  <c r="DB72" i="3"/>
  <c r="DC72" i="3"/>
  <c r="A73" i="3"/>
  <c r="CY73" i="3"/>
  <c r="CZ73" i="3"/>
  <c r="DA73" i="3"/>
  <c r="DB73" i="3"/>
  <c r="DC73" i="3"/>
  <c r="A74" i="3"/>
  <c r="CY74" i="3"/>
  <c r="CZ74" i="3"/>
  <c r="DB74" i="3" s="1"/>
  <c r="DA74" i="3"/>
  <c r="DC74" i="3"/>
  <c r="A75" i="3"/>
  <c r="CY75" i="3"/>
  <c r="CZ75" i="3"/>
  <c r="DB75" i="3" s="1"/>
  <c r="DA75" i="3"/>
  <c r="DC75" i="3"/>
  <c r="A76" i="3"/>
  <c r="CY76" i="3"/>
  <c r="CZ76" i="3"/>
  <c r="DA76" i="3"/>
  <c r="DB76" i="3"/>
  <c r="DC76" i="3"/>
  <c r="A77" i="3"/>
  <c r="CY77" i="3"/>
  <c r="CZ77" i="3"/>
  <c r="DA77" i="3"/>
  <c r="DB77" i="3"/>
  <c r="DC77" i="3"/>
  <c r="A78" i="3"/>
  <c r="CY78" i="3"/>
  <c r="CZ78" i="3"/>
  <c r="DB78" i="3" s="1"/>
  <c r="DA78" i="3"/>
  <c r="DC78" i="3"/>
  <c r="A79" i="3"/>
  <c r="CY79" i="3"/>
  <c r="CZ79" i="3"/>
  <c r="DB79" i="3" s="1"/>
  <c r="DA79" i="3"/>
  <c r="DC79" i="3"/>
  <c r="A80" i="3"/>
  <c r="CY80" i="3"/>
  <c r="CZ80" i="3"/>
  <c r="DA80" i="3"/>
  <c r="DB80" i="3"/>
  <c r="DC80" i="3"/>
  <c r="A81" i="3"/>
  <c r="CY81" i="3"/>
  <c r="CZ81" i="3"/>
  <c r="DA81" i="3"/>
  <c r="DB81" i="3"/>
  <c r="DC81" i="3"/>
  <c r="A82" i="3"/>
  <c r="CY82" i="3"/>
  <c r="CZ82" i="3"/>
  <c r="DB82" i="3" s="1"/>
  <c r="DA82" i="3"/>
  <c r="DC82" i="3"/>
  <c r="A83" i="3"/>
  <c r="CY83" i="3"/>
  <c r="CZ83" i="3"/>
  <c r="DB83" i="3" s="1"/>
  <c r="DA83" i="3"/>
  <c r="DC83" i="3"/>
  <c r="A84" i="3"/>
  <c r="CY84" i="3"/>
  <c r="CZ84" i="3"/>
  <c r="DA84" i="3"/>
  <c r="DB84" i="3"/>
  <c r="DC84" i="3"/>
  <c r="A85" i="3"/>
  <c r="CY85" i="3"/>
  <c r="CZ85" i="3"/>
  <c r="DA85" i="3"/>
  <c r="DB85" i="3"/>
  <c r="DC85" i="3"/>
  <c r="A86" i="3"/>
  <c r="CY86" i="3"/>
  <c r="CZ86" i="3"/>
  <c r="DB86" i="3" s="1"/>
  <c r="DA86" i="3"/>
  <c r="DC86" i="3"/>
  <c r="A87" i="3"/>
  <c r="CY87" i="3"/>
  <c r="CZ87" i="3"/>
  <c r="DB87" i="3" s="1"/>
  <c r="DA87" i="3"/>
  <c r="DC87" i="3"/>
  <c r="A88" i="3"/>
  <c r="CY88" i="3"/>
  <c r="CZ88" i="3"/>
  <c r="DA88" i="3"/>
  <c r="DB88" i="3"/>
  <c r="DC88" i="3"/>
  <c r="A89" i="3"/>
  <c r="CY89" i="3"/>
  <c r="CZ89" i="3"/>
  <c r="DA89" i="3"/>
  <c r="DB89" i="3"/>
  <c r="DC89" i="3"/>
  <c r="A90" i="3"/>
  <c r="CY90" i="3"/>
  <c r="CZ90" i="3"/>
  <c r="DB90" i="3" s="1"/>
  <c r="DA90" i="3"/>
  <c r="DC90" i="3"/>
  <c r="A91" i="3"/>
  <c r="CY91" i="3"/>
  <c r="CZ91" i="3"/>
  <c r="DB91" i="3" s="1"/>
  <c r="DA91" i="3"/>
  <c r="DC91" i="3"/>
  <c r="A92" i="3"/>
  <c r="CY92" i="3"/>
  <c r="CZ92" i="3"/>
  <c r="DA92" i="3"/>
  <c r="DB92" i="3"/>
  <c r="DC92" i="3"/>
  <c r="A93" i="3"/>
  <c r="CY93" i="3"/>
  <c r="CZ93" i="3"/>
  <c r="DA93" i="3"/>
  <c r="DB93" i="3"/>
  <c r="DC93" i="3"/>
  <c r="A94" i="3"/>
  <c r="CY94" i="3"/>
  <c r="CZ94" i="3"/>
  <c r="DB94" i="3" s="1"/>
  <c r="DA94" i="3"/>
  <c r="DC94" i="3"/>
  <c r="A95" i="3"/>
  <c r="CY95" i="3"/>
  <c r="CZ95" i="3"/>
  <c r="DB95" i="3" s="1"/>
  <c r="DA95" i="3"/>
  <c r="DC95" i="3"/>
  <c r="A96" i="3"/>
  <c r="CY96" i="3"/>
  <c r="CZ96" i="3"/>
  <c r="DA96" i="3"/>
  <c r="DB96" i="3"/>
  <c r="DC96" i="3"/>
  <c r="A97" i="3"/>
  <c r="CY97" i="3"/>
  <c r="CZ97" i="3"/>
  <c r="DA97" i="3"/>
  <c r="DB97" i="3"/>
  <c r="DC97" i="3"/>
  <c r="A98" i="3"/>
  <c r="CY98" i="3"/>
  <c r="CZ98" i="3"/>
  <c r="DB98" i="3" s="1"/>
  <c r="DA98" i="3"/>
  <c r="DC98" i="3"/>
  <c r="A99" i="3"/>
  <c r="CY99" i="3"/>
  <c r="CZ99" i="3"/>
  <c r="DB99" i="3" s="1"/>
  <c r="DA99" i="3"/>
  <c r="DC99" i="3"/>
  <c r="A100" i="3"/>
  <c r="CY100" i="3"/>
  <c r="CZ100" i="3"/>
  <c r="DA100" i="3"/>
  <c r="DB100" i="3"/>
  <c r="DC100" i="3"/>
  <c r="A101" i="3"/>
  <c r="CY101" i="3"/>
  <c r="CZ101" i="3"/>
  <c r="DA101" i="3"/>
  <c r="DB101" i="3"/>
  <c r="DC101" i="3"/>
  <c r="A102" i="3"/>
  <c r="CY102" i="3"/>
  <c r="CZ102" i="3"/>
  <c r="DB102" i="3" s="1"/>
  <c r="DA102" i="3"/>
  <c r="DC102" i="3"/>
  <c r="A103" i="3"/>
  <c r="CY103" i="3"/>
  <c r="CZ103" i="3"/>
  <c r="DB103" i="3" s="1"/>
  <c r="DA103" i="3"/>
  <c r="DC103" i="3"/>
  <c r="A104" i="3"/>
  <c r="CY104" i="3"/>
  <c r="CZ104" i="3"/>
  <c r="DA104" i="3"/>
  <c r="DB104" i="3"/>
  <c r="DC104" i="3"/>
  <c r="A105" i="3"/>
  <c r="CY105" i="3"/>
  <c r="CZ105" i="3"/>
  <c r="DA105" i="3"/>
  <c r="DB105" i="3"/>
  <c r="DC105" i="3"/>
  <c r="A106" i="3"/>
  <c r="CY106" i="3"/>
  <c r="CZ106" i="3"/>
  <c r="DB106" i="3" s="1"/>
  <c r="DA106" i="3"/>
  <c r="DC106" i="3"/>
  <c r="A107" i="3"/>
  <c r="CY107" i="3"/>
  <c r="CZ107" i="3"/>
  <c r="DB107" i="3" s="1"/>
  <c r="DA107" i="3"/>
  <c r="DC107" i="3"/>
  <c r="A108" i="3"/>
  <c r="CY108" i="3"/>
  <c r="CZ108" i="3"/>
  <c r="DA108" i="3"/>
  <c r="DB108" i="3"/>
  <c r="DC108" i="3"/>
  <c r="A109" i="3"/>
  <c r="CY109" i="3"/>
  <c r="CZ109" i="3"/>
  <c r="DA109" i="3"/>
  <c r="DB109" i="3"/>
  <c r="DC109" i="3"/>
  <c r="A110" i="3"/>
  <c r="CY110" i="3"/>
  <c r="CZ110" i="3"/>
  <c r="DB110" i="3" s="1"/>
  <c r="DA110" i="3"/>
  <c r="DC110" i="3"/>
  <c r="A111" i="3"/>
  <c r="CY111" i="3"/>
  <c r="CZ111" i="3"/>
  <c r="DB111" i="3" s="1"/>
  <c r="DA111" i="3"/>
  <c r="DC111" i="3"/>
  <c r="A112" i="3"/>
  <c r="CY112" i="3"/>
  <c r="CZ112" i="3"/>
  <c r="DA112" i="3"/>
  <c r="DB112" i="3"/>
  <c r="DC112" i="3"/>
  <c r="A113" i="3"/>
  <c r="CY113" i="3"/>
  <c r="CZ113" i="3"/>
  <c r="DA113" i="3"/>
  <c r="DB113" i="3"/>
  <c r="DC113" i="3"/>
  <c r="A114" i="3"/>
  <c r="CY114" i="3"/>
  <c r="CZ114" i="3"/>
  <c r="DB114" i="3" s="1"/>
  <c r="DA114" i="3"/>
  <c r="DC114" i="3"/>
  <c r="A115" i="3"/>
  <c r="CY115" i="3"/>
  <c r="CZ115" i="3"/>
  <c r="DB115" i="3" s="1"/>
  <c r="DA115" i="3"/>
  <c r="DC115" i="3"/>
  <c r="A116" i="3"/>
  <c r="CY116" i="3"/>
  <c r="CZ116" i="3"/>
  <c r="DA116" i="3"/>
  <c r="DB116" i="3"/>
  <c r="DC116" i="3"/>
  <c r="A117" i="3"/>
  <c r="CY117" i="3"/>
  <c r="CZ117" i="3"/>
  <c r="DA117" i="3"/>
  <c r="DB117" i="3"/>
  <c r="DC117" i="3"/>
  <c r="A118" i="3"/>
  <c r="CY118" i="3"/>
  <c r="CZ118" i="3"/>
  <c r="DB118" i="3" s="1"/>
  <c r="DA118" i="3"/>
  <c r="DC118" i="3"/>
  <c r="A119" i="3"/>
  <c r="CY119" i="3"/>
  <c r="CZ119" i="3"/>
  <c r="DB119" i="3" s="1"/>
  <c r="DA119" i="3"/>
  <c r="DC119" i="3"/>
  <c r="A120" i="3"/>
  <c r="CY120" i="3"/>
  <c r="CZ120" i="3"/>
  <c r="DA120" i="3"/>
  <c r="DB120" i="3"/>
  <c r="DC120" i="3"/>
  <c r="A121" i="3"/>
  <c r="CY121" i="3"/>
  <c r="CZ121" i="3"/>
  <c r="DA121" i="3"/>
  <c r="DB121" i="3"/>
  <c r="DC121" i="3"/>
  <c r="A122" i="3"/>
  <c r="CY122" i="3"/>
  <c r="CZ122" i="3"/>
  <c r="DB122" i="3" s="1"/>
  <c r="DA122" i="3"/>
  <c r="DC122" i="3"/>
  <c r="A123" i="3"/>
  <c r="CY123" i="3"/>
  <c r="CZ123" i="3"/>
  <c r="DB123" i="3" s="1"/>
  <c r="DA123" i="3"/>
  <c r="DC123" i="3"/>
  <c r="A124" i="3"/>
  <c r="CY124" i="3"/>
  <c r="CZ124" i="3"/>
  <c r="DA124" i="3"/>
  <c r="DB124" i="3"/>
  <c r="DC124" i="3"/>
  <c r="A125" i="3"/>
  <c r="CY125" i="3"/>
  <c r="CZ125" i="3"/>
  <c r="DA125" i="3"/>
  <c r="DB125" i="3"/>
  <c r="DC125" i="3"/>
  <c r="A126" i="3"/>
  <c r="CY126" i="3"/>
  <c r="CZ126" i="3"/>
  <c r="DB126" i="3" s="1"/>
  <c r="DA126" i="3"/>
  <c r="DC126" i="3"/>
  <c r="A127" i="3"/>
  <c r="CY127" i="3"/>
  <c r="CZ127" i="3"/>
  <c r="DB127" i="3" s="1"/>
  <c r="DA127" i="3"/>
  <c r="DC127" i="3"/>
  <c r="A128" i="3"/>
  <c r="CY128" i="3"/>
  <c r="CZ128" i="3"/>
  <c r="DA128" i="3"/>
  <c r="DB128" i="3"/>
  <c r="DC128" i="3"/>
  <c r="A129" i="3"/>
  <c r="CY129" i="3"/>
  <c r="CZ129" i="3"/>
  <c r="DA129" i="3"/>
  <c r="DB129" i="3"/>
  <c r="DC129" i="3"/>
  <c r="A130" i="3"/>
  <c r="CY130" i="3"/>
  <c r="CZ130" i="3"/>
  <c r="DB130" i="3" s="1"/>
  <c r="DA130" i="3"/>
  <c r="DC130" i="3"/>
  <c r="A131" i="3"/>
  <c r="CY131" i="3"/>
  <c r="CZ131" i="3"/>
  <c r="DB131" i="3" s="1"/>
  <c r="DA131" i="3"/>
  <c r="DC131" i="3"/>
  <c r="A132" i="3"/>
  <c r="CY132" i="3"/>
  <c r="CZ132" i="3"/>
  <c r="DA132" i="3"/>
  <c r="DB132" i="3"/>
  <c r="DC132" i="3"/>
  <c r="A133" i="3"/>
  <c r="CY133" i="3"/>
  <c r="CZ133" i="3"/>
  <c r="DA133" i="3"/>
  <c r="DB133" i="3"/>
  <c r="DC133" i="3"/>
  <c r="A134" i="3"/>
  <c r="CY134" i="3"/>
  <c r="CZ134" i="3"/>
  <c r="DB134" i="3" s="1"/>
  <c r="DA134" i="3"/>
  <c r="DC134" i="3"/>
  <c r="A135" i="3"/>
  <c r="CY135" i="3"/>
  <c r="CZ135" i="3"/>
  <c r="DB135" i="3" s="1"/>
  <c r="DA135" i="3"/>
  <c r="DC135" i="3"/>
  <c r="A136" i="3"/>
  <c r="CY136" i="3"/>
  <c r="CZ136" i="3"/>
  <c r="DA136" i="3"/>
  <c r="DB136" i="3"/>
  <c r="DC136" i="3"/>
  <c r="A137" i="3"/>
  <c r="CY137" i="3"/>
  <c r="CZ137" i="3"/>
  <c r="DA137" i="3"/>
  <c r="DB137" i="3"/>
  <c r="DC137" i="3"/>
  <c r="A138" i="3"/>
  <c r="CY138" i="3"/>
  <c r="CZ138" i="3"/>
  <c r="DB138" i="3" s="1"/>
  <c r="DA138" i="3"/>
  <c r="DC138" i="3"/>
  <c r="A139" i="3"/>
  <c r="CY139" i="3"/>
  <c r="CZ139" i="3"/>
  <c r="DB139" i="3" s="1"/>
  <c r="DA139" i="3"/>
  <c r="DC139" i="3"/>
  <c r="A140" i="3"/>
  <c r="CY140" i="3"/>
  <c r="CZ140" i="3"/>
  <c r="DA140" i="3"/>
  <c r="DB140" i="3"/>
  <c r="DC140" i="3"/>
  <c r="A141" i="3"/>
  <c r="CY141" i="3"/>
  <c r="CZ141" i="3"/>
  <c r="DA141" i="3"/>
  <c r="DB141" i="3"/>
  <c r="DC141" i="3"/>
  <c r="A142" i="3"/>
  <c r="CY142" i="3"/>
  <c r="CZ142" i="3"/>
  <c r="DB142" i="3" s="1"/>
  <c r="DA142" i="3"/>
  <c r="DC142" i="3"/>
  <c r="A143" i="3"/>
  <c r="CY143" i="3"/>
  <c r="CZ143" i="3"/>
  <c r="DB143" i="3" s="1"/>
  <c r="DA143" i="3"/>
  <c r="DC143" i="3"/>
  <c r="A144" i="3"/>
  <c r="CY144" i="3"/>
  <c r="CZ144" i="3"/>
  <c r="DA144" i="3"/>
  <c r="DB144" i="3"/>
  <c r="DC144" i="3"/>
  <c r="A145" i="3"/>
  <c r="CX145" i="3"/>
  <c r="CY145" i="3"/>
  <c r="CZ145" i="3"/>
  <c r="DA145" i="3"/>
  <c r="DB145" i="3"/>
  <c r="DC145" i="3"/>
  <c r="A146" i="3"/>
  <c r="CX146" i="3"/>
  <c r="CY146" i="3"/>
  <c r="CZ146" i="3"/>
  <c r="DB146" i="3" s="1"/>
  <c r="DA146" i="3"/>
  <c r="DC146" i="3"/>
  <c r="A147" i="3"/>
  <c r="CX147" i="3"/>
  <c r="CY147" i="3"/>
  <c r="CZ147" i="3"/>
  <c r="DB147" i="3" s="1"/>
  <c r="DA147" i="3"/>
  <c r="DC147" i="3"/>
  <c r="A148" i="3"/>
  <c r="CX148" i="3"/>
  <c r="CY148" i="3"/>
  <c r="CZ148" i="3"/>
  <c r="DA148" i="3"/>
  <c r="DB148" i="3"/>
  <c r="DC148" i="3"/>
  <c r="A149" i="3"/>
  <c r="CX149" i="3"/>
  <c r="CY149" i="3"/>
  <c r="CZ149" i="3"/>
  <c r="DA149" i="3"/>
  <c r="DB149" i="3"/>
  <c r="DC149" i="3"/>
  <c r="A150" i="3"/>
  <c r="CX150" i="3"/>
  <c r="CY150" i="3"/>
  <c r="CZ150" i="3"/>
  <c r="DB150" i="3" s="1"/>
  <c r="DA150" i="3"/>
  <c r="DC150" i="3"/>
  <c r="A151" i="3"/>
  <c r="CX151" i="3"/>
  <c r="CY151" i="3"/>
  <c r="CZ151" i="3"/>
  <c r="DB151" i="3" s="1"/>
  <c r="DA151" i="3"/>
  <c r="DC151" i="3"/>
  <c r="A152" i="3"/>
  <c r="CX152" i="3"/>
  <c r="CY152" i="3"/>
  <c r="CZ152" i="3"/>
  <c r="DA152" i="3"/>
  <c r="DB152" i="3"/>
  <c r="DC152" i="3"/>
  <c r="A153" i="3"/>
  <c r="CX153" i="3"/>
  <c r="CY153" i="3"/>
  <c r="CZ153" i="3"/>
  <c r="DA153" i="3"/>
  <c r="DB153" i="3"/>
  <c r="DC153" i="3"/>
  <c r="A154" i="3"/>
  <c r="CX154" i="3"/>
  <c r="CY154" i="3"/>
  <c r="CZ154" i="3"/>
  <c r="DB154" i="3" s="1"/>
  <c r="DA154" i="3"/>
  <c r="DC154" i="3"/>
  <c r="A155" i="3"/>
  <c r="CX155" i="3"/>
  <c r="CY155" i="3"/>
  <c r="CZ155" i="3"/>
  <c r="DB155" i="3" s="1"/>
  <c r="DA155" i="3"/>
  <c r="DC155" i="3"/>
  <c r="A156" i="3"/>
  <c r="CX156" i="3"/>
  <c r="CY156" i="3"/>
  <c r="CZ156" i="3"/>
  <c r="DA156" i="3"/>
  <c r="DB156" i="3"/>
  <c r="DC156" i="3"/>
  <c r="A157" i="3"/>
  <c r="CX157" i="3"/>
  <c r="CY157" i="3"/>
  <c r="CZ157" i="3"/>
  <c r="DA157" i="3"/>
  <c r="DB157" i="3"/>
  <c r="DC157" i="3"/>
  <c r="A158" i="3"/>
  <c r="CX158" i="3"/>
  <c r="CY158" i="3"/>
  <c r="CZ158" i="3"/>
  <c r="DB158" i="3" s="1"/>
  <c r="DA158" i="3"/>
  <c r="DC158" i="3"/>
  <c r="A159" i="3"/>
  <c r="CX159" i="3"/>
  <c r="CY159" i="3"/>
  <c r="CZ159" i="3"/>
  <c r="DB159" i="3" s="1"/>
  <c r="DA159" i="3"/>
  <c r="DC159" i="3"/>
  <c r="A160" i="3"/>
  <c r="CX160" i="3"/>
  <c r="CY160" i="3"/>
  <c r="CZ160" i="3"/>
  <c r="DA160" i="3"/>
  <c r="DB160" i="3"/>
  <c r="DC160" i="3"/>
  <c r="A161" i="3"/>
  <c r="CX161" i="3"/>
  <c r="CY161" i="3"/>
  <c r="CZ161" i="3"/>
  <c r="DA161" i="3"/>
  <c r="DB161" i="3"/>
  <c r="DC161" i="3"/>
  <c r="A162" i="3"/>
  <c r="CX162" i="3"/>
  <c r="CY162" i="3"/>
  <c r="CZ162" i="3"/>
  <c r="DB162" i="3" s="1"/>
  <c r="DA162" i="3"/>
  <c r="DC162" i="3"/>
  <c r="A163" i="3"/>
  <c r="CX163" i="3"/>
  <c r="CY163" i="3"/>
  <c r="CZ163" i="3"/>
  <c r="DB163" i="3" s="1"/>
  <c r="DA163" i="3"/>
  <c r="DC163" i="3"/>
  <c r="A164" i="3"/>
  <c r="CX164" i="3"/>
  <c r="CY164" i="3"/>
  <c r="CZ164" i="3"/>
  <c r="DA164" i="3"/>
  <c r="DB164" i="3"/>
  <c r="DC164" i="3"/>
  <c r="A165" i="3"/>
  <c r="CX165" i="3"/>
  <c r="CY165" i="3"/>
  <c r="CZ165" i="3"/>
  <c r="DA165" i="3"/>
  <c r="DB165" i="3"/>
  <c r="DC165" i="3"/>
  <c r="A166" i="3"/>
  <c r="CX166" i="3"/>
  <c r="CY166" i="3"/>
  <c r="CZ166" i="3"/>
  <c r="DB166" i="3" s="1"/>
  <c r="DA166" i="3"/>
  <c r="DC166" i="3"/>
  <c r="A167" i="3"/>
  <c r="CX167" i="3"/>
  <c r="CY167" i="3"/>
  <c r="CZ167" i="3"/>
  <c r="DB167" i="3" s="1"/>
  <c r="DA167" i="3"/>
  <c r="DC167" i="3"/>
  <c r="A168" i="3"/>
  <c r="CX168" i="3"/>
  <c r="CY168" i="3"/>
  <c r="CZ168" i="3"/>
  <c r="DA168" i="3"/>
  <c r="DB168" i="3"/>
  <c r="DC168" i="3"/>
  <c r="A169" i="3"/>
  <c r="CY169" i="3"/>
  <c r="CZ169" i="3"/>
  <c r="DA169" i="3"/>
  <c r="DB169" i="3"/>
  <c r="DC169" i="3"/>
  <c r="A170" i="3"/>
  <c r="CY170" i="3"/>
  <c r="CZ170" i="3"/>
  <c r="DB170" i="3" s="1"/>
  <c r="DA170" i="3"/>
  <c r="DC170" i="3"/>
  <c r="A171" i="3"/>
  <c r="CY171" i="3"/>
  <c r="CZ171" i="3"/>
  <c r="DB171" i="3" s="1"/>
  <c r="DA171" i="3"/>
  <c r="DC171" i="3"/>
  <c r="A172" i="3"/>
  <c r="CY172" i="3"/>
  <c r="CZ172" i="3"/>
  <c r="DA172" i="3"/>
  <c r="DB172" i="3"/>
  <c r="DC172" i="3"/>
  <c r="A173" i="3"/>
  <c r="CY173" i="3"/>
  <c r="CZ173" i="3"/>
  <c r="DA173" i="3"/>
  <c r="DB173" i="3"/>
  <c r="DC173" i="3"/>
  <c r="A174" i="3"/>
  <c r="CY174" i="3"/>
  <c r="CZ174" i="3"/>
  <c r="DB174" i="3" s="1"/>
  <c r="DA174" i="3"/>
  <c r="DC174" i="3"/>
  <c r="A175" i="3"/>
  <c r="CY175" i="3"/>
  <c r="CZ175" i="3"/>
  <c r="DB175" i="3" s="1"/>
  <c r="DA175" i="3"/>
  <c r="DC175" i="3"/>
  <c r="A176" i="3"/>
  <c r="CY176" i="3"/>
  <c r="CZ176" i="3"/>
  <c r="DB176" i="3" s="1"/>
  <c r="DA176" i="3"/>
  <c r="DC176" i="3"/>
  <c r="A177" i="3"/>
  <c r="CY177" i="3"/>
  <c r="CZ177" i="3"/>
  <c r="DA177" i="3"/>
  <c r="DB177" i="3"/>
  <c r="DC177" i="3"/>
  <c r="A178" i="3"/>
  <c r="CY178" i="3"/>
  <c r="CZ178" i="3"/>
  <c r="DA178" i="3"/>
  <c r="DB178" i="3"/>
  <c r="DC178" i="3"/>
  <c r="A179" i="3"/>
  <c r="CY179" i="3"/>
  <c r="CZ179" i="3"/>
  <c r="DB179" i="3" s="1"/>
  <c r="DA179" i="3"/>
  <c r="DC179" i="3"/>
  <c r="A180" i="3"/>
  <c r="CY180" i="3"/>
  <c r="CZ180" i="3"/>
  <c r="DA180" i="3"/>
  <c r="DB180" i="3"/>
  <c r="DC180" i="3"/>
  <c r="A181" i="3"/>
  <c r="CY181" i="3"/>
  <c r="CZ181" i="3"/>
  <c r="DA181" i="3"/>
  <c r="DB181" i="3"/>
  <c r="DC181" i="3"/>
  <c r="A182" i="3"/>
  <c r="CY182" i="3"/>
  <c r="CZ182" i="3"/>
  <c r="DB182" i="3" s="1"/>
  <c r="DA182" i="3"/>
  <c r="DC182" i="3"/>
  <c r="A183" i="3"/>
  <c r="CY183" i="3"/>
  <c r="CZ183" i="3"/>
  <c r="DB183" i="3" s="1"/>
  <c r="DA183" i="3"/>
  <c r="DC183" i="3"/>
  <c r="A184" i="3"/>
  <c r="CY184" i="3"/>
  <c r="CZ184" i="3"/>
  <c r="DB184" i="3" s="1"/>
  <c r="DA184" i="3"/>
  <c r="DC184" i="3"/>
  <c r="A185" i="3"/>
  <c r="CY185" i="3"/>
  <c r="CZ185" i="3"/>
  <c r="DA185" i="3"/>
  <c r="DB185" i="3"/>
  <c r="DC185" i="3"/>
  <c r="A186" i="3"/>
  <c r="CY186" i="3"/>
  <c r="CZ186" i="3"/>
  <c r="DA186" i="3"/>
  <c r="DB186" i="3"/>
  <c r="DC186" i="3"/>
  <c r="A187" i="3"/>
  <c r="CY187" i="3"/>
  <c r="CZ187" i="3"/>
  <c r="DB187" i="3" s="1"/>
  <c r="DA187" i="3"/>
  <c r="DC187" i="3"/>
  <c r="A188" i="3"/>
  <c r="CY188" i="3"/>
  <c r="CZ188" i="3"/>
  <c r="DA188" i="3"/>
  <c r="DB188" i="3"/>
  <c r="DC188" i="3"/>
  <c r="A189" i="3"/>
  <c r="CY189" i="3"/>
  <c r="CZ189" i="3"/>
  <c r="DA189" i="3"/>
  <c r="DB189" i="3"/>
  <c r="DC189" i="3"/>
  <c r="A190" i="3"/>
  <c r="CY190" i="3"/>
  <c r="CZ190" i="3"/>
  <c r="DB190" i="3" s="1"/>
  <c r="DA190" i="3"/>
  <c r="DC190" i="3"/>
  <c r="A191" i="3"/>
  <c r="CY191" i="3"/>
  <c r="CZ191" i="3"/>
  <c r="DB191" i="3" s="1"/>
  <c r="DA191" i="3"/>
  <c r="DC191" i="3"/>
  <c r="A192" i="3"/>
  <c r="CY192" i="3"/>
  <c r="CZ192" i="3"/>
  <c r="DB192" i="3" s="1"/>
  <c r="DA192" i="3"/>
  <c r="DC192" i="3"/>
  <c r="A193" i="3"/>
  <c r="CY193" i="3"/>
  <c r="CZ193" i="3"/>
  <c r="DB193" i="3" s="1"/>
  <c r="DA193" i="3"/>
  <c r="DC193" i="3"/>
  <c r="A194" i="3"/>
  <c r="CY194" i="3"/>
  <c r="CZ194" i="3"/>
  <c r="DA194" i="3"/>
  <c r="DB194" i="3"/>
  <c r="DC194" i="3"/>
  <c r="A195" i="3"/>
  <c r="CX195" i="3"/>
  <c r="CY195" i="3"/>
  <c r="CZ195" i="3"/>
  <c r="DA195" i="3"/>
  <c r="DB195" i="3"/>
  <c r="DC195" i="3"/>
  <c r="A196" i="3"/>
  <c r="CX196" i="3"/>
  <c r="CY196" i="3"/>
  <c r="CZ196" i="3"/>
  <c r="DB196" i="3" s="1"/>
  <c r="DA196" i="3"/>
  <c r="DC196" i="3"/>
  <c r="A197" i="3"/>
  <c r="CX197" i="3"/>
  <c r="CY197" i="3"/>
  <c r="CZ197" i="3"/>
  <c r="DB197" i="3" s="1"/>
  <c r="DA197" i="3"/>
  <c r="DC197" i="3"/>
  <c r="A198" i="3"/>
  <c r="CX198" i="3"/>
  <c r="CY198" i="3"/>
  <c r="CZ198" i="3"/>
  <c r="DA198" i="3"/>
  <c r="DB198" i="3"/>
  <c r="DC198" i="3"/>
  <c r="A199" i="3"/>
  <c r="CX199" i="3"/>
  <c r="CY199" i="3"/>
  <c r="CZ199" i="3"/>
  <c r="DA199" i="3"/>
  <c r="DB199" i="3"/>
  <c r="DC199" i="3"/>
  <c r="A200" i="3"/>
  <c r="CX200" i="3"/>
  <c r="CY200" i="3"/>
  <c r="CZ200" i="3"/>
  <c r="DB200" i="3" s="1"/>
  <c r="DA200" i="3"/>
  <c r="DC200" i="3"/>
  <c r="A201" i="3"/>
  <c r="CX201" i="3"/>
  <c r="CY201" i="3"/>
  <c r="CZ201" i="3"/>
  <c r="DB201" i="3" s="1"/>
  <c r="DA201" i="3"/>
  <c r="DC201" i="3"/>
  <c r="A202" i="3"/>
  <c r="CX202" i="3"/>
  <c r="CY202" i="3"/>
  <c r="CZ202" i="3"/>
  <c r="DA202" i="3"/>
  <c r="DB202" i="3"/>
  <c r="DC202" i="3"/>
  <c r="A203" i="3"/>
  <c r="CX203" i="3"/>
  <c r="CY203" i="3"/>
  <c r="CZ203" i="3"/>
  <c r="DA203" i="3"/>
  <c r="DB203" i="3"/>
  <c r="DC203" i="3"/>
  <c r="A204" i="3"/>
  <c r="CX204" i="3"/>
  <c r="CY204" i="3"/>
  <c r="CZ204" i="3"/>
  <c r="DB204" i="3" s="1"/>
  <c r="DA204" i="3"/>
  <c r="DC204" i="3"/>
  <c r="A205" i="3"/>
  <c r="CX205" i="3"/>
  <c r="CY205" i="3"/>
  <c r="CZ205" i="3"/>
  <c r="DB205" i="3" s="1"/>
  <c r="DA205" i="3"/>
  <c r="DC205" i="3"/>
  <c r="A206" i="3"/>
  <c r="CX206" i="3"/>
  <c r="CY206" i="3"/>
  <c r="CZ206" i="3"/>
  <c r="DA206" i="3"/>
  <c r="DB206" i="3"/>
  <c r="DC206" i="3"/>
  <c r="A207" i="3"/>
  <c r="CX207" i="3"/>
  <c r="CY207" i="3"/>
  <c r="CZ207" i="3"/>
  <c r="DA207" i="3"/>
  <c r="DB207" i="3"/>
  <c r="DC207" i="3"/>
  <c r="A208" i="3"/>
  <c r="CX208" i="3"/>
  <c r="CY208" i="3"/>
  <c r="CZ208" i="3"/>
  <c r="DB208" i="3" s="1"/>
  <c r="DA208" i="3"/>
  <c r="DC208" i="3"/>
  <c r="A209" i="3"/>
  <c r="CX209" i="3"/>
  <c r="CY209" i="3"/>
  <c r="CZ209" i="3"/>
  <c r="DB209" i="3" s="1"/>
  <c r="DA209" i="3"/>
  <c r="DC209" i="3"/>
  <c r="A210" i="3"/>
  <c r="CX210" i="3"/>
  <c r="CY210" i="3"/>
  <c r="CZ210" i="3"/>
  <c r="DA210" i="3"/>
  <c r="DB210" i="3"/>
  <c r="DC210" i="3"/>
  <c r="A211" i="3"/>
  <c r="CX211" i="3"/>
  <c r="CY211" i="3"/>
  <c r="CZ211" i="3"/>
  <c r="DA211" i="3"/>
  <c r="DB211" i="3"/>
  <c r="DC211" i="3"/>
  <c r="A212" i="3"/>
  <c r="CX212" i="3"/>
  <c r="CY212" i="3"/>
  <c r="CZ212" i="3"/>
  <c r="DB212" i="3" s="1"/>
  <c r="DA212" i="3"/>
  <c r="DC212" i="3"/>
  <c r="A213" i="3"/>
  <c r="CX213" i="3"/>
  <c r="CY213" i="3"/>
  <c r="CZ213" i="3"/>
  <c r="DB213" i="3" s="1"/>
  <c r="DA213" i="3"/>
  <c r="DC213" i="3"/>
  <c r="A214" i="3"/>
  <c r="CX214" i="3"/>
  <c r="CY214" i="3"/>
  <c r="CZ214" i="3"/>
  <c r="DA214" i="3"/>
  <c r="DB214" i="3"/>
  <c r="DC214" i="3"/>
  <c r="A215" i="3"/>
  <c r="CX215" i="3"/>
  <c r="CY215" i="3"/>
  <c r="CZ215" i="3"/>
  <c r="DA215" i="3"/>
  <c r="DB215" i="3"/>
  <c r="DC215" i="3"/>
  <c r="A216" i="3"/>
  <c r="CX216" i="3"/>
  <c r="CY216" i="3"/>
  <c r="CZ216" i="3"/>
  <c r="DB216" i="3" s="1"/>
  <c r="DA216" i="3"/>
  <c r="DC216" i="3"/>
  <c r="A217" i="3"/>
  <c r="CX217" i="3"/>
  <c r="CY217" i="3"/>
  <c r="CZ217" i="3"/>
  <c r="DB217" i="3" s="1"/>
  <c r="DA217" i="3"/>
  <c r="DC217" i="3"/>
  <c r="A218" i="3"/>
  <c r="CX218" i="3"/>
  <c r="CY218" i="3"/>
  <c r="CZ218" i="3"/>
  <c r="DA218" i="3"/>
  <c r="DB218" i="3"/>
  <c r="DC218" i="3"/>
  <c r="A219" i="3"/>
  <c r="CX219" i="3"/>
  <c r="CY219" i="3"/>
  <c r="CZ219" i="3"/>
  <c r="DA219" i="3"/>
  <c r="DB219" i="3"/>
  <c r="DC219" i="3"/>
  <c r="A220" i="3"/>
  <c r="CX220" i="3"/>
  <c r="CY220" i="3"/>
  <c r="CZ220" i="3"/>
  <c r="DB220" i="3" s="1"/>
  <c r="DA220" i="3"/>
  <c r="DC220" i="3"/>
  <c r="A221" i="3"/>
  <c r="CY221" i="3"/>
  <c r="CZ221" i="3"/>
  <c r="DB221" i="3" s="1"/>
  <c r="DA221" i="3"/>
  <c r="DC221" i="3"/>
  <c r="A222" i="3"/>
  <c r="CY222" i="3"/>
  <c r="CZ222" i="3"/>
  <c r="DA222" i="3"/>
  <c r="DB222" i="3"/>
  <c r="DC222" i="3"/>
  <c r="A223" i="3"/>
  <c r="CY223" i="3"/>
  <c r="CZ223" i="3"/>
  <c r="DA223" i="3"/>
  <c r="DB223" i="3"/>
  <c r="DC223" i="3"/>
  <c r="A224" i="3"/>
  <c r="CY224" i="3"/>
  <c r="CZ224" i="3"/>
  <c r="DB224" i="3" s="1"/>
  <c r="DA224" i="3"/>
  <c r="DC224" i="3"/>
  <c r="A225" i="3"/>
  <c r="CY225" i="3"/>
  <c r="CZ225" i="3"/>
  <c r="DB225" i="3" s="1"/>
  <c r="DA225" i="3"/>
  <c r="DC225" i="3"/>
  <c r="A226" i="3"/>
  <c r="CY226" i="3"/>
  <c r="CZ226" i="3"/>
  <c r="DA226" i="3"/>
  <c r="DB226" i="3"/>
  <c r="DC226" i="3"/>
  <c r="A227" i="3"/>
  <c r="CY227" i="3"/>
  <c r="CZ227" i="3"/>
  <c r="DA227" i="3"/>
  <c r="DB227" i="3"/>
  <c r="DC227" i="3"/>
  <c r="A228" i="3"/>
  <c r="CY228" i="3"/>
  <c r="CZ228" i="3"/>
  <c r="DB228" i="3" s="1"/>
  <c r="DA228" i="3"/>
  <c r="DC228" i="3"/>
  <c r="A229" i="3"/>
  <c r="CY229" i="3"/>
  <c r="CZ229" i="3"/>
  <c r="DB229" i="3" s="1"/>
  <c r="DA229" i="3"/>
  <c r="DC229" i="3"/>
  <c r="A230" i="3"/>
  <c r="CY230" i="3"/>
  <c r="CZ230" i="3"/>
  <c r="DA230" i="3"/>
  <c r="DB230" i="3"/>
  <c r="DC230" i="3"/>
  <c r="A231" i="3"/>
  <c r="CY231" i="3"/>
  <c r="CZ231" i="3"/>
  <c r="DA231" i="3"/>
  <c r="DB231" i="3"/>
  <c r="DC231" i="3"/>
  <c r="A232" i="3"/>
  <c r="CY232" i="3"/>
  <c r="CZ232" i="3"/>
  <c r="DB232" i="3" s="1"/>
  <c r="DA232" i="3"/>
  <c r="DC232" i="3"/>
  <c r="A233" i="3"/>
  <c r="CY233" i="3"/>
  <c r="CZ233" i="3"/>
  <c r="DB233" i="3" s="1"/>
  <c r="DA233" i="3"/>
  <c r="DC233" i="3"/>
  <c r="A234" i="3"/>
  <c r="CY234" i="3"/>
  <c r="CZ234" i="3"/>
  <c r="DA234" i="3"/>
  <c r="DB234" i="3"/>
  <c r="DC234" i="3"/>
  <c r="A235" i="3"/>
  <c r="CY235" i="3"/>
  <c r="CZ235" i="3"/>
  <c r="DA235" i="3"/>
  <c r="DB235" i="3"/>
  <c r="DC235" i="3"/>
  <c r="A236" i="3"/>
  <c r="CY236" i="3"/>
  <c r="CZ236" i="3"/>
  <c r="DB236" i="3" s="1"/>
  <c r="DA236" i="3"/>
  <c r="DC236" i="3"/>
  <c r="A237" i="3"/>
  <c r="CY237" i="3"/>
  <c r="CZ237" i="3"/>
  <c r="DB237" i="3" s="1"/>
  <c r="DA237" i="3"/>
  <c r="DC237" i="3"/>
  <c r="A238" i="3"/>
  <c r="CY238" i="3"/>
  <c r="CZ238" i="3"/>
  <c r="DA238" i="3"/>
  <c r="DB238" i="3"/>
  <c r="DC238" i="3"/>
  <c r="A239" i="3"/>
  <c r="CY239" i="3"/>
  <c r="CZ239" i="3"/>
  <c r="DA239" i="3"/>
  <c r="DB239" i="3"/>
  <c r="DC239" i="3"/>
  <c r="A240" i="3"/>
  <c r="CY240" i="3"/>
  <c r="CZ240" i="3"/>
  <c r="DB240" i="3" s="1"/>
  <c r="DA240" i="3"/>
  <c r="DC240" i="3"/>
  <c r="A241" i="3"/>
  <c r="CY241" i="3"/>
  <c r="CZ241" i="3"/>
  <c r="DB241" i="3" s="1"/>
  <c r="DA241" i="3"/>
  <c r="DC241" i="3"/>
  <c r="A242" i="3"/>
  <c r="CY242" i="3"/>
  <c r="CZ242" i="3"/>
  <c r="DA242" i="3"/>
  <c r="DB242" i="3"/>
  <c r="DC242" i="3"/>
  <c r="A243" i="3"/>
  <c r="CY243" i="3"/>
  <c r="CZ243" i="3"/>
  <c r="DA243" i="3"/>
  <c r="DB243" i="3"/>
  <c r="DC243" i="3"/>
  <c r="A244" i="3"/>
  <c r="CY244" i="3"/>
  <c r="CZ244" i="3"/>
  <c r="DB244" i="3" s="1"/>
  <c r="DA244" i="3"/>
  <c r="DC244" i="3"/>
  <c r="A245" i="3"/>
  <c r="CY245" i="3"/>
  <c r="CZ245" i="3"/>
  <c r="DB245" i="3" s="1"/>
  <c r="DA245" i="3"/>
  <c r="DC245" i="3"/>
  <c r="A246" i="3"/>
  <c r="CY246" i="3"/>
  <c r="CZ246" i="3"/>
  <c r="DA246" i="3"/>
  <c r="DB246" i="3"/>
  <c r="DC246" i="3"/>
  <c r="A247" i="3"/>
  <c r="CY247" i="3"/>
  <c r="CZ247" i="3"/>
  <c r="DA247" i="3"/>
  <c r="DB247" i="3"/>
  <c r="DC247" i="3"/>
  <c r="A248" i="3"/>
  <c r="CY248" i="3"/>
  <c r="CZ248" i="3"/>
  <c r="DB248" i="3" s="1"/>
  <c r="DA248" i="3"/>
  <c r="DC248" i="3"/>
  <c r="A249" i="3"/>
  <c r="CY249" i="3"/>
  <c r="CZ249" i="3"/>
  <c r="DB249" i="3" s="1"/>
  <c r="DA249" i="3"/>
  <c r="DC249" i="3"/>
  <c r="A250" i="3"/>
  <c r="CY250" i="3"/>
  <c r="CZ250" i="3"/>
  <c r="DA250" i="3"/>
  <c r="DB250" i="3"/>
  <c r="DC250" i="3"/>
  <c r="A251" i="3"/>
  <c r="CY251" i="3"/>
  <c r="CZ251" i="3"/>
  <c r="DA251" i="3"/>
  <c r="DB251" i="3"/>
  <c r="DC251" i="3"/>
  <c r="A252" i="3"/>
  <c r="CY252" i="3"/>
  <c r="CZ252" i="3"/>
  <c r="DB252" i="3" s="1"/>
  <c r="DA252" i="3"/>
  <c r="DC252" i="3"/>
  <c r="A253" i="3"/>
  <c r="CY253" i="3"/>
  <c r="CZ253" i="3"/>
  <c r="DB253" i="3" s="1"/>
  <c r="DA253" i="3"/>
  <c r="DC253" i="3"/>
  <c r="A254" i="3"/>
  <c r="CY254" i="3"/>
  <c r="CZ254" i="3"/>
  <c r="DA254" i="3"/>
  <c r="DB254" i="3"/>
  <c r="DC254" i="3"/>
  <c r="A255" i="3"/>
  <c r="CY255" i="3"/>
  <c r="CZ255" i="3"/>
  <c r="DA255" i="3"/>
  <c r="DB255" i="3"/>
  <c r="DC255" i="3"/>
  <c r="A256" i="3"/>
  <c r="CY256" i="3"/>
  <c r="CZ256" i="3"/>
  <c r="DB256" i="3" s="1"/>
  <c r="DA256" i="3"/>
  <c r="DC256" i="3"/>
  <c r="A257" i="3"/>
  <c r="CY257" i="3"/>
  <c r="CZ257" i="3"/>
  <c r="DB257" i="3" s="1"/>
  <c r="DA257" i="3"/>
  <c r="DC257" i="3"/>
  <c r="A258" i="3"/>
  <c r="CY258" i="3"/>
  <c r="CZ258" i="3"/>
  <c r="DA258" i="3"/>
  <c r="DB258" i="3"/>
  <c r="DC258" i="3"/>
  <c r="A259" i="3"/>
  <c r="CY259" i="3"/>
  <c r="CZ259" i="3"/>
  <c r="DA259" i="3"/>
  <c r="DB259" i="3"/>
  <c r="DC259" i="3"/>
  <c r="A260" i="3"/>
  <c r="CY260" i="3"/>
  <c r="CZ260" i="3"/>
  <c r="DB260" i="3" s="1"/>
  <c r="DA260" i="3"/>
  <c r="DC260" i="3"/>
  <c r="A261" i="3"/>
  <c r="CY261" i="3"/>
  <c r="CZ261" i="3"/>
  <c r="DB261" i="3" s="1"/>
  <c r="DA261" i="3"/>
  <c r="DC261" i="3"/>
  <c r="A262" i="3"/>
  <c r="CY262" i="3"/>
  <c r="CZ262" i="3"/>
  <c r="DA262" i="3"/>
  <c r="DB262" i="3"/>
  <c r="DC262" i="3"/>
  <c r="A263" i="3"/>
  <c r="CY263" i="3"/>
  <c r="CZ263" i="3"/>
  <c r="DA263" i="3"/>
  <c r="DB263" i="3"/>
  <c r="DC263" i="3"/>
  <c r="A264" i="3"/>
  <c r="CY264" i="3"/>
  <c r="CZ264" i="3"/>
  <c r="DB264" i="3" s="1"/>
  <c r="DA264" i="3"/>
  <c r="DC264" i="3"/>
  <c r="A265" i="3"/>
  <c r="CY265" i="3"/>
  <c r="CZ265" i="3"/>
  <c r="DB265" i="3" s="1"/>
  <c r="DA265" i="3"/>
  <c r="DC265" i="3"/>
  <c r="A266" i="3"/>
  <c r="CY266" i="3"/>
  <c r="CZ266" i="3"/>
  <c r="DA266" i="3"/>
  <c r="DB266" i="3"/>
  <c r="DC266" i="3"/>
  <c r="A267" i="3"/>
  <c r="CY267" i="3"/>
  <c r="CZ267" i="3"/>
  <c r="DA267" i="3"/>
  <c r="DB267" i="3"/>
  <c r="DC267" i="3"/>
  <c r="A268" i="3"/>
  <c r="CY268" i="3"/>
  <c r="CZ268" i="3"/>
  <c r="DB268" i="3" s="1"/>
  <c r="DA268" i="3"/>
  <c r="DC268" i="3"/>
  <c r="A269" i="3"/>
  <c r="CY269" i="3"/>
  <c r="CZ269" i="3"/>
  <c r="DB269" i="3" s="1"/>
  <c r="DA269" i="3"/>
  <c r="DC269" i="3"/>
  <c r="A270" i="3"/>
  <c r="CY270" i="3"/>
  <c r="CZ270" i="3"/>
  <c r="DA270" i="3"/>
  <c r="DB270" i="3"/>
  <c r="DC270" i="3"/>
  <c r="A271" i="3"/>
  <c r="CY271" i="3"/>
  <c r="CZ271" i="3"/>
  <c r="DA271" i="3"/>
  <c r="DB271" i="3"/>
  <c r="DC271" i="3"/>
  <c r="A272" i="3"/>
  <c r="CY272" i="3"/>
  <c r="CZ272" i="3"/>
  <c r="DB272" i="3" s="1"/>
  <c r="DA272" i="3"/>
  <c r="DC272" i="3"/>
  <c r="A273" i="3"/>
  <c r="CY273" i="3"/>
  <c r="CZ273" i="3"/>
  <c r="DB273" i="3" s="1"/>
  <c r="DA273" i="3"/>
  <c r="DC273" i="3"/>
  <c r="A274" i="3"/>
  <c r="CY274" i="3"/>
  <c r="CZ274" i="3"/>
  <c r="DA274" i="3"/>
  <c r="DB274" i="3"/>
  <c r="DC274" i="3"/>
  <c r="A275" i="3"/>
  <c r="CY275" i="3"/>
  <c r="CZ275" i="3"/>
  <c r="DA275" i="3"/>
  <c r="DB275" i="3"/>
  <c r="DC275" i="3"/>
  <c r="A276" i="3"/>
  <c r="CY276" i="3"/>
  <c r="CZ276" i="3"/>
  <c r="DB276" i="3" s="1"/>
  <c r="DA276" i="3"/>
  <c r="DC276" i="3"/>
  <c r="A277" i="3"/>
  <c r="CY277" i="3"/>
  <c r="CZ277" i="3"/>
  <c r="DB277" i="3" s="1"/>
  <c r="DA277" i="3"/>
  <c r="DC277" i="3"/>
  <c r="A278" i="3"/>
  <c r="CY278" i="3"/>
  <c r="CZ278" i="3"/>
  <c r="DA278" i="3"/>
  <c r="DB278" i="3"/>
  <c r="DC278" i="3"/>
  <c r="A279" i="3"/>
  <c r="CY279" i="3"/>
  <c r="CZ279" i="3"/>
  <c r="DA279" i="3"/>
  <c r="DB279" i="3"/>
  <c r="DC279" i="3"/>
  <c r="A280" i="3"/>
  <c r="CY280" i="3"/>
  <c r="CZ280" i="3"/>
  <c r="DB280" i="3" s="1"/>
  <c r="DA280" i="3"/>
  <c r="DC280" i="3"/>
  <c r="A281" i="3"/>
  <c r="CY281" i="3"/>
  <c r="CZ281" i="3"/>
  <c r="DB281" i="3" s="1"/>
  <c r="DA281" i="3"/>
  <c r="DC281" i="3"/>
  <c r="A282" i="3"/>
  <c r="CY282" i="3"/>
  <c r="CZ282" i="3"/>
  <c r="DA282" i="3"/>
  <c r="DB282" i="3"/>
  <c r="DC282" i="3"/>
  <c r="A283" i="3"/>
  <c r="CY283" i="3"/>
  <c r="CZ283" i="3"/>
  <c r="DA283" i="3"/>
  <c r="DB283" i="3"/>
  <c r="DC283" i="3"/>
  <c r="A284" i="3"/>
  <c r="CY284" i="3"/>
  <c r="CZ284" i="3"/>
  <c r="DB284" i="3" s="1"/>
  <c r="DA284" i="3"/>
  <c r="DC284" i="3"/>
  <c r="A285" i="3"/>
  <c r="CY285" i="3"/>
  <c r="CZ285" i="3"/>
  <c r="DB285" i="3" s="1"/>
  <c r="DA285" i="3"/>
  <c r="DC285" i="3"/>
  <c r="A286" i="3"/>
  <c r="CY286" i="3"/>
  <c r="CZ286" i="3"/>
  <c r="DA286" i="3"/>
  <c r="DB286" i="3"/>
  <c r="DC286" i="3"/>
  <c r="A287" i="3"/>
  <c r="CY287" i="3"/>
  <c r="CZ287" i="3"/>
  <c r="DA287" i="3"/>
  <c r="DB287" i="3"/>
  <c r="DC287" i="3"/>
  <c r="A288" i="3"/>
  <c r="CY288" i="3"/>
  <c r="CZ288" i="3"/>
  <c r="DB288" i="3" s="1"/>
  <c r="DA288" i="3"/>
  <c r="DC288" i="3"/>
  <c r="A289" i="3"/>
  <c r="CY289" i="3"/>
  <c r="CZ289" i="3"/>
  <c r="DB289" i="3" s="1"/>
  <c r="DA289" i="3"/>
  <c r="DC289" i="3"/>
  <c r="A290" i="3"/>
  <c r="CY290" i="3"/>
  <c r="CZ290" i="3"/>
  <c r="DA290" i="3"/>
  <c r="DB290" i="3"/>
  <c r="DC290" i="3"/>
  <c r="A291" i="3"/>
  <c r="CY291" i="3"/>
  <c r="CZ291" i="3"/>
  <c r="DA291" i="3"/>
  <c r="DB291" i="3"/>
  <c r="DC291" i="3"/>
  <c r="A292" i="3"/>
  <c r="CY292" i="3"/>
  <c r="CZ292" i="3"/>
  <c r="DB292" i="3" s="1"/>
  <c r="DA292" i="3"/>
  <c r="DC292" i="3"/>
  <c r="A293" i="3"/>
  <c r="CY293" i="3"/>
  <c r="CZ293" i="3"/>
  <c r="DB293" i="3" s="1"/>
  <c r="DA293" i="3"/>
  <c r="DC293" i="3"/>
  <c r="A294" i="3"/>
  <c r="CY294" i="3"/>
  <c r="CZ294" i="3"/>
  <c r="DA294" i="3"/>
  <c r="DB294" i="3"/>
  <c r="DC294" i="3"/>
  <c r="A295" i="3"/>
  <c r="CY295" i="3"/>
  <c r="CZ295" i="3"/>
  <c r="DA295" i="3"/>
  <c r="DB295" i="3"/>
  <c r="DC295" i="3"/>
  <c r="A296" i="3"/>
  <c r="CY296" i="3"/>
  <c r="CZ296" i="3"/>
  <c r="DB296" i="3" s="1"/>
  <c r="DA296" i="3"/>
  <c r="DC296" i="3"/>
  <c r="A297" i="3"/>
  <c r="CY297" i="3"/>
  <c r="CZ297" i="3"/>
  <c r="DB297" i="3" s="1"/>
  <c r="DA297" i="3"/>
  <c r="DC297" i="3"/>
  <c r="A298" i="3"/>
  <c r="CY298" i="3"/>
  <c r="CZ298" i="3"/>
  <c r="DA298" i="3"/>
  <c r="DB298" i="3"/>
  <c r="DC298" i="3"/>
  <c r="A299" i="3"/>
  <c r="CY299" i="3"/>
  <c r="CZ299" i="3"/>
  <c r="DA299" i="3"/>
  <c r="DB299" i="3"/>
  <c r="DC299" i="3"/>
  <c r="A300" i="3"/>
  <c r="CY300" i="3"/>
  <c r="CZ300" i="3"/>
  <c r="DB300" i="3" s="1"/>
  <c r="DA300" i="3"/>
  <c r="DC300" i="3"/>
  <c r="A301" i="3"/>
  <c r="CY301" i="3"/>
  <c r="CZ301" i="3"/>
  <c r="DB301" i="3" s="1"/>
  <c r="DA301" i="3"/>
  <c r="DC301" i="3"/>
  <c r="A302" i="3"/>
  <c r="CY302" i="3"/>
  <c r="CZ302" i="3"/>
  <c r="DA302" i="3"/>
  <c r="DB302" i="3"/>
  <c r="DC302" i="3"/>
  <c r="A303" i="3"/>
  <c r="CY303" i="3"/>
  <c r="CZ303" i="3"/>
  <c r="DA303" i="3"/>
  <c r="DB303" i="3"/>
  <c r="DC303" i="3"/>
  <c r="A304" i="3"/>
  <c r="CY304" i="3"/>
  <c r="CZ304" i="3"/>
  <c r="DB304" i="3" s="1"/>
  <c r="DA304" i="3"/>
  <c r="DC304" i="3"/>
  <c r="A305" i="3"/>
  <c r="CY305" i="3"/>
  <c r="CZ305" i="3"/>
  <c r="DB305" i="3" s="1"/>
  <c r="DA305" i="3"/>
  <c r="DC305" i="3"/>
  <c r="A306" i="3"/>
  <c r="CY306" i="3"/>
  <c r="CZ306" i="3"/>
  <c r="DA306" i="3"/>
  <c r="DB306" i="3"/>
  <c r="DC306" i="3"/>
  <c r="A307" i="3"/>
  <c r="CY307" i="3"/>
  <c r="CZ307" i="3"/>
  <c r="DA307" i="3"/>
  <c r="DB307" i="3"/>
  <c r="DC307" i="3"/>
  <c r="A308" i="3"/>
  <c r="CY308" i="3"/>
  <c r="CZ308" i="3"/>
  <c r="DB308" i="3" s="1"/>
  <c r="DA308" i="3"/>
  <c r="DC308" i="3"/>
  <c r="A309" i="3"/>
  <c r="CY309" i="3"/>
  <c r="CZ309" i="3"/>
  <c r="DB309" i="3" s="1"/>
  <c r="DA309" i="3"/>
  <c r="DC309" i="3"/>
  <c r="A310" i="3"/>
  <c r="CY310" i="3"/>
  <c r="CZ310" i="3"/>
  <c r="DA310" i="3"/>
  <c r="DB310" i="3"/>
  <c r="DC310" i="3"/>
  <c r="A311" i="3"/>
  <c r="CY311" i="3"/>
  <c r="CZ311" i="3"/>
  <c r="DA311" i="3"/>
  <c r="DB311" i="3"/>
  <c r="DC311" i="3"/>
  <c r="A312" i="3"/>
  <c r="CY312" i="3"/>
  <c r="CZ312" i="3"/>
  <c r="DB312" i="3" s="1"/>
  <c r="DA312" i="3"/>
  <c r="DC312" i="3"/>
  <c r="A313" i="3"/>
  <c r="CY313" i="3"/>
  <c r="CZ313" i="3"/>
  <c r="DB313" i="3" s="1"/>
  <c r="DA313" i="3"/>
  <c r="DC313" i="3"/>
  <c r="A314" i="3"/>
  <c r="CY314" i="3"/>
  <c r="CZ314" i="3"/>
  <c r="DA314" i="3"/>
  <c r="DB314" i="3"/>
  <c r="DC314" i="3"/>
  <c r="A315" i="3"/>
  <c r="CY315" i="3"/>
  <c r="CZ315" i="3"/>
  <c r="DA315" i="3"/>
  <c r="DB315" i="3"/>
  <c r="DC315" i="3"/>
  <c r="A316" i="3"/>
  <c r="CY316" i="3"/>
  <c r="CZ316" i="3"/>
  <c r="DB316" i="3" s="1"/>
  <c r="DA316" i="3"/>
  <c r="DC316" i="3"/>
  <c r="A317" i="3"/>
  <c r="CY317" i="3"/>
  <c r="CZ317" i="3"/>
  <c r="DB317" i="3" s="1"/>
  <c r="DA317" i="3"/>
  <c r="DC317" i="3"/>
  <c r="A318" i="3"/>
  <c r="CY318" i="3"/>
  <c r="CZ318" i="3"/>
  <c r="DA318" i="3"/>
  <c r="DB318" i="3"/>
  <c r="DC318" i="3"/>
  <c r="A319" i="3"/>
  <c r="CY319" i="3"/>
  <c r="CZ319" i="3"/>
  <c r="DA319" i="3"/>
  <c r="DB319" i="3"/>
  <c r="DC319" i="3"/>
  <c r="A320" i="3"/>
  <c r="CY320" i="3"/>
  <c r="CZ320" i="3"/>
  <c r="DB320" i="3" s="1"/>
  <c r="DA320" i="3"/>
  <c r="DC320" i="3"/>
  <c r="A321" i="3"/>
  <c r="CY321" i="3"/>
  <c r="CZ321" i="3"/>
  <c r="DB321" i="3" s="1"/>
  <c r="DA321" i="3"/>
  <c r="DC321" i="3"/>
  <c r="A322" i="3"/>
  <c r="CY322" i="3"/>
  <c r="CZ322" i="3"/>
  <c r="DA322" i="3"/>
  <c r="DB322" i="3"/>
  <c r="DC322" i="3"/>
  <c r="A323" i="3"/>
  <c r="CY323" i="3"/>
  <c r="CZ323" i="3"/>
  <c r="DA323" i="3"/>
  <c r="DB323" i="3"/>
  <c r="DC323" i="3"/>
  <c r="A324" i="3"/>
  <c r="CY324" i="3"/>
  <c r="CZ324" i="3"/>
  <c r="DB324" i="3" s="1"/>
  <c r="DA324" i="3"/>
  <c r="DC324" i="3"/>
  <c r="A325" i="3"/>
  <c r="CY325" i="3"/>
  <c r="CZ325" i="3"/>
  <c r="DB325" i="3" s="1"/>
  <c r="DA325" i="3"/>
  <c r="DC325" i="3"/>
  <c r="A326" i="3"/>
  <c r="CY326" i="3"/>
  <c r="CZ326" i="3"/>
  <c r="DA326" i="3"/>
  <c r="DB326" i="3"/>
  <c r="DC326" i="3"/>
  <c r="A327" i="3"/>
  <c r="CY327" i="3"/>
  <c r="CZ327" i="3"/>
  <c r="DA327" i="3"/>
  <c r="DB327" i="3"/>
  <c r="DC327" i="3"/>
  <c r="A328" i="3"/>
  <c r="CY328" i="3"/>
  <c r="CZ328" i="3"/>
  <c r="DB328" i="3" s="1"/>
  <c r="DA328" i="3"/>
  <c r="DC328" i="3"/>
  <c r="A329" i="3"/>
  <c r="CY329" i="3"/>
  <c r="CZ329" i="3"/>
  <c r="DB329" i="3" s="1"/>
  <c r="DA329" i="3"/>
  <c r="DC329" i="3"/>
  <c r="A330" i="3"/>
  <c r="CY330" i="3"/>
  <c r="CZ330" i="3"/>
  <c r="DA330" i="3"/>
  <c r="DB330" i="3"/>
  <c r="DC330" i="3"/>
  <c r="A331" i="3"/>
  <c r="CY331" i="3"/>
  <c r="CZ331" i="3"/>
  <c r="DA331" i="3"/>
  <c r="DB331" i="3"/>
  <c r="DC331" i="3"/>
  <c r="A332" i="3"/>
  <c r="CY332" i="3"/>
  <c r="CZ332" i="3"/>
  <c r="DB332" i="3" s="1"/>
  <c r="DA332" i="3"/>
  <c r="DC332" i="3"/>
  <c r="A333" i="3"/>
  <c r="CY333" i="3"/>
  <c r="CZ333" i="3"/>
  <c r="DB333" i="3" s="1"/>
  <c r="DA333" i="3"/>
  <c r="DC333" i="3"/>
  <c r="A334" i="3"/>
  <c r="CY334" i="3"/>
  <c r="CZ334" i="3"/>
  <c r="DA334" i="3"/>
  <c r="DB334" i="3"/>
  <c r="DC334" i="3"/>
  <c r="A335" i="3"/>
  <c r="CY335" i="3"/>
  <c r="CZ335" i="3"/>
  <c r="DA335" i="3"/>
  <c r="DB335" i="3"/>
  <c r="DC335" i="3"/>
  <c r="A336" i="3"/>
  <c r="CY336" i="3"/>
  <c r="CZ336" i="3"/>
  <c r="DB336" i="3" s="1"/>
  <c r="DA336" i="3"/>
  <c r="DC336" i="3"/>
  <c r="A337" i="3"/>
  <c r="CY337" i="3"/>
  <c r="CZ337" i="3"/>
  <c r="DB337" i="3" s="1"/>
  <c r="DA337" i="3"/>
  <c r="DC337" i="3"/>
  <c r="A338" i="3"/>
  <c r="CY338" i="3"/>
  <c r="CZ338" i="3"/>
  <c r="DA338" i="3"/>
  <c r="DB338" i="3"/>
  <c r="DC338" i="3"/>
  <c r="A339" i="3"/>
  <c r="CY339" i="3"/>
  <c r="CZ339" i="3"/>
  <c r="DA339" i="3"/>
  <c r="DB339" i="3"/>
  <c r="DC339" i="3"/>
  <c r="A340" i="3"/>
  <c r="CY340" i="3"/>
  <c r="CZ340" i="3"/>
  <c r="DB340" i="3" s="1"/>
  <c r="DA340" i="3"/>
  <c r="DC340" i="3"/>
  <c r="A341" i="3"/>
  <c r="CY341" i="3"/>
  <c r="CZ341" i="3"/>
  <c r="DB341" i="3" s="1"/>
  <c r="DA341" i="3"/>
  <c r="DC341" i="3"/>
  <c r="A342" i="3"/>
  <c r="CY342" i="3"/>
  <c r="CZ342" i="3"/>
  <c r="DA342" i="3"/>
  <c r="DB342" i="3"/>
  <c r="DC342" i="3"/>
  <c r="A343" i="3"/>
  <c r="CY343" i="3"/>
  <c r="CZ343" i="3"/>
  <c r="DA343" i="3"/>
  <c r="DB343" i="3"/>
  <c r="DC343" i="3"/>
  <c r="A344" i="3"/>
  <c r="CY344" i="3"/>
  <c r="CZ344" i="3"/>
  <c r="DB344" i="3" s="1"/>
  <c r="DA344" i="3"/>
  <c r="DC344" i="3"/>
  <c r="A345" i="3"/>
  <c r="CY345" i="3"/>
  <c r="CZ345" i="3"/>
  <c r="DB345" i="3" s="1"/>
  <c r="DA345" i="3"/>
  <c r="DC345" i="3"/>
  <c r="A346" i="3"/>
  <c r="CY346" i="3"/>
  <c r="CZ346" i="3"/>
  <c r="DA346" i="3"/>
  <c r="DB346" i="3"/>
  <c r="DC346" i="3"/>
  <c r="A347" i="3"/>
  <c r="CY347" i="3"/>
  <c r="CZ347" i="3"/>
  <c r="DA347" i="3"/>
  <c r="DB347" i="3"/>
  <c r="DC347" i="3"/>
  <c r="A348" i="3"/>
  <c r="CY348" i="3"/>
  <c r="CZ348" i="3"/>
  <c r="DB348" i="3" s="1"/>
  <c r="DA348" i="3"/>
  <c r="DC348" i="3"/>
  <c r="A349" i="3"/>
  <c r="CY349" i="3"/>
  <c r="CZ349" i="3"/>
  <c r="DB349" i="3" s="1"/>
  <c r="DA349" i="3"/>
  <c r="DC349" i="3"/>
  <c r="A350" i="3"/>
  <c r="CY350" i="3"/>
  <c r="CZ350" i="3"/>
  <c r="DA350" i="3"/>
  <c r="DB350" i="3"/>
  <c r="DC350" i="3"/>
  <c r="A351" i="3"/>
  <c r="CY351" i="3"/>
  <c r="CZ351" i="3"/>
  <c r="DA351" i="3"/>
  <c r="DB351" i="3"/>
  <c r="DC351" i="3"/>
  <c r="A352" i="3"/>
  <c r="CY352" i="3"/>
  <c r="CZ352" i="3"/>
  <c r="DB352" i="3" s="1"/>
  <c r="DA352" i="3"/>
  <c r="DC352" i="3"/>
  <c r="A353" i="3"/>
  <c r="CY353" i="3"/>
  <c r="CZ353" i="3"/>
  <c r="DB353" i="3" s="1"/>
  <c r="DA353" i="3"/>
  <c r="DC353" i="3"/>
  <c r="A354" i="3"/>
  <c r="CY354" i="3"/>
  <c r="CZ354" i="3"/>
  <c r="DA354" i="3"/>
  <c r="DB354" i="3"/>
  <c r="DC354" i="3"/>
  <c r="A355" i="3"/>
  <c r="CY355" i="3"/>
  <c r="CZ355" i="3"/>
  <c r="DA355" i="3"/>
  <c r="DB355" i="3"/>
  <c r="DC355" i="3"/>
  <c r="A356" i="3"/>
  <c r="CY356" i="3"/>
  <c r="CZ356" i="3"/>
  <c r="DB356" i="3" s="1"/>
  <c r="DA356" i="3"/>
  <c r="DC356" i="3"/>
  <c r="A357" i="3"/>
  <c r="CY357" i="3"/>
  <c r="CZ357" i="3"/>
  <c r="DB357" i="3" s="1"/>
  <c r="DA357" i="3"/>
  <c r="DC357" i="3"/>
  <c r="A358" i="3"/>
  <c r="CY358" i="3"/>
  <c r="CZ358" i="3"/>
  <c r="DA358" i="3"/>
  <c r="DB358" i="3"/>
  <c r="DC358" i="3"/>
  <c r="A359" i="3"/>
  <c r="CY359" i="3"/>
  <c r="CZ359" i="3"/>
  <c r="DA359" i="3"/>
  <c r="DB359" i="3"/>
  <c r="DC359" i="3"/>
  <c r="A360" i="3"/>
  <c r="CY360" i="3"/>
  <c r="CZ360" i="3"/>
  <c r="DB360" i="3" s="1"/>
  <c r="DA360" i="3"/>
  <c r="DC360" i="3"/>
  <c r="A361" i="3"/>
  <c r="CY361" i="3"/>
  <c r="CZ361" i="3"/>
  <c r="DB361" i="3" s="1"/>
  <c r="DA361" i="3"/>
  <c r="DC361" i="3"/>
  <c r="A362" i="3"/>
  <c r="CY362" i="3"/>
  <c r="CZ362" i="3"/>
  <c r="DA362" i="3"/>
  <c r="DB362" i="3"/>
  <c r="DC362" i="3"/>
  <c r="A363" i="3"/>
  <c r="CY363" i="3"/>
  <c r="CZ363" i="3"/>
  <c r="DA363" i="3"/>
  <c r="DB363" i="3"/>
  <c r="DC363" i="3"/>
  <c r="A364" i="3"/>
  <c r="CY364" i="3"/>
  <c r="CZ364" i="3"/>
  <c r="DB364" i="3" s="1"/>
  <c r="DA364" i="3"/>
  <c r="DC364" i="3"/>
  <c r="A365" i="3"/>
  <c r="CX365" i="3"/>
  <c r="CY365" i="3"/>
  <c r="CZ365" i="3"/>
  <c r="DB365" i="3" s="1"/>
  <c r="DA365" i="3"/>
  <c r="DC365" i="3"/>
  <c r="A366" i="3"/>
  <c r="CX366" i="3"/>
  <c r="CY366" i="3"/>
  <c r="CZ366" i="3"/>
  <c r="DA366" i="3"/>
  <c r="DB366" i="3"/>
  <c r="DC366" i="3"/>
  <c r="A367" i="3"/>
  <c r="CX367" i="3"/>
  <c r="CY367" i="3"/>
  <c r="CZ367" i="3"/>
  <c r="DA367" i="3"/>
  <c r="DB367" i="3"/>
  <c r="DC367" i="3"/>
  <c r="A368" i="3"/>
  <c r="CX368" i="3"/>
  <c r="CY368" i="3"/>
  <c r="CZ368" i="3"/>
  <c r="DB368" i="3" s="1"/>
  <c r="DA368" i="3"/>
  <c r="DC368" i="3"/>
  <c r="A369" i="3"/>
  <c r="CX369" i="3"/>
  <c r="CY369" i="3"/>
  <c r="CZ369" i="3"/>
  <c r="DB369" i="3" s="1"/>
  <c r="DA369" i="3"/>
  <c r="DC369" i="3"/>
  <c r="A370" i="3"/>
  <c r="CX370" i="3"/>
  <c r="CY370" i="3"/>
  <c r="CZ370" i="3"/>
  <c r="DA370" i="3"/>
  <c r="DB370" i="3"/>
  <c r="DC370" i="3"/>
  <c r="A371" i="3"/>
  <c r="CX371" i="3"/>
  <c r="CY371" i="3"/>
  <c r="CZ371" i="3"/>
  <c r="DA371" i="3"/>
  <c r="DB371" i="3"/>
  <c r="DC371" i="3"/>
  <c r="A372" i="3"/>
  <c r="CX372" i="3"/>
  <c r="CY372" i="3"/>
  <c r="CZ372" i="3"/>
  <c r="DB372" i="3" s="1"/>
  <c r="DA372" i="3"/>
  <c r="DC372" i="3"/>
  <c r="A373" i="3"/>
  <c r="CX373" i="3"/>
  <c r="CY373" i="3"/>
  <c r="CZ373" i="3"/>
  <c r="DB373" i="3" s="1"/>
  <c r="DA373" i="3"/>
  <c r="DC373" i="3"/>
  <c r="A374" i="3"/>
  <c r="CX374" i="3"/>
  <c r="CY374" i="3"/>
  <c r="CZ374" i="3"/>
  <c r="DA374" i="3"/>
  <c r="DB374" i="3"/>
  <c r="DC374" i="3"/>
  <c r="A375" i="3"/>
  <c r="CX375" i="3"/>
  <c r="CY375" i="3"/>
  <c r="CZ375" i="3"/>
  <c r="DB375" i="3" s="1"/>
  <c r="DA375" i="3"/>
  <c r="DC375" i="3"/>
  <c r="A376" i="3"/>
  <c r="CX376" i="3"/>
  <c r="CY376" i="3"/>
  <c r="CZ376" i="3"/>
  <c r="DB376" i="3" s="1"/>
  <c r="DA376" i="3"/>
  <c r="DC376" i="3"/>
  <c r="A377" i="3"/>
  <c r="CX377" i="3"/>
  <c r="CY377" i="3"/>
  <c r="CZ377" i="3"/>
  <c r="DB377" i="3" s="1"/>
  <c r="DA377" i="3"/>
  <c r="DC377" i="3"/>
  <c r="A378" i="3"/>
  <c r="CX378" i="3"/>
  <c r="CY378" i="3"/>
  <c r="CZ378" i="3"/>
  <c r="DA378" i="3"/>
  <c r="DB378" i="3"/>
  <c r="DC378" i="3"/>
  <c r="A379" i="3"/>
  <c r="CX379" i="3"/>
  <c r="CY379" i="3"/>
  <c r="CZ379" i="3"/>
  <c r="DA379" i="3"/>
  <c r="DB379" i="3"/>
  <c r="DC379" i="3"/>
  <c r="A380" i="3"/>
  <c r="CX380" i="3"/>
  <c r="CY380" i="3"/>
  <c r="CZ380" i="3"/>
  <c r="DB380" i="3" s="1"/>
  <c r="DA380" i="3"/>
  <c r="DC380" i="3"/>
  <c r="A381" i="3"/>
  <c r="CX381" i="3"/>
  <c r="CY381" i="3"/>
  <c r="CZ381" i="3"/>
  <c r="DB381" i="3" s="1"/>
  <c r="DA381" i="3"/>
  <c r="DC381" i="3"/>
  <c r="A382" i="3"/>
  <c r="CX382" i="3"/>
  <c r="CY382" i="3"/>
  <c r="CZ382" i="3"/>
  <c r="DA382" i="3"/>
  <c r="DB382" i="3"/>
  <c r="DC382" i="3"/>
  <c r="A383" i="3"/>
  <c r="CX383" i="3"/>
  <c r="CY383" i="3"/>
  <c r="CZ383" i="3"/>
  <c r="DA383" i="3"/>
  <c r="DB383" i="3"/>
  <c r="DC383" i="3"/>
  <c r="A384" i="3"/>
  <c r="CX384" i="3"/>
  <c r="CY384" i="3"/>
  <c r="CZ384" i="3"/>
  <c r="DB384" i="3" s="1"/>
  <c r="DA384" i="3"/>
  <c r="DC384" i="3"/>
  <c r="A385" i="3"/>
  <c r="CX385" i="3"/>
  <c r="CY385" i="3"/>
  <c r="CZ385" i="3"/>
  <c r="DA385" i="3"/>
  <c r="DB385" i="3"/>
  <c r="DC385" i="3"/>
  <c r="A386" i="3"/>
  <c r="CX386" i="3"/>
  <c r="CY386" i="3"/>
  <c r="CZ386" i="3"/>
  <c r="DA386" i="3"/>
  <c r="DB386" i="3"/>
  <c r="DC386" i="3"/>
  <c r="A387" i="3"/>
  <c r="CX387" i="3"/>
  <c r="CY387" i="3"/>
  <c r="CZ387" i="3"/>
  <c r="DB387" i="3" s="1"/>
  <c r="DA387" i="3"/>
  <c r="DC387" i="3"/>
  <c r="A388" i="3"/>
  <c r="CX388" i="3"/>
  <c r="CY388" i="3"/>
  <c r="CZ388" i="3"/>
  <c r="DB388" i="3" s="1"/>
  <c r="DA388" i="3"/>
  <c r="DC388" i="3"/>
  <c r="A389" i="3"/>
  <c r="CY389" i="3"/>
  <c r="CZ389" i="3"/>
  <c r="DA389" i="3"/>
  <c r="DB389" i="3"/>
  <c r="DC389" i="3"/>
  <c r="A390" i="3"/>
  <c r="CY390" i="3"/>
  <c r="CZ390" i="3"/>
  <c r="DA390" i="3"/>
  <c r="DB390" i="3"/>
  <c r="DC390" i="3"/>
  <c r="A391" i="3"/>
  <c r="CY391" i="3"/>
  <c r="CZ391" i="3"/>
  <c r="DB391" i="3" s="1"/>
  <c r="DA391" i="3"/>
  <c r="DC391" i="3"/>
  <c r="A392" i="3"/>
  <c r="CY392" i="3"/>
  <c r="CZ392" i="3"/>
  <c r="DB392" i="3" s="1"/>
  <c r="DA392" i="3"/>
  <c r="DC392" i="3"/>
  <c r="A393" i="3"/>
  <c r="CY393" i="3"/>
  <c r="CZ393" i="3"/>
  <c r="DB393" i="3" s="1"/>
  <c r="DA393" i="3"/>
  <c r="DC393" i="3"/>
  <c r="A394" i="3"/>
  <c r="CY394" i="3"/>
  <c r="CZ394" i="3"/>
  <c r="DA394" i="3"/>
  <c r="DB394" i="3"/>
  <c r="DC394" i="3"/>
  <c r="A395" i="3"/>
  <c r="CY395" i="3"/>
  <c r="CZ395" i="3"/>
  <c r="DA395" i="3"/>
  <c r="DB395" i="3"/>
  <c r="DC395" i="3"/>
  <c r="A396" i="3"/>
  <c r="CY396" i="3"/>
  <c r="CZ396" i="3"/>
  <c r="DB396" i="3" s="1"/>
  <c r="DA396" i="3"/>
  <c r="DC396" i="3"/>
  <c r="A397" i="3"/>
  <c r="CY397" i="3"/>
  <c r="CZ397" i="3"/>
  <c r="DA397" i="3"/>
  <c r="DB397" i="3"/>
  <c r="DC397" i="3"/>
  <c r="A398" i="3"/>
  <c r="CY398" i="3"/>
  <c r="CZ398" i="3"/>
  <c r="DA398" i="3"/>
  <c r="DB398" i="3"/>
  <c r="DC398" i="3"/>
  <c r="A399" i="3"/>
  <c r="CY399" i="3"/>
  <c r="CZ399" i="3"/>
  <c r="DB399" i="3" s="1"/>
  <c r="DA399" i="3"/>
  <c r="DC399" i="3"/>
  <c r="A400" i="3"/>
  <c r="CY400" i="3"/>
  <c r="CZ400" i="3"/>
  <c r="DB400" i="3" s="1"/>
  <c r="DA400" i="3"/>
  <c r="DC400" i="3"/>
  <c r="A401" i="3"/>
  <c r="CY401" i="3"/>
  <c r="CZ401" i="3"/>
  <c r="DB401" i="3" s="1"/>
  <c r="DA401" i="3"/>
  <c r="DC401" i="3"/>
  <c r="A402" i="3"/>
  <c r="CY402" i="3"/>
  <c r="CZ402" i="3"/>
  <c r="DA402" i="3"/>
  <c r="DB402" i="3"/>
  <c r="DC402" i="3"/>
  <c r="A403" i="3"/>
  <c r="CY403" i="3"/>
  <c r="CZ403" i="3"/>
  <c r="DA403" i="3"/>
  <c r="DB403" i="3"/>
  <c r="DC403" i="3"/>
  <c r="A404" i="3"/>
  <c r="CY404" i="3"/>
  <c r="CZ404" i="3"/>
  <c r="DB404" i="3" s="1"/>
  <c r="DA404" i="3"/>
  <c r="DC404" i="3"/>
  <c r="A405" i="3"/>
  <c r="CY405" i="3"/>
  <c r="CZ405" i="3"/>
  <c r="DA405" i="3"/>
  <c r="DB405" i="3"/>
  <c r="DC405" i="3"/>
  <c r="A406" i="3"/>
  <c r="CY406" i="3"/>
  <c r="CZ406" i="3"/>
  <c r="DB406" i="3" s="1"/>
  <c r="DA406" i="3"/>
  <c r="DC406" i="3"/>
  <c r="A407" i="3"/>
  <c r="CY407" i="3"/>
  <c r="CZ407" i="3"/>
  <c r="DB407" i="3" s="1"/>
  <c r="DA407" i="3"/>
  <c r="DC407" i="3"/>
  <c r="A408" i="3"/>
  <c r="CY408" i="3"/>
  <c r="CZ408" i="3"/>
  <c r="DA408" i="3"/>
  <c r="DB408" i="3"/>
  <c r="DC408" i="3"/>
  <c r="A409" i="3"/>
  <c r="CY409" i="3"/>
  <c r="CZ409" i="3"/>
  <c r="DA409" i="3"/>
  <c r="DB409" i="3"/>
  <c r="DC409" i="3"/>
  <c r="A410" i="3"/>
  <c r="CY410" i="3"/>
  <c r="CZ410" i="3"/>
  <c r="DB410" i="3" s="1"/>
  <c r="DA410" i="3"/>
  <c r="DC410" i="3"/>
  <c r="A411" i="3"/>
  <c r="CY411" i="3"/>
  <c r="CZ411" i="3"/>
  <c r="DB411" i="3" s="1"/>
  <c r="DA411" i="3"/>
  <c r="DC411" i="3"/>
  <c r="A412" i="3"/>
  <c r="CY412" i="3"/>
  <c r="CZ412" i="3"/>
  <c r="DA412" i="3"/>
  <c r="DB412" i="3"/>
  <c r="DC412" i="3"/>
  <c r="A413" i="3"/>
  <c r="CY413" i="3"/>
  <c r="CZ413" i="3"/>
  <c r="DA413" i="3"/>
  <c r="DB413" i="3"/>
  <c r="DC413" i="3"/>
  <c r="A414" i="3"/>
  <c r="CY414" i="3"/>
  <c r="CZ414" i="3"/>
  <c r="DB414" i="3" s="1"/>
  <c r="DA414" i="3"/>
  <c r="DC414" i="3"/>
  <c r="A415" i="3"/>
  <c r="CY415" i="3"/>
  <c r="CZ415" i="3"/>
  <c r="DB415" i="3" s="1"/>
  <c r="DA415" i="3"/>
  <c r="DC415" i="3"/>
  <c r="A416" i="3"/>
  <c r="CY416" i="3"/>
  <c r="CZ416" i="3"/>
  <c r="DA416" i="3"/>
  <c r="DB416" i="3"/>
  <c r="DC416" i="3"/>
  <c r="A417" i="3"/>
  <c r="CY417" i="3"/>
  <c r="CZ417" i="3"/>
  <c r="DA417" i="3"/>
  <c r="DB417" i="3"/>
  <c r="DC417" i="3"/>
  <c r="A418" i="3"/>
  <c r="CY418" i="3"/>
  <c r="CZ418" i="3"/>
  <c r="DB418" i="3" s="1"/>
  <c r="DA418" i="3"/>
  <c r="DC418" i="3"/>
  <c r="A419" i="3"/>
  <c r="CY419" i="3"/>
  <c r="CZ419" i="3"/>
  <c r="DB419" i="3" s="1"/>
  <c r="DA419" i="3"/>
  <c r="DC419" i="3"/>
  <c r="A420" i="3"/>
  <c r="CY420" i="3"/>
  <c r="CZ420" i="3"/>
  <c r="DA420" i="3"/>
  <c r="DB420" i="3"/>
  <c r="DC420" i="3"/>
  <c r="A421" i="3"/>
  <c r="CY421" i="3"/>
  <c r="CZ421" i="3"/>
  <c r="DA421" i="3"/>
  <c r="DB421" i="3"/>
  <c r="DC421" i="3"/>
  <c r="A422" i="3"/>
  <c r="CY422" i="3"/>
  <c r="CZ422" i="3"/>
  <c r="DB422" i="3" s="1"/>
  <c r="DA422" i="3"/>
  <c r="DC422" i="3"/>
  <c r="A423" i="3"/>
  <c r="CY423" i="3"/>
  <c r="CZ423" i="3"/>
  <c r="DB423" i="3" s="1"/>
  <c r="DA423" i="3"/>
  <c r="DC423" i="3"/>
  <c r="A424" i="3"/>
  <c r="CY424" i="3"/>
  <c r="CZ424" i="3"/>
  <c r="DA424" i="3"/>
  <c r="DB424" i="3"/>
  <c r="DC424" i="3"/>
  <c r="A425" i="3"/>
  <c r="CY425" i="3"/>
  <c r="CZ425" i="3"/>
  <c r="DA425" i="3"/>
  <c r="DB425" i="3"/>
  <c r="DC425" i="3"/>
  <c r="A426" i="3"/>
  <c r="CY426" i="3"/>
  <c r="CZ426" i="3"/>
  <c r="DB426" i="3" s="1"/>
  <c r="DA426" i="3"/>
  <c r="DC426" i="3"/>
  <c r="A427" i="3"/>
  <c r="CY427" i="3"/>
  <c r="CZ427" i="3"/>
  <c r="DB427" i="3" s="1"/>
  <c r="DA427" i="3"/>
  <c r="DC427" i="3"/>
  <c r="A428" i="3"/>
  <c r="CY428" i="3"/>
  <c r="CZ428" i="3"/>
  <c r="DA428" i="3"/>
  <c r="DB428" i="3"/>
  <c r="DC428" i="3"/>
  <c r="A429" i="3"/>
  <c r="CY429" i="3"/>
  <c r="CZ429" i="3"/>
  <c r="DA429" i="3"/>
  <c r="DB429" i="3"/>
  <c r="DC429" i="3"/>
  <c r="A430" i="3"/>
  <c r="CY430" i="3"/>
  <c r="CZ430" i="3"/>
  <c r="DB430" i="3" s="1"/>
  <c r="DA430" i="3"/>
  <c r="DC430" i="3"/>
  <c r="A431" i="3"/>
  <c r="CY431" i="3"/>
  <c r="CZ431" i="3"/>
  <c r="DB431" i="3" s="1"/>
  <c r="DA431" i="3"/>
  <c r="DC431" i="3"/>
  <c r="A432" i="3"/>
  <c r="CY432" i="3"/>
  <c r="CZ432" i="3"/>
  <c r="DA432" i="3"/>
  <c r="DB432" i="3"/>
  <c r="DC432" i="3"/>
  <c r="A433" i="3"/>
  <c r="CY433" i="3"/>
  <c r="CZ433" i="3"/>
  <c r="DA433" i="3"/>
  <c r="DB433" i="3"/>
  <c r="DC433" i="3"/>
  <c r="A434" i="3"/>
  <c r="CY434" i="3"/>
  <c r="CZ434" i="3"/>
  <c r="DB434" i="3" s="1"/>
  <c r="DA434" i="3"/>
  <c r="DC434" i="3"/>
  <c r="A435" i="3"/>
  <c r="CY435" i="3"/>
  <c r="CZ435" i="3"/>
  <c r="DB435" i="3" s="1"/>
  <c r="DA435" i="3"/>
  <c r="DC435" i="3"/>
  <c r="A436" i="3"/>
  <c r="CY436" i="3"/>
  <c r="CZ436" i="3"/>
  <c r="DA436" i="3"/>
  <c r="DB436" i="3"/>
  <c r="DC436" i="3"/>
  <c r="A437" i="3"/>
  <c r="CY437" i="3"/>
  <c r="CZ437" i="3"/>
  <c r="DA437" i="3"/>
  <c r="DB437" i="3"/>
  <c r="DC437" i="3"/>
  <c r="A438" i="3"/>
  <c r="CY438" i="3"/>
  <c r="CZ438" i="3"/>
  <c r="DB438" i="3" s="1"/>
  <c r="DA438" i="3"/>
  <c r="DC438" i="3"/>
  <c r="A439" i="3"/>
  <c r="CY439" i="3"/>
  <c r="CZ439" i="3"/>
  <c r="DB439" i="3" s="1"/>
  <c r="DA439" i="3"/>
  <c r="DC439" i="3"/>
  <c r="A440" i="3"/>
  <c r="CY440" i="3"/>
  <c r="CZ440" i="3"/>
  <c r="DA440" i="3"/>
  <c r="DB440" i="3"/>
  <c r="DC440" i="3"/>
  <c r="A441" i="3"/>
  <c r="CY441" i="3"/>
  <c r="CZ441" i="3"/>
  <c r="DA441" i="3"/>
  <c r="DB441" i="3"/>
  <c r="DC441" i="3"/>
  <c r="A442" i="3"/>
  <c r="CY442" i="3"/>
  <c r="CZ442" i="3"/>
  <c r="DB442" i="3" s="1"/>
  <c r="DA442" i="3"/>
  <c r="DC442" i="3"/>
  <c r="A443" i="3"/>
  <c r="CY443" i="3"/>
  <c r="CZ443" i="3"/>
  <c r="DB443" i="3" s="1"/>
  <c r="DA443" i="3"/>
  <c r="DC443" i="3"/>
  <c r="A444" i="3"/>
  <c r="CY444" i="3"/>
  <c r="CZ444" i="3"/>
  <c r="DA444" i="3"/>
  <c r="DB444" i="3"/>
  <c r="DC444" i="3"/>
  <c r="A445" i="3"/>
  <c r="CY445" i="3"/>
  <c r="CZ445" i="3"/>
  <c r="DA445" i="3"/>
  <c r="DB445" i="3"/>
  <c r="DC445" i="3"/>
  <c r="A446" i="3"/>
  <c r="CY446" i="3"/>
  <c r="CZ446" i="3"/>
  <c r="DB446" i="3" s="1"/>
  <c r="DA446" i="3"/>
  <c r="DC446" i="3"/>
  <c r="A447" i="3"/>
  <c r="CY447" i="3"/>
  <c r="CZ447" i="3"/>
  <c r="DB447" i="3" s="1"/>
  <c r="DA447" i="3"/>
  <c r="DC447" i="3"/>
  <c r="A448" i="3"/>
  <c r="CY448" i="3"/>
  <c r="CZ448" i="3"/>
  <c r="DA448" i="3"/>
  <c r="DB448" i="3"/>
  <c r="DC448" i="3"/>
  <c r="A449" i="3"/>
  <c r="CY449" i="3"/>
  <c r="CZ449" i="3"/>
  <c r="DA449" i="3"/>
  <c r="DB449" i="3"/>
  <c r="DC449" i="3"/>
  <c r="A450" i="3"/>
  <c r="CY450" i="3"/>
  <c r="CZ450" i="3"/>
  <c r="DB450" i="3" s="1"/>
  <c r="DA450" i="3"/>
  <c r="DC450" i="3"/>
  <c r="A451" i="3"/>
  <c r="CY451" i="3"/>
  <c r="CZ451" i="3"/>
  <c r="DB451" i="3" s="1"/>
  <c r="DA451" i="3"/>
  <c r="DC451" i="3"/>
  <c r="A452" i="3"/>
  <c r="CY452" i="3"/>
  <c r="CZ452" i="3"/>
  <c r="DA452" i="3"/>
  <c r="DB452" i="3"/>
  <c r="DC452" i="3"/>
  <c r="A453" i="3"/>
  <c r="CY453" i="3"/>
  <c r="CZ453" i="3"/>
  <c r="DA453" i="3"/>
  <c r="DB453" i="3"/>
  <c r="DC453" i="3"/>
  <c r="A454" i="3"/>
  <c r="CY454" i="3"/>
  <c r="CZ454" i="3"/>
  <c r="DB454" i="3" s="1"/>
  <c r="DA454" i="3"/>
  <c r="DC454" i="3"/>
  <c r="A455" i="3"/>
  <c r="CY455" i="3"/>
  <c r="CZ455" i="3"/>
  <c r="DB455" i="3" s="1"/>
  <c r="DA455" i="3"/>
  <c r="DC455" i="3"/>
  <c r="A456" i="3"/>
  <c r="CY456" i="3"/>
  <c r="CZ456" i="3"/>
  <c r="DA456" i="3"/>
  <c r="DB456" i="3"/>
  <c r="DC456" i="3"/>
  <c r="A457" i="3"/>
  <c r="CY457" i="3"/>
  <c r="CZ457" i="3"/>
  <c r="DA457" i="3"/>
  <c r="DB457" i="3"/>
  <c r="DC457" i="3"/>
  <c r="A458" i="3"/>
  <c r="CY458" i="3"/>
  <c r="CZ458" i="3"/>
  <c r="DB458" i="3" s="1"/>
  <c r="DA458" i="3"/>
  <c r="DC458" i="3"/>
  <c r="A459" i="3"/>
  <c r="CY459" i="3"/>
  <c r="CZ459" i="3"/>
  <c r="DB459" i="3" s="1"/>
  <c r="DA459" i="3"/>
  <c r="DC459" i="3"/>
  <c r="A460" i="3"/>
  <c r="CY460" i="3"/>
  <c r="CZ460" i="3"/>
  <c r="DA460" i="3"/>
  <c r="DB460" i="3"/>
  <c r="DC460" i="3"/>
  <c r="A461" i="3"/>
  <c r="CX461" i="3"/>
  <c r="CY461" i="3"/>
  <c r="CZ461" i="3"/>
  <c r="DA461" i="3"/>
  <c r="DB461" i="3"/>
  <c r="DC461" i="3"/>
  <c r="A462" i="3"/>
  <c r="CX462" i="3"/>
  <c r="CY462" i="3"/>
  <c r="CZ462" i="3"/>
  <c r="DB462" i="3" s="1"/>
  <c r="DA462" i="3"/>
  <c r="DC462" i="3"/>
  <c r="A463" i="3"/>
  <c r="CX463" i="3"/>
  <c r="CY463" i="3"/>
  <c r="CZ463" i="3"/>
  <c r="DB463" i="3" s="1"/>
  <c r="DA463" i="3"/>
  <c r="DC463" i="3"/>
  <c r="A464" i="3"/>
  <c r="CX464" i="3"/>
  <c r="CY464" i="3"/>
  <c r="CZ464" i="3"/>
  <c r="DA464" i="3"/>
  <c r="DB464" i="3"/>
  <c r="DC464" i="3"/>
  <c r="A465" i="3"/>
  <c r="CX465" i="3"/>
  <c r="CY465" i="3"/>
  <c r="CZ465" i="3"/>
  <c r="DA465" i="3"/>
  <c r="DB465" i="3"/>
  <c r="DC465" i="3"/>
  <c r="A466" i="3"/>
  <c r="CX466" i="3"/>
  <c r="CY466" i="3"/>
  <c r="CZ466" i="3"/>
  <c r="DB466" i="3" s="1"/>
  <c r="DA466" i="3"/>
  <c r="DC466" i="3"/>
  <c r="A467" i="3"/>
  <c r="CX467" i="3"/>
  <c r="CY467" i="3"/>
  <c r="CZ467" i="3"/>
  <c r="DB467" i="3" s="1"/>
  <c r="DA467" i="3"/>
  <c r="DC467" i="3"/>
  <c r="A468" i="3"/>
  <c r="CX468" i="3"/>
  <c r="CY468" i="3"/>
  <c r="CZ468" i="3"/>
  <c r="DA468" i="3"/>
  <c r="DB468" i="3"/>
  <c r="DC468" i="3"/>
  <c r="A469" i="3"/>
  <c r="CX469" i="3"/>
  <c r="CY469" i="3"/>
  <c r="CZ469" i="3"/>
  <c r="DA469" i="3"/>
  <c r="DB469" i="3"/>
  <c r="DC469" i="3"/>
  <c r="A470" i="3"/>
  <c r="CX470" i="3"/>
  <c r="CY470" i="3"/>
  <c r="CZ470" i="3"/>
  <c r="DB470" i="3" s="1"/>
  <c r="DA470" i="3"/>
  <c r="DC470" i="3"/>
  <c r="A471" i="3"/>
  <c r="CX471" i="3"/>
  <c r="CY471" i="3"/>
  <c r="CZ471" i="3"/>
  <c r="DB471" i="3" s="1"/>
  <c r="DA471" i="3"/>
  <c r="DC471" i="3"/>
  <c r="A472" i="3"/>
  <c r="CX472" i="3"/>
  <c r="CY472" i="3"/>
  <c r="CZ472" i="3"/>
  <c r="DA472" i="3"/>
  <c r="DB472" i="3"/>
  <c r="DC472" i="3"/>
  <c r="A473" i="3"/>
  <c r="CX473" i="3"/>
  <c r="CY473" i="3"/>
  <c r="CZ473" i="3"/>
  <c r="DA473" i="3"/>
  <c r="DB473" i="3"/>
  <c r="DC473" i="3"/>
  <c r="A474" i="3"/>
  <c r="CX474" i="3"/>
  <c r="CY474" i="3"/>
  <c r="CZ474" i="3"/>
  <c r="DB474" i="3" s="1"/>
  <c r="DA474" i="3"/>
  <c r="DC474" i="3"/>
  <c r="A475" i="3"/>
  <c r="CX475" i="3"/>
  <c r="CY475" i="3"/>
  <c r="CZ475" i="3"/>
  <c r="DB475" i="3" s="1"/>
  <c r="DA475" i="3"/>
  <c r="DC475" i="3"/>
  <c r="A476" i="3"/>
  <c r="CX476" i="3"/>
  <c r="CY476" i="3"/>
  <c r="CZ476" i="3"/>
  <c r="DA476" i="3"/>
  <c r="DB476" i="3"/>
  <c r="DC476" i="3"/>
  <c r="A477" i="3"/>
  <c r="CX477" i="3"/>
  <c r="CY477" i="3"/>
  <c r="CZ477" i="3"/>
  <c r="DA477" i="3"/>
  <c r="DB477" i="3"/>
  <c r="DC477" i="3"/>
  <c r="A478" i="3"/>
  <c r="CX478" i="3"/>
  <c r="CY478" i="3"/>
  <c r="CZ478" i="3"/>
  <c r="DB478" i="3" s="1"/>
  <c r="DA478" i="3"/>
  <c r="DC478" i="3"/>
  <c r="A479" i="3"/>
  <c r="CX479" i="3"/>
  <c r="CY479" i="3"/>
  <c r="CZ479" i="3"/>
  <c r="DB479" i="3" s="1"/>
  <c r="DA479" i="3"/>
  <c r="DC479" i="3"/>
  <c r="A480" i="3"/>
  <c r="CX480" i="3"/>
  <c r="CY480" i="3"/>
  <c r="CZ480" i="3"/>
  <c r="DA480" i="3"/>
  <c r="DB480" i="3"/>
  <c r="DC480" i="3"/>
  <c r="A481" i="3"/>
  <c r="CX481" i="3"/>
  <c r="CY481" i="3"/>
  <c r="CZ481" i="3"/>
  <c r="DA481" i="3"/>
  <c r="DB481" i="3"/>
  <c r="DC481" i="3"/>
  <c r="A482" i="3"/>
  <c r="CX482" i="3"/>
  <c r="CY482" i="3"/>
  <c r="CZ482" i="3"/>
  <c r="DB482" i="3" s="1"/>
  <c r="DA482" i="3"/>
  <c r="DC482" i="3"/>
  <c r="A483" i="3"/>
  <c r="CX483" i="3"/>
  <c r="CY483" i="3"/>
  <c r="CZ483" i="3"/>
  <c r="DB483" i="3" s="1"/>
  <c r="DA483" i="3"/>
  <c r="DC483" i="3"/>
  <c r="A484" i="3"/>
  <c r="CX484" i="3"/>
  <c r="CY484" i="3"/>
  <c r="CZ484" i="3"/>
  <c r="DA484" i="3"/>
  <c r="DB484" i="3"/>
  <c r="DC484" i="3"/>
  <c r="A485" i="3"/>
  <c r="CX485" i="3"/>
  <c r="CY485" i="3"/>
  <c r="CZ485" i="3"/>
  <c r="DA485" i="3"/>
  <c r="DB485" i="3"/>
  <c r="DC485" i="3"/>
  <c r="A486" i="3"/>
  <c r="CX486" i="3"/>
  <c r="CY486" i="3"/>
  <c r="CZ486" i="3"/>
  <c r="DB486" i="3" s="1"/>
  <c r="DA486" i="3"/>
  <c r="DC486" i="3"/>
  <c r="A487" i="3"/>
  <c r="CX487" i="3"/>
  <c r="CY487" i="3"/>
  <c r="CZ487" i="3"/>
  <c r="DB487" i="3" s="1"/>
  <c r="DA487" i="3"/>
  <c r="DC487" i="3"/>
  <c r="A488" i="3"/>
  <c r="CX488" i="3"/>
  <c r="CY488" i="3"/>
  <c r="CZ488" i="3"/>
  <c r="DA488" i="3"/>
  <c r="DB488" i="3"/>
  <c r="DC488" i="3"/>
  <c r="A489" i="3"/>
  <c r="CX489" i="3"/>
  <c r="CY489" i="3"/>
  <c r="CZ489" i="3"/>
  <c r="DA489" i="3"/>
  <c r="DB489" i="3"/>
  <c r="DC489" i="3"/>
  <c r="A490" i="3"/>
  <c r="CX490" i="3"/>
  <c r="CY490" i="3"/>
  <c r="CZ490" i="3"/>
  <c r="DB490" i="3" s="1"/>
  <c r="DA490" i="3"/>
  <c r="DC490" i="3"/>
  <c r="A491" i="3"/>
  <c r="CX491" i="3"/>
  <c r="CY491" i="3"/>
  <c r="CZ491" i="3"/>
  <c r="DB491" i="3" s="1"/>
  <c r="DA491" i="3"/>
  <c r="DC491" i="3"/>
  <c r="A492" i="3"/>
  <c r="CX492" i="3"/>
  <c r="CY492" i="3"/>
  <c r="CZ492" i="3"/>
  <c r="DA492" i="3"/>
  <c r="DB492" i="3"/>
  <c r="DC492" i="3"/>
  <c r="A493" i="3"/>
  <c r="CX493" i="3"/>
  <c r="CY493" i="3"/>
  <c r="CZ493" i="3"/>
  <c r="DA493" i="3"/>
  <c r="DB493" i="3"/>
  <c r="DC493" i="3"/>
  <c r="A494" i="3"/>
  <c r="CX494" i="3"/>
  <c r="CY494" i="3"/>
  <c r="CZ494" i="3"/>
  <c r="DB494" i="3" s="1"/>
  <c r="DA494" i="3"/>
  <c r="DC494" i="3"/>
  <c r="A495" i="3"/>
  <c r="CX495" i="3"/>
  <c r="CY495" i="3"/>
  <c r="CZ495" i="3"/>
  <c r="DB495" i="3" s="1"/>
  <c r="DA495" i="3"/>
  <c r="DC495" i="3"/>
  <c r="A496" i="3"/>
  <c r="CX496" i="3"/>
  <c r="CY496" i="3"/>
  <c r="CZ496" i="3"/>
  <c r="DA496" i="3"/>
  <c r="DB496" i="3"/>
  <c r="DC496" i="3"/>
  <c r="A497" i="3"/>
  <c r="CX497" i="3"/>
  <c r="CY497" i="3"/>
  <c r="CZ497" i="3"/>
  <c r="DA497" i="3"/>
  <c r="DB497" i="3"/>
  <c r="DC497" i="3"/>
  <c r="A498" i="3"/>
  <c r="CX498" i="3"/>
  <c r="CY498" i="3"/>
  <c r="CZ498" i="3"/>
  <c r="DB498" i="3" s="1"/>
  <c r="DA498" i="3"/>
  <c r="DC498" i="3"/>
  <c r="A499" i="3"/>
  <c r="CX499" i="3"/>
  <c r="CY499" i="3"/>
  <c r="CZ499" i="3"/>
  <c r="DB499" i="3" s="1"/>
  <c r="DA499" i="3"/>
  <c r="DC499" i="3"/>
  <c r="A500" i="3"/>
  <c r="CX500" i="3"/>
  <c r="CY500" i="3"/>
  <c r="CZ500" i="3"/>
  <c r="DA500" i="3"/>
  <c r="DB500" i="3"/>
  <c r="DC500" i="3"/>
  <c r="A501" i="3"/>
  <c r="CX501" i="3"/>
  <c r="CY501" i="3"/>
  <c r="CZ501" i="3"/>
  <c r="DA501" i="3"/>
  <c r="DB501" i="3"/>
  <c r="DC501" i="3"/>
  <c r="A502" i="3"/>
  <c r="CX502" i="3"/>
  <c r="CY502" i="3"/>
  <c r="CZ502" i="3"/>
  <c r="DB502" i="3" s="1"/>
  <c r="DA502" i="3"/>
  <c r="DC502" i="3"/>
  <c r="A503" i="3"/>
  <c r="CX503" i="3"/>
  <c r="CY503" i="3"/>
  <c r="CZ503" i="3"/>
  <c r="DB503" i="3" s="1"/>
  <c r="DA503" i="3"/>
  <c r="DC503" i="3"/>
  <c r="A504" i="3"/>
  <c r="CX504" i="3"/>
  <c r="CY504" i="3"/>
  <c r="CZ504" i="3"/>
  <c r="DA504" i="3"/>
  <c r="DB504" i="3"/>
  <c r="DC504" i="3"/>
  <c r="A505" i="3"/>
  <c r="CX505" i="3"/>
  <c r="CY505" i="3"/>
  <c r="CZ505" i="3"/>
  <c r="DA505" i="3"/>
  <c r="DB505" i="3"/>
  <c r="DC505" i="3"/>
  <c r="A506" i="3"/>
  <c r="CX506" i="3"/>
  <c r="CY506" i="3"/>
  <c r="CZ506" i="3"/>
  <c r="DB506" i="3" s="1"/>
  <c r="DA506" i="3"/>
  <c r="DC506" i="3"/>
  <c r="A507" i="3"/>
  <c r="CX507" i="3"/>
  <c r="CY507" i="3"/>
  <c r="CZ507" i="3"/>
  <c r="DB507" i="3" s="1"/>
  <c r="DA507" i="3"/>
  <c r="DC507" i="3"/>
  <c r="A508" i="3"/>
  <c r="CX508" i="3"/>
  <c r="CY508" i="3"/>
  <c r="CZ508" i="3"/>
  <c r="DA508" i="3"/>
  <c r="DB508" i="3"/>
  <c r="DC508" i="3"/>
  <c r="A509" i="3"/>
  <c r="CX509" i="3"/>
  <c r="CY509" i="3"/>
  <c r="CZ509" i="3"/>
  <c r="DA509" i="3"/>
  <c r="DB509" i="3"/>
  <c r="DC509" i="3"/>
  <c r="A510" i="3"/>
  <c r="CX510" i="3"/>
  <c r="CY510" i="3"/>
  <c r="CZ510" i="3"/>
  <c r="DB510" i="3" s="1"/>
  <c r="DA510" i="3"/>
  <c r="DC510" i="3"/>
  <c r="A511" i="3"/>
  <c r="CX511" i="3"/>
  <c r="CY511" i="3"/>
  <c r="CZ511" i="3"/>
  <c r="DB511" i="3" s="1"/>
  <c r="DA511" i="3"/>
  <c r="DC511" i="3"/>
  <c r="A512" i="3"/>
  <c r="CX512" i="3"/>
  <c r="CY512" i="3"/>
  <c r="CZ512" i="3"/>
  <c r="DA512" i="3"/>
  <c r="DB512" i="3"/>
  <c r="DC512" i="3"/>
  <c r="A513" i="3"/>
  <c r="CX513" i="3"/>
  <c r="CY513" i="3"/>
  <c r="CZ513" i="3"/>
  <c r="DA513" i="3"/>
  <c r="DB513" i="3"/>
  <c r="DC513" i="3"/>
  <c r="A514" i="3"/>
  <c r="CX514" i="3"/>
  <c r="CY514" i="3"/>
  <c r="CZ514" i="3"/>
  <c r="DB514" i="3" s="1"/>
  <c r="DA514" i="3"/>
  <c r="DC514" i="3"/>
  <c r="A515" i="3"/>
  <c r="CX515" i="3"/>
  <c r="CY515" i="3"/>
  <c r="CZ515" i="3"/>
  <c r="DB515" i="3" s="1"/>
  <c r="DA515" i="3"/>
  <c r="DC515" i="3"/>
  <c r="A516" i="3"/>
  <c r="CX516" i="3"/>
  <c r="CY516" i="3"/>
  <c r="CZ516" i="3"/>
  <c r="DA516" i="3"/>
  <c r="DB516" i="3"/>
  <c r="DC516" i="3"/>
  <c r="A517" i="3"/>
  <c r="CX517" i="3"/>
  <c r="CY517" i="3"/>
  <c r="CZ517" i="3"/>
  <c r="DA517" i="3"/>
  <c r="DB517" i="3"/>
  <c r="DC517" i="3"/>
  <c r="A518" i="3"/>
  <c r="CX518" i="3"/>
  <c r="CY518" i="3"/>
  <c r="CZ518" i="3"/>
  <c r="DB518" i="3" s="1"/>
  <c r="DA518" i="3"/>
  <c r="DC518" i="3"/>
  <c r="A519" i="3"/>
  <c r="CX519" i="3"/>
  <c r="CY519" i="3"/>
  <c r="CZ519" i="3"/>
  <c r="DB519" i="3" s="1"/>
  <c r="DA519" i="3"/>
  <c r="DC519" i="3"/>
  <c r="A520" i="3"/>
  <c r="CX520" i="3"/>
  <c r="CY520" i="3"/>
  <c r="CZ520" i="3"/>
  <c r="DA520" i="3"/>
  <c r="DB520" i="3"/>
  <c r="DC520" i="3"/>
  <c r="A521" i="3"/>
  <c r="CX521" i="3"/>
  <c r="CY521" i="3"/>
  <c r="CZ521" i="3"/>
  <c r="DA521" i="3"/>
  <c r="DB521" i="3"/>
  <c r="DC521" i="3"/>
  <c r="A522" i="3"/>
  <c r="CX522" i="3"/>
  <c r="CY522" i="3"/>
  <c r="CZ522" i="3"/>
  <c r="DB522" i="3" s="1"/>
  <c r="DA522" i="3"/>
  <c r="DC522" i="3"/>
  <c r="A523" i="3"/>
  <c r="CX523" i="3"/>
  <c r="CY523" i="3"/>
  <c r="CZ523" i="3"/>
  <c r="DB523" i="3" s="1"/>
  <c r="DA523" i="3"/>
  <c r="DC523" i="3"/>
  <c r="A524" i="3"/>
  <c r="CX524" i="3"/>
  <c r="CY524" i="3"/>
  <c r="CZ524" i="3"/>
  <c r="DA524" i="3"/>
  <c r="DB524" i="3"/>
  <c r="DC524" i="3"/>
  <c r="A525" i="3"/>
  <c r="CX525" i="3"/>
  <c r="CY525" i="3"/>
  <c r="CZ525" i="3"/>
  <c r="DA525" i="3"/>
  <c r="DB525" i="3"/>
  <c r="DC525" i="3"/>
  <c r="A526" i="3"/>
  <c r="CX526" i="3"/>
  <c r="CY526" i="3"/>
  <c r="CZ526" i="3"/>
  <c r="DB526" i="3" s="1"/>
  <c r="DA526" i="3"/>
  <c r="DC526" i="3"/>
  <c r="A527" i="3"/>
  <c r="CX527" i="3"/>
  <c r="CY527" i="3"/>
  <c r="CZ527" i="3"/>
  <c r="DB527" i="3" s="1"/>
  <c r="DA527" i="3"/>
  <c r="DC527" i="3"/>
  <c r="A528" i="3"/>
  <c r="CX528" i="3"/>
  <c r="CY528" i="3"/>
  <c r="CZ528" i="3"/>
  <c r="DA528" i="3"/>
  <c r="DB528" i="3"/>
  <c r="DC528" i="3"/>
  <c r="A529" i="3"/>
  <c r="CX529" i="3"/>
  <c r="CY529" i="3"/>
  <c r="CZ529" i="3"/>
  <c r="DA529" i="3"/>
  <c r="DB529" i="3"/>
  <c r="DC529" i="3"/>
  <c r="A530" i="3"/>
  <c r="CX530" i="3"/>
  <c r="CY530" i="3"/>
  <c r="CZ530" i="3"/>
  <c r="DB530" i="3" s="1"/>
  <c r="DA530" i="3"/>
  <c r="DC530" i="3"/>
  <c r="A531" i="3"/>
  <c r="CX531" i="3"/>
  <c r="CY531" i="3"/>
  <c r="CZ531" i="3"/>
  <c r="DB531" i="3" s="1"/>
  <c r="DA531" i="3"/>
  <c r="DC531" i="3"/>
  <c r="A532" i="3"/>
  <c r="CX532" i="3"/>
  <c r="CY532" i="3"/>
  <c r="CZ532" i="3"/>
  <c r="DA532" i="3"/>
  <c r="DB532" i="3"/>
  <c r="DC532" i="3"/>
  <c r="A533" i="3"/>
  <c r="CX533" i="3"/>
  <c r="CY533" i="3"/>
  <c r="CZ533" i="3"/>
  <c r="DA533" i="3"/>
  <c r="DB533" i="3"/>
  <c r="DC533" i="3"/>
  <c r="A534" i="3"/>
  <c r="CX534" i="3"/>
  <c r="CY534" i="3"/>
  <c r="CZ534" i="3"/>
  <c r="DB534" i="3" s="1"/>
  <c r="DA534" i="3"/>
  <c r="DC534" i="3"/>
  <c r="A535" i="3"/>
  <c r="CX535" i="3"/>
  <c r="CY535" i="3"/>
  <c r="CZ535" i="3"/>
  <c r="DB535" i="3" s="1"/>
  <c r="DA535" i="3"/>
  <c r="DC535" i="3"/>
  <c r="A536" i="3"/>
  <c r="CX536" i="3"/>
  <c r="CY536" i="3"/>
  <c r="CZ536" i="3"/>
  <c r="DA536" i="3"/>
  <c r="DB536" i="3"/>
  <c r="DC536" i="3"/>
  <c r="A537" i="3"/>
  <c r="CX537" i="3"/>
  <c r="CY537" i="3"/>
  <c r="CZ537" i="3"/>
  <c r="DA537" i="3"/>
  <c r="DB537" i="3"/>
  <c r="DC537" i="3"/>
  <c r="A538" i="3"/>
  <c r="CX538" i="3"/>
  <c r="CY538" i="3"/>
  <c r="CZ538" i="3"/>
  <c r="DB538" i="3" s="1"/>
  <c r="DA538" i="3"/>
  <c r="DC538" i="3"/>
  <c r="A539" i="3"/>
  <c r="CX539" i="3"/>
  <c r="CY539" i="3"/>
  <c r="CZ539" i="3"/>
  <c r="DB539" i="3" s="1"/>
  <c r="DA539" i="3"/>
  <c r="DC539" i="3"/>
  <c r="A540" i="3"/>
  <c r="CX540" i="3"/>
  <c r="CY540" i="3"/>
  <c r="CZ540" i="3"/>
  <c r="DA540" i="3"/>
  <c r="DB540" i="3"/>
  <c r="DC540" i="3"/>
  <c r="A541" i="3"/>
  <c r="CX541" i="3"/>
  <c r="CY541" i="3"/>
  <c r="CZ541" i="3"/>
  <c r="DA541" i="3"/>
  <c r="DB541" i="3"/>
  <c r="DC541" i="3"/>
  <c r="A542" i="3"/>
  <c r="CX542" i="3"/>
  <c r="CY542" i="3"/>
  <c r="CZ542" i="3"/>
  <c r="DB542" i="3" s="1"/>
  <c r="DA542" i="3"/>
  <c r="DC542" i="3"/>
  <c r="A543" i="3"/>
  <c r="CX543" i="3"/>
  <c r="CY543" i="3"/>
  <c r="CZ543" i="3"/>
  <c r="DB543" i="3" s="1"/>
  <c r="DA543" i="3"/>
  <c r="DC543" i="3"/>
  <c r="A544" i="3"/>
  <c r="CX544" i="3"/>
  <c r="CY544" i="3"/>
  <c r="CZ544" i="3"/>
  <c r="DA544" i="3"/>
  <c r="DB544" i="3"/>
  <c r="DC544" i="3"/>
  <c r="A545" i="3"/>
  <c r="CY545" i="3"/>
  <c r="CZ545" i="3"/>
  <c r="DA545" i="3"/>
  <c r="DB545" i="3"/>
  <c r="DC545" i="3"/>
  <c r="A546" i="3"/>
  <c r="CY546" i="3"/>
  <c r="CZ546" i="3"/>
  <c r="DB546" i="3" s="1"/>
  <c r="DA546" i="3"/>
  <c r="DC546" i="3"/>
  <c r="A547" i="3"/>
  <c r="CY547" i="3"/>
  <c r="CZ547" i="3"/>
  <c r="DB547" i="3" s="1"/>
  <c r="DA547" i="3"/>
  <c r="DC547" i="3"/>
  <c r="A548" i="3"/>
  <c r="CY548" i="3"/>
  <c r="CZ548" i="3"/>
  <c r="DA548" i="3"/>
  <c r="DB548" i="3"/>
  <c r="DC548" i="3"/>
  <c r="A549" i="3"/>
  <c r="CY549" i="3"/>
  <c r="CZ549" i="3"/>
  <c r="DA549" i="3"/>
  <c r="DB549" i="3"/>
  <c r="DC549" i="3"/>
  <c r="A550" i="3"/>
  <c r="CY550" i="3"/>
  <c r="CZ550" i="3"/>
  <c r="DB550" i="3" s="1"/>
  <c r="DA550" i="3"/>
  <c r="DC550" i="3"/>
  <c r="A551" i="3"/>
  <c r="CY551" i="3"/>
  <c r="CZ551" i="3"/>
  <c r="DB551" i="3" s="1"/>
  <c r="DA551" i="3"/>
  <c r="DC551" i="3"/>
  <c r="A552" i="3"/>
  <c r="CY552" i="3"/>
  <c r="CZ552" i="3"/>
  <c r="DA552" i="3"/>
  <c r="DB552" i="3"/>
  <c r="DC552" i="3"/>
  <c r="A553" i="3"/>
  <c r="CY553" i="3"/>
  <c r="CZ553" i="3"/>
  <c r="DA553" i="3"/>
  <c r="DB553" i="3"/>
  <c r="DC553" i="3"/>
  <c r="A554" i="3"/>
  <c r="CY554" i="3"/>
  <c r="CZ554" i="3"/>
  <c r="DB554" i="3" s="1"/>
  <c r="DA554" i="3"/>
  <c r="DC554" i="3"/>
  <c r="A555" i="3"/>
  <c r="CY555" i="3"/>
  <c r="CZ555" i="3"/>
  <c r="DB555" i="3" s="1"/>
  <c r="DA555" i="3"/>
  <c r="DC555" i="3"/>
  <c r="A556" i="3"/>
  <c r="CY556" i="3"/>
  <c r="CZ556" i="3"/>
  <c r="DA556" i="3"/>
  <c r="DB556" i="3"/>
  <c r="DC556" i="3"/>
  <c r="A557" i="3"/>
  <c r="CY557" i="3"/>
  <c r="CZ557" i="3"/>
  <c r="DA557" i="3"/>
  <c r="DB557" i="3"/>
  <c r="DC557" i="3"/>
  <c r="A558" i="3"/>
  <c r="CY558" i="3"/>
  <c r="CZ558" i="3"/>
  <c r="DB558" i="3" s="1"/>
  <c r="DA558" i="3"/>
  <c r="DC558" i="3"/>
  <c r="A559" i="3"/>
  <c r="CY559" i="3"/>
  <c r="CZ559" i="3"/>
  <c r="DB559" i="3" s="1"/>
  <c r="DA559" i="3"/>
  <c r="DC559" i="3"/>
  <c r="A560" i="3"/>
  <c r="CY560" i="3"/>
  <c r="CZ560" i="3"/>
  <c r="DA560" i="3"/>
  <c r="DB560" i="3"/>
  <c r="DC560" i="3"/>
  <c r="A561" i="3"/>
  <c r="CY561" i="3"/>
  <c r="CZ561" i="3"/>
  <c r="DA561" i="3"/>
  <c r="DB561" i="3"/>
  <c r="DC561" i="3"/>
  <c r="A562" i="3"/>
  <c r="CY562" i="3"/>
  <c r="CZ562" i="3"/>
  <c r="DB562" i="3" s="1"/>
  <c r="DA562" i="3"/>
  <c r="DC562" i="3"/>
  <c r="A563" i="3"/>
  <c r="CY563" i="3"/>
  <c r="CZ563" i="3"/>
  <c r="DB563" i="3" s="1"/>
  <c r="DA563" i="3"/>
  <c r="DC563" i="3"/>
  <c r="A564" i="3"/>
  <c r="CY564" i="3"/>
  <c r="CZ564" i="3"/>
  <c r="DA564" i="3"/>
  <c r="DB564" i="3"/>
  <c r="DC564" i="3"/>
  <c r="A565" i="3"/>
  <c r="CY565" i="3"/>
  <c r="CZ565" i="3"/>
  <c r="DA565" i="3"/>
  <c r="DB565" i="3"/>
  <c r="DC565" i="3"/>
  <c r="A566" i="3"/>
  <c r="CY566" i="3"/>
  <c r="CZ566" i="3"/>
  <c r="DB566" i="3" s="1"/>
  <c r="DA566" i="3"/>
  <c r="DC566" i="3"/>
  <c r="A567" i="3"/>
  <c r="CY567" i="3"/>
  <c r="CZ567" i="3"/>
  <c r="DB567" i="3" s="1"/>
  <c r="DA567" i="3"/>
  <c r="DC567" i="3"/>
  <c r="A568" i="3"/>
  <c r="CY568" i="3"/>
  <c r="CZ568" i="3"/>
  <c r="DA568" i="3"/>
  <c r="DB568" i="3"/>
  <c r="DC568" i="3"/>
  <c r="A569" i="3"/>
  <c r="CY569" i="3"/>
  <c r="CZ569" i="3"/>
  <c r="DA569" i="3"/>
  <c r="DB569" i="3"/>
  <c r="DC569" i="3"/>
  <c r="A570" i="3"/>
  <c r="CY570" i="3"/>
  <c r="CZ570" i="3"/>
  <c r="DB570" i="3" s="1"/>
  <c r="DA570" i="3"/>
  <c r="DC570" i="3"/>
  <c r="A571" i="3"/>
  <c r="CY571" i="3"/>
  <c r="CZ571" i="3"/>
  <c r="DB571" i="3" s="1"/>
  <c r="DA571" i="3"/>
  <c r="DC571" i="3"/>
  <c r="A572" i="3"/>
  <c r="CY572" i="3"/>
  <c r="CZ572" i="3"/>
  <c r="DA572" i="3"/>
  <c r="DB572" i="3"/>
  <c r="DC572" i="3"/>
  <c r="A573" i="3"/>
  <c r="CY573" i="3"/>
  <c r="CZ573" i="3"/>
  <c r="DA573" i="3"/>
  <c r="DB573" i="3"/>
  <c r="DC573" i="3"/>
  <c r="A574" i="3"/>
  <c r="CY574" i="3"/>
  <c r="CZ574" i="3"/>
  <c r="DB574" i="3" s="1"/>
  <c r="DA574" i="3"/>
  <c r="DC574" i="3"/>
  <c r="A575" i="3"/>
  <c r="CY575" i="3"/>
  <c r="CZ575" i="3"/>
  <c r="DB575" i="3" s="1"/>
  <c r="DA575" i="3"/>
  <c r="DC575" i="3"/>
  <c r="A576" i="3"/>
  <c r="CY576" i="3"/>
  <c r="CZ576" i="3"/>
  <c r="DA576" i="3"/>
  <c r="DB576" i="3"/>
  <c r="DC576" i="3"/>
  <c r="A577" i="3"/>
  <c r="CY577" i="3"/>
  <c r="CZ577" i="3"/>
  <c r="DA577" i="3"/>
  <c r="DB577" i="3"/>
  <c r="DC577" i="3"/>
  <c r="A578" i="3"/>
  <c r="CY578" i="3"/>
  <c r="CZ578" i="3"/>
  <c r="DB578" i="3" s="1"/>
  <c r="DA578" i="3"/>
  <c r="DC578" i="3"/>
  <c r="A579" i="3"/>
  <c r="CY579" i="3"/>
  <c r="CZ579" i="3"/>
  <c r="DB579" i="3" s="1"/>
  <c r="DA579" i="3"/>
  <c r="DC579" i="3"/>
  <c r="A580" i="3"/>
  <c r="CY580" i="3"/>
  <c r="CZ580" i="3"/>
  <c r="DA580" i="3"/>
  <c r="DB580" i="3"/>
  <c r="DC580" i="3"/>
  <c r="A581" i="3"/>
  <c r="CY581" i="3"/>
  <c r="CZ581" i="3"/>
  <c r="DA581" i="3"/>
  <c r="DB581" i="3"/>
  <c r="DC581" i="3"/>
  <c r="A582" i="3"/>
  <c r="CY582" i="3"/>
  <c r="CZ582" i="3"/>
  <c r="DB582" i="3" s="1"/>
  <c r="DA582" i="3"/>
  <c r="DC582" i="3"/>
  <c r="A583" i="3"/>
  <c r="CY583" i="3"/>
  <c r="CZ583" i="3"/>
  <c r="DB583" i="3" s="1"/>
  <c r="DA583" i="3"/>
  <c r="DC583" i="3"/>
  <c r="A584" i="3"/>
  <c r="CY584" i="3"/>
  <c r="CZ584" i="3"/>
  <c r="DA584" i="3"/>
  <c r="DB584" i="3"/>
  <c r="DC584" i="3"/>
  <c r="A585" i="3"/>
  <c r="CY585" i="3"/>
  <c r="CZ585" i="3"/>
  <c r="DA585" i="3"/>
  <c r="DB585" i="3"/>
  <c r="DC585" i="3"/>
  <c r="A586" i="3"/>
  <c r="CY586" i="3"/>
  <c r="CZ586" i="3"/>
  <c r="DB586" i="3" s="1"/>
  <c r="DA586" i="3"/>
  <c r="DC586" i="3"/>
  <c r="A587" i="3"/>
  <c r="CY587" i="3"/>
  <c r="CZ587" i="3"/>
  <c r="DB587" i="3" s="1"/>
  <c r="DA587" i="3"/>
  <c r="DC587" i="3"/>
  <c r="A588" i="3"/>
  <c r="CY588" i="3"/>
  <c r="CZ588" i="3"/>
  <c r="DA588" i="3"/>
  <c r="DB588" i="3"/>
  <c r="DC588" i="3"/>
  <c r="A589" i="3"/>
  <c r="CY589" i="3"/>
  <c r="CZ589" i="3"/>
  <c r="DA589" i="3"/>
  <c r="DB589" i="3"/>
  <c r="DC589" i="3"/>
  <c r="A590" i="3"/>
  <c r="CY590" i="3"/>
  <c r="CZ590" i="3"/>
  <c r="DB590" i="3" s="1"/>
  <c r="DA590" i="3"/>
  <c r="DC590" i="3"/>
  <c r="A591" i="3"/>
  <c r="CY591" i="3"/>
  <c r="CZ591" i="3"/>
  <c r="DB591" i="3" s="1"/>
  <c r="DA591" i="3"/>
  <c r="DC591" i="3"/>
  <c r="A592" i="3"/>
  <c r="CY592" i="3"/>
  <c r="CZ592" i="3"/>
  <c r="DA592" i="3"/>
  <c r="DB592" i="3"/>
  <c r="DC592" i="3"/>
  <c r="A593" i="3"/>
  <c r="CY593" i="3"/>
  <c r="CZ593" i="3"/>
  <c r="DA593" i="3"/>
  <c r="DB593" i="3"/>
  <c r="DC593" i="3"/>
  <c r="A594" i="3"/>
  <c r="CY594" i="3"/>
  <c r="CZ594" i="3"/>
  <c r="DB594" i="3" s="1"/>
  <c r="DA594" i="3"/>
  <c r="DC594" i="3"/>
  <c r="A595" i="3"/>
  <c r="CY595" i="3"/>
  <c r="CZ595" i="3"/>
  <c r="DB595" i="3" s="1"/>
  <c r="DA595" i="3"/>
  <c r="DC595" i="3"/>
  <c r="A596" i="3"/>
  <c r="CY596" i="3"/>
  <c r="CZ596" i="3"/>
  <c r="DA596" i="3"/>
  <c r="DB596" i="3"/>
  <c r="DC596" i="3"/>
  <c r="A597" i="3"/>
  <c r="CY597" i="3"/>
  <c r="CZ597" i="3"/>
  <c r="DA597" i="3"/>
  <c r="DB597" i="3"/>
  <c r="DC597" i="3"/>
  <c r="A598" i="3"/>
  <c r="CY598" i="3"/>
  <c r="CZ598" i="3"/>
  <c r="DB598" i="3" s="1"/>
  <c r="DA598" i="3"/>
  <c r="DC598" i="3"/>
  <c r="A599" i="3"/>
  <c r="CY599" i="3"/>
  <c r="CZ599" i="3"/>
  <c r="DB599" i="3" s="1"/>
  <c r="DA599" i="3"/>
  <c r="DC599" i="3"/>
  <c r="A600" i="3"/>
  <c r="CY600" i="3"/>
  <c r="CZ600" i="3"/>
  <c r="DA600" i="3"/>
  <c r="DB600" i="3"/>
  <c r="DC600" i="3"/>
  <c r="A601" i="3"/>
  <c r="CY601" i="3"/>
  <c r="CZ601" i="3"/>
  <c r="DA601" i="3"/>
  <c r="DB601" i="3"/>
  <c r="DC601" i="3"/>
  <c r="A602" i="3"/>
  <c r="CY602" i="3"/>
  <c r="CZ602" i="3"/>
  <c r="DB602" i="3" s="1"/>
  <c r="DA602" i="3"/>
  <c r="DC602" i="3"/>
  <c r="A603" i="3"/>
  <c r="CY603" i="3"/>
  <c r="CZ603" i="3"/>
  <c r="DB603" i="3" s="1"/>
  <c r="DA603" i="3"/>
  <c r="DC603" i="3"/>
  <c r="A604" i="3"/>
  <c r="CY604" i="3"/>
  <c r="CZ604" i="3"/>
  <c r="DA604" i="3"/>
  <c r="DB604" i="3"/>
  <c r="DC604" i="3"/>
  <c r="A605" i="3"/>
  <c r="CY605" i="3"/>
  <c r="CZ605" i="3"/>
  <c r="DA605" i="3"/>
  <c r="DB605" i="3"/>
  <c r="DC605" i="3"/>
  <c r="A606" i="3"/>
  <c r="CY606" i="3"/>
  <c r="CZ606" i="3"/>
  <c r="DB606" i="3" s="1"/>
  <c r="DA606" i="3"/>
  <c r="DC606" i="3"/>
  <c r="A607" i="3"/>
  <c r="CX607" i="3"/>
  <c r="CY607" i="3"/>
  <c r="CZ607" i="3"/>
  <c r="DB607" i="3" s="1"/>
  <c r="DA607" i="3"/>
  <c r="DC607" i="3"/>
  <c r="A608" i="3"/>
  <c r="CX608" i="3"/>
  <c r="CY608" i="3"/>
  <c r="CZ608" i="3"/>
  <c r="DB608" i="3" s="1"/>
  <c r="DA608" i="3"/>
  <c r="DC608" i="3"/>
  <c r="A609" i="3"/>
  <c r="CX609" i="3"/>
  <c r="CY609" i="3"/>
  <c r="CZ609" i="3"/>
  <c r="DA609" i="3"/>
  <c r="DB609" i="3"/>
  <c r="DC609" i="3"/>
  <c r="A610" i="3"/>
  <c r="CX610" i="3"/>
  <c r="CY610" i="3"/>
  <c r="CZ610" i="3"/>
  <c r="DA610" i="3"/>
  <c r="DB610" i="3"/>
  <c r="DC610" i="3"/>
  <c r="A611" i="3"/>
  <c r="CX611" i="3"/>
  <c r="CY611" i="3"/>
  <c r="CZ611" i="3"/>
  <c r="DB611" i="3" s="1"/>
  <c r="DA611" i="3"/>
  <c r="DC611" i="3"/>
  <c r="A612" i="3"/>
  <c r="CX612" i="3"/>
  <c r="CY612" i="3"/>
  <c r="CZ612" i="3"/>
  <c r="DB612" i="3" s="1"/>
  <c r="DA612" i="3"/>
  <c r="DC612" i="3"/>
  <c r="A613" i="3"/>
  <c r="CX613" i="3"/>
  <c r="CY613" i="3"/>
  <c r="CZ613" i="3"/>
  <c r="DA613" i="3"/>
  <c r="DB613" i="3"/>
  <c r="DC613" i="3"/>
  <c r="A614" i="3"/>
  <c r="CX614" i="3"/>
  <c r="CY614" i="3"/>
  <c r="CZ614" i="3"/>
  <c r="DA614" i="3"/>
  <c r="DB614" i="3"/>
  <c r="DC614" i="3"/>
  <c r="A615" i="3"/>
  <c r="CX615" i="3"/>
  <c r="CY615" i="3"/>
  <c r="CZ615" i="3"/>
  <c r="DB615" i="3" s="1"/>
  <c r="DA615" i="3"/>
  <c r="DC615" i="3"/>
  <c r="A616" i="3"/>
  <c r="CX616" i="3"/>
  <c r="CY616" i="3"/>
  <c r="CZ616" i="3"/>
  <c r="DA616" i="3"/>
  <c r="DB616" i="3"/>
  <c r="DC616" i="3"/>
  <c r="A617" i="3"/>
  <c r="CX617" i="3"/>
  <c r="CY617" i="3"/>
  <c r="CZ617" i="3"/>
  <c r="DA617" i="3"/>
  <c r="DB617" i="3"/>
  <c r="DC617" i="3"/>
  <c r="A618" i="3"/>
  <c r="CX618" i="3"/>
  <c r="CY618" i="3"/>
  <c r="CZ618" i="3"/>
  <c r="DB618" i="3" s="1"/>
  <c r="DA618" i="3"/>
  <c r="DC618" i="3"/>
  <c r="A619" i="3"/>
  <c r="CX619" i="3"/>
  <c r="CY619" i="3"/>
  <c r="CZ619" i="3"/>
  <c r="DB619" i="3" s="1"/>
  <c r="DA619" i="3"/>
  <c r="DC619" i="3"/>
  <c r="A620" i="3"/>
  <c r="CX620" i="3"/>
  <c r="CY620" i="3"/>
  <c r="CZ620" i="3"/>
  <c r="DA620" i="3"/>
  <c r="DB620" i="3"/>
  <c r="DC620" i="3"/>
  <c r="A621" i="3"/>
  <c r="CX621" i="3"/>
  <c r="CY621" i="3"/>
  <c r="CZ621" i="3"/>
  <c r="DA621" i="3"/>
  <c r="DB621" i="3"/>
  <c r="DC621" i="3"/>
  <c r="A622" i="3"/>
  <c r="CX622" i="3"/>
  <c r="CY622" i="3"/>
  <c r="CZ622" i="3"/>
  <c r="DB622" i="3" s="1"/>
  <c r="DA622" i="3"/>
  <c r="DC622" i="3"/>
  <c r="A623" i="3"/>
  <c r="CX623" i="3"/>
  <c r="CY623" i="3"/>
  <c r="CZ623" i="3"/>
  <c r="DB623" i="3" s="1"/>
  <c r="DA623" i="3"/>
  <c r="DC623" i="3"/>
  <c r="A624" i="3"/>
  <c r="CX624" i="3"/>
  <c r="CY624" i="3"/>
  <c r="CZ624" i="3"/>
  <c r="DB624" i="3" s="1"/>
  <c r="DA624" i="3"/>
  <c r="DC624" i="3"/>
  <c r="A625" i="3"/>
  <c r="CX625" i="3"/>
  <c r="CY625" i="3"/>
  <c r="CZ625" i="3"/>
  <c r="DA625" i="3"/>
  <c r="DB625" i="3"/>
  <c r="DC625" i="3"/>
  <c r="A626" i="3"/>
  <c r="CX626" i="3"/>
  <c r="CY626" i="3"/>
  <c r="CZ626" i="3"/>
  <c r="DA626" i="3"/>
  <c r="DB626" i="3"/>
  <c r="DC626" i="3"/>
  <c r="A627" i="3"/>
  <c r="CX627" i="3"/>
  <c r="CY627" i="3"/>
  <c r="CZ627" i="3"/>
  <c r="DB627" i="3" s="1"/>
  <c r="DA627" i="3"/>
  <c r="DC627" i="3"/>
  <c r="A628" i="3"/>
  <c r="CX628" i="3"/>
  <c r="CY628" i="3"/>
  <c r="CZ628" i="3"/>
  <c r="DB628" i="3" s="1"/>
  <c r="DA628" i="3"/>
  <c r="DC628" i="3"/>
  <c r="A629" i="3"/>
  <c r="CX629" i="3"/>
  <c r="CY629" i="3"/>
  <c r="CZ629" i="3"/>
  <c r="DA629" i="3"/>
  <c r="DB629" i="3"/>
  <c r="DC629" i="3"/>
  <c r="A630" i="3"/>
  <c r="CX630" i="3"/>
  <c r="CY630" i="3"/>
  <c r="CZ630" i="3"/>
  <c r="DA630" i="3"/>
  <c r="DB630" i="3"/>
  <c r="DC630" i="3"/>
  <c r="A631" i="3"/>
  <c r="CY631" i="3"/>
  <c r="CZ631" i="3"/>
  <c r="DB631" i="3" s="1"/>
  <c r="DA631" i="3"/>
  <c r="DC631" i="3"/>
  <c r="A632" i="3"/>
  <c r="CY632" i="3"/>
  <c r="CZ632" i="3"/>
  <c r="DA632" i="3"/>
  <c r="DB632" i="3"/>
  <c r="DC632" i="3"/>
  <c r="A633" i="3"/>
  <c r="CY633" i="3"/>
  <c r="CZ633" i="3"/>
  <c r="DA633" i="3"/>
  <c r="DB633" i="3"/>
  <c r="DC633" i="3"/>
  <c r="A634" i="3"/>
  <c r="CY634" i="3"/>
  <c r="CZ634" i="3"/>
  <c r="DB634" i="3" s="1"/>
  <c r="DA634" i="3"/>
  <c r="DC634" i="3"/>
  <c r="A635" i="3"/>
  <c r="CY635" i="3"/>
  <c r="CZ635" i="3"/>
  <c r="DB635" i="3" s="1"/>
  <c r="DA635" i="3"/>
  <c r="DC635" i="3"/>
  <c r="A636" i="3"/>
  <c r="CY636" i="3"/>
  <c r="CZ636" i="3"/>
  <c r="DB636" i="3" s="1"/>
  <c r="DA636" i="3"/>
  <c r="DC636" i="3"/>
  <c r="A637" i="3"/>
  <c r="CY637" i="3"/>
  <c r="CZ637" i="3"/>
  <c r="DA637" i="3"/>
  <c r="DB637" i="3"/>
  <c r="DC637" i="3"/>
  <c r="A638" i="3"/>
  <c r="CY638" i="3"/>
  <c r="CZ638" i="3"/>
  <c r="DA638" i="3"/>
  <c r="DB638" i="3"/>
  <c r="DC638" i="3"/>
  <c r="A639" i="3"/>
  <c r="CY639" i="3"/>
  <c r="CZ639" i="3"/>
  <c r="DB639" i="3" s="1"/>
  <c r="DA639" i="3"/>
  <c r="DC639" i="3"/>
  <c r="A640" i="3"/>
  <c r="CY640" i="3"/>
  <c r="CZ640" i="3"/>
  <c r="DA640" i="3"/>
  <c r="DB640" i="3"/>
  <c r="DC640" i="3"/>
  <c r="A641" i="3"/>
  <c r="CY641" i="3"/>
  <c r="CZ641" i="3"/>
  <c r="DA641" i="3"/>
  <c r="DB641" i="3"/>
  <c r="DC641" i="3"/>
  <c r="A642" i="3"/>
  <c r="CY642" i="3"/>
  <c r="CZ642" i="3"/>
  <c r="DB642" i="3" s="1"/>
  <c r="DA642" i="3"/>
  <c r="DC642" i="3"/>
  <c r="A643" i="3"/>
  <c r="CY643" i="3"/>
  <c r="CZ643" i="3"/>
  <c r="DA643" i="3"/>
  <c r="DB643" i="3"/>
  <c r="DC643" i="3"/>
  <c r="A644" i="3"/>
  <c r="CY644" i="3"/>
  <c r="CZ644" i="3"/>
  <c r="DA644" i="3"/>
  <c r="DB644" i="3"/>
  <c r="DC644" i="3"/>
  <c r="A645" i="3"/>
  <c r="CY645" i="3"/>
  <c r="CZ645" i="3"/>
  <c r="DB645" i="3" s="1"/>
  <c r="DA645" i="3"/>
  <c r="DC645" i="3"/>
  <c r="A646" i="3"/>
  <c r="CY646" i="3"/>
  <c r="CZ646" i="3"/>
  <c r="DB646" i="3" s="1"/>
  <c r="DA646" i="3"/>
  <c r="DC646" i="3"/>
  <c r="A647" i="3"/>
  <c r="CY647" i="3"/>
  <c r="CZ647" i="3"/>
  <c r="DA647" i="3"/>
  <c r="DB647" i="3"/>
  <c r="DC647" i="3"/>
  <c r="A648" i="3"/>
  <c r="CY648" i="3"/>
  <c r="CZ648" i="3"/>
  <c r="DA648" i="3"/>
  <c r="DB648" i="3"/>
  <c r="DC648" i="3"/>
  <c r="A649" i="3"/>
  <c r="CY649" i="3"/>
  <c r="CZ649" i="3"/>
  <c r="DB649" i="3" s="1"/>
  <c r="DA649" i="3"/>
  <c r="DC649" i="3"/>
  <c r="A650" i="3"/>
  <c r="CY650" i="3"/>
  <c r="CZ650" i="3"/>
  <c r="DB650" i="3" s="1"/>
  <c r="DA650" i="3"/>
  <c r="DC650" i="3"/>
  <c r="A651" i="3"/>
  <c r="CY651" i="3"/>
  <c r="CZ651" i="3"/>
  <c r="DA651" i="3"/>
  <c r="DB651" i="3"/>
  <c r="DC651" i="3"/>
  <c r="A652" i="3"/>
  <c r="CY652" i="3"/>
  <c r="CZ652" i="3"/>
  <c r="DA652" i="3"/>
  <c r="DB652" i="3"/>
  <c r="DC652" i="3"/>
  <c r="A653" i="3"/>
  <c r="CY653" i="3"/>
  <c r="CZ653" i="3"/>
  <c r="DB653" i="3" s="1"/>
  <c r="DA653" i="3"/>
  <c r="DC653" i="3"/>
  <c r="A654" i="3"/>
  <c r="CY654" i="3"/>
  <c r="CZ654" i="3"/>
  <c r="DB654" i="3" s="1"/>
  <c r="DA654" i="3"/>
  <c r="DC654" i="3"/>
  <c r="A655" i="3"/>
  <c r="CY655" i="3"/>
  <c r="CZ655" i="3"/>
  <c r="DA655" i="3"/>
  <c r="DB655" i="3"/>
  <c r="DC655" i="3"/>
  <c r="A656" i="3"/>
  <c r="CY656" i="3"/>
  <c r="CZ656" i="3"/>
  <c r="DA656" i="3"/>
  <c r="DB656" i="3"/>
  <c r="DC656" i="3"/>
  <c r="A657" i="3"/>
  <c r="CY657" i="3"/>
  <c r="CZ657" i="3"/>
  <c r="DB657" i="3" s="1"/>
  <c r="DA657" i="3"/>
  <c r="DC657" i="3"/>
  <c r="A658" i="3"/>
  <c r="CY658" i="3"/>
  <c r="CZ658" i="3"/>
  <c r="DB658" i="3" s="1"/>
  <c r="DA658" i="3"/>
  <c r="DC658" i="3"/>
  <c r="A659" i="3"/>
  <c r="CY659" i="3"/>
  <c r="CZ659" i="3"/>
  <c r="DA659" i="3"/>
  <c r="DB659" i="3"/>
  <c r="DC659" i="3"/>
  <c r="A660" i="3"/>
  <c r="CY660" i="3"/>
  <c r="CZ660" i="3"/>
  <c r="DA660" i="3"/>
  <c r="DB660" i="3"/>
  <c r="DC660" i="3"/>
  <c r="A661" i="3"/>
  <c r="CY661" i="3"/>
  <c r="CZ661" i="3"/>
  <c r="DB661" i="3" s="1"/>
  <c r="DA661" i="3"/>
  <c r="DC661" i="3"/>
  <c r="A662" i="3"/>
  <c r="CY662" i="3"/>
  <c r="CZ662" i="3"/>
  <c r="DB662" i="3" s="1"/>
  <c r="DA662" i="3"/>
  <c r="DC662" i="3"/>
  <c r="A663" i="3"/>
  <c r="CY663" i="3"/>
  <c r="CZ663" i="3"/>
  <c r="DA663" i="3"/>
  <c r="DB663" i="3"/>
  <c r="DC663" i="3"/>
  <c r="A664" i="3"/>
  <c r="CY664" i="3"/>
  <c r="CZ664" i="3"/>
  <c r="DA664" i="3"/>
  <c r="DB664" i="3"/>
  <c r="DC664" i="3"/>
  <c r="A665" i="3"/>
  <c r="CY665" i="3"/>
  <c r="CZ665" i="3"/>
  <c r="DB665" i="3" s="1"/>
  <c r="DA665" i="3"/>
  <c r="DC665" i="3"/>
  <c r="A666" i="3"/>
  <c r="CY666" i="3"/>
  <c r="CZ666" i="3"/>
  <c r="DB666" i="3" s="1"/>
  <c r="DA666" i="3"/>
  <c r="DC666" i="3"/>
  <c r="A667" i="3"/>
  <c r="CY667" i="3"/>
  <c r="CZ667" i="3"/>
  <c r="DA667" i="3"/>
  <c r="DB667" i="3"/>
  <c r="DC667" i="3"/>
  <c r="A668" i="3"/>
  <c r="CY668" i="3"/>
  <c r="CZ668" i="3"/>
  <c r="DA668" i="3"/>
  <c r="DB668" i="3"/>
  <c r="DC668" i="3"/>
  <c r="A669" i="3"/>
  <c r="CY669" i="3"/>
  <c r="CZ669" i="3"/>
  <c r="DB669" i="3" s="1"/>
  <c r="DA669" i="3"/>
  <c r="DC669" i="3"/>
  <c r="A670" i="3"/>
  <c r="CY670" i="3"/>
  <c r="CZ670" i="3"/>
  <c r="DB670" i="3" s="1"/>
  <c r="DA670" i="3"/>
  <c r="DC670" i="3"/>
  <c r="A671" i="3"/>
  <c r="CY671" i="3"/>
  <c r="CZ671" i="3"/>
  <c r="DA671" i="3"/>
  <c r="DB671" i="3"/>
  <c r="DC671" i="3"/>
  <c r="A672" i="3"/>
  <c r="CY672" i="3"/>
  <c r="CZ672" i="3"/>
  <c r="DA672" i="3"/>
  <c r="DB672" i="3"/>
  <c r="DC672" i="3"/>
  <c r="A673" i="3"/>
  <c r="CY673" i="3"/>
  <c r="CZ673" i="3"/>
  <c r="DB673" i="3" s="1"/>
  <c r="DA673" i="3"/>
  <c r="DC673" i="3"/>
  <c r="A674" i="3"/>
  <c r="CY674" i="3"/>
  <c r="CZ674" i="3"/>
  <c r="DB674" i="3" s="1"/>
  <c r="DA674" i="3"/>
  <c r="DC674" i="3"/>
  <c r="A675" i="3"/>
  <c r="CY675" i="3"/>
  <c r="CZ675" i="3"/>
  <c r="DA675" i="3"/>
  <c r="DB675" i="3"/>
  <c r="DC675" i="3"/>
  <c r="A676" i="3"/>
  <c r="CY676" i="3"/>
  <c r="CZ676" i="3"/>
  <c r="DA676" i="3"/>
  <c r="DB676" i="3"/>
  <c r="DC676" i="3"/>
  <c r="A677" i="3"/>
  <c r="CY677" i="3"/>
  <c r="CZ677" i="3"/>
  <c r="DB677" i="3" s="1"/>
  <c r="DA677" i="3"/>
  <c r="DC677" i="3"/>
  <c r="A678" i="3"/>
  <c r="CY678" i="3"/>
  <c r="CZ678" i="3"/>
  <c r="DB678" i="3" s="1"/>
  <c r="DA678" i="3"/>
  <c r="DC678" i="3"/>
  <c r="A679" i="3"/>
  <c r="CY679" i="3"/>
  <c r="CZ679" i="3"/>
  <c r="DA679" i="3"/>
  <c r="DB679" i="3"/>
  <c r="DC679" i="3"/>
  <c r="A680" i="3"/>
  <c r="CY680" i="3"/>
  <c r="CZ680" i="3"/>
  <c r="DA680" i="3"/>
  <c r="DB680" i="3"/>
  <c r="DC680" i="3"/>
  <c r="A681" i="3"/>
  <c r="CY681" i="3"/>
  <c r="CZ681" i="3"/>
  <c r="DB681" i="3" s="1"/>
  <c r="DA681" i="3"/>
  <c r="DC681" i="3"/>
  <c r="A682" i="3"/>
  <c r="CY682" i="3"/>
  <c r="CZ682" i="3"/>
  <c r="DB682" i="3" s="1"/>
  <c r="DA682" i="3"/>
  <c r="DC682" i="3"/>
  <c r="A683" i="3"/>
  <c r="CY683" i="3"/>
  <c r="CZ683" i="3"/>
  <c r="DA683" i="3"/>
  <c r="DB683" i="3"/>
  <c r="DC683" i="3"/>
  <c r="A684" i="3"/>
  <c r="CY684" i="3"/>
  <c r="CZ684" i="3"/>
  <c r="DA684" i="3"/>
  <c r="DB684" i="3"/>
  <c r="DC684" i="3"/>
  <c r="A685" i="3"/>
  <c r="CY685" i="3"/>
  <c r="CZ685" i="3"/>
  <c r="DB685" i="3" s="1"/>
  <c r="DA685" i="3"/>
  <c r="DC685" i="3"/>
  <c r="A686" i="3"/>
  <c r="CY686" i="3"/>
  <c r="CZ686" i="3"/>
  <c r="DB686" i="3" s="1"/>
  <c r="DA686" i="3"/>
  <c r="DC686" i="3"/>
  <c r="A687" i="3"/>
  <c r="CY687" i="3"/>
  <c r="CZ687" i="3"/>
  <c r="DA687" i="3"/>
  <c r="DB687" i="3"/>
  <c r="DC687" i="3"/>
  <c r="A688" i="3"/>
  <c r="CY688" i="3"/>
  <c r="CZ688" i="3"/>
  <c r="DA688" i="3"/>
  <c r="DB688" i="3"/>
  <c r="DC688" i="3"/>
  <c r="A689" i="3"/>
  <c r="CY689" i="3"/>
  <c r="CZ689" i="3"/>
  <c r="DB689" i="3" s="1"/>
  <c r="DA689" i="3"/>
  <c r="DC689" i="3"/>
  <c r="A690" i="3"/>
  <c r="CY690" i="3"/>
  <c r="CZ690" i="3"/>
  <c r="DB690" i="3" s="1"/>
  <c r="DA690" i="3"/>
  <c r="DC690" i="3"/>
  <c r="A691" i="3"/>
  <c r="CY691" i="3"/>
  <c r="CZ691" i="3"/>
  <c r="DA691" i="3"/>
  <c r="DB691" i="3"/>
  <c r="DC691" i="3"/>
  <c r="A692" i="3"/>
  <c r="CY692" i="3"/>
  <c r="CZ692" i="3"/>
  <c r="DA692" i="3"/>
  <c r="DB692" i="3"/>
  <c r="DC692" i="3"/>
  <c r="A693" i="3"/>
  <c r="CY693" i="3"/>
  <c r="CZ693" i="3"/>
  <c r="DB693" i="3" s="1"/>
  <c r="DA693" i="3"/>
  <c r="DC693" i="3"/>
  <c r="A694" i="3"/>
  <c r="CY694" i="3"/>
  <c r="CZ694" i="3"/>
  <c r="DB694" i="3" s="1"/>
  <c r="DA694" i="3"/>
  <c r="DC694" i="3"/>
  <c r="A695" i="3"/>
  <c r="CY695" i="3"/>
  <c r="CZ695" i="3"/>
  <c r="DA695" i="3"/>
  <c r="DB695" i="3"/>
  <c r="DC695" i="3"/>
  <c r="A696" i="3"/>
  <c r="CY696" i="3"/>
  <c r="CZ696" i="3"/>
  <c r="DA696" i="3"/>
  <c r="DB696" i="3"/>
  <c r="DC696" i="3"/>
  <c r="A697" i="3"/>
  <c r="CY697" i="3"/>
  <c r="CZ697" i="3"/>
  <c r="DB697" i="3" s="1"/>
  <c r="DA697" i="3"/>
  <c r="DC697" i="3"/>
  <c r="A698" i="3"/>
  <c r="CY698" i="3"/>
  <c r="CZ698" i="3"/>
  <c r="DB698" i="3" s="1"/>
  <c r="DA698" i="3"/>
  <c r="DC698" i="3"/>
  <c r="A699" i="3"/>
  <c r="CY699" i="3"/>
  <c r="CZ699" i="3"/>
  <c r="DA699" i="3"/>
  <c r="DB699" i="3"/>
  <c r="DC699" i="3"/>
  <c r="A700" i="3"/>
  <c r="CY700" i="3"/>
  <c r="CZ700" i="3"/>
  <c r="DA700" i="3"/>
  <c r="DB700" i="3"/>
  <c r="DC700" i="3"/>
  <c r="A701" i="3"/>
  <c r="CX701" i="3"/>
  <c r="CY701" i="3"/>
  <c r="CZ701" i="3"/>
  <c r="DB701" i="3" s="1"/>
  <c r="DA701" i="3"/>
  <c r="DC701" i="3"/>
  <c r="A702" i="3"/>
  <c r="CX702" i="3"/>
  <c r="CY702" i="3"/>
  <c r="CZ702" i="3"/>
  <c r="DB702" i="3" s="1"/>
  <c r="DA702" i="3"/>
  <c r="DC702" i="3"/>
  <c r="A703" i="3"/>
  <c r="CX703" i="3"/>
  <c r="CY703" i="3"/>
  <c r="CZ703" i="3"/>
  <c r="DA703" i="3"/>
  <c r="DB703" i="3"/>
  <c r="DC703" i="3"/>
  <c r="A704" i="3"/>
  <c r="CX704" i="3"/>
  <c r="CY704" i="3"/>
  <c r="CZ704" i="3"/>
  <c r="DA704" i="3"/>
  <c r="DB704" i="3"/>
  <c r="DC704" i="3"/>
  <c r="A705" i="3"/>
  <c r="CX705" i="3"/>
  <c r="CY705" i="3"/>
  <c r="CZ705" i="3"/>
  <c r="DB705" i="3" s="1"/>
  <c r="DA705" i="3"/>
  <c r="DC705" i="3"/>
  <c r="A706" i="3"/>
  <c r="CX706" i="3"/>
  <c r="CY706" i="3"/>
  <c r="CZ706" i="3"/>
  <c r="DB706" i="3" s="1"/>
  <c r="DA706" i="3"/>
  <c r="DC706" i="3"/>
  <c r="A707" i="3"/>
  <c r="CX707" i="3"/>
  <c r="CY707" i="3"/>
  <c r="CZ707" i="3"/>
  <c r="DA707" i="3"/>
  <c r="DB707" i="3"/>
  <c r="DC707" i="3"/>
  <c r="A708" i="3"/>
  <c r="CX708" i="3"/>
  <c r="CY708" i="3"/>
  <c r="CZ708" i="3"/>
  <c r="DA708" i="3"/>
  <c r="DB708" i="3"/>
  <c r="DC708" i="3"/>
  <c r="A709" i="3"/>
  <c r="CX709" i="3"/>
  <c r="CY709" i="3"/>
  <c r="CZ709" i="3"/>
  <c r="DB709" i="3" s="1"/>
  <c r="DA709" i="3"/>
  <c r="DC709" i="3"/>
  <c r="A710" i="3"/>
  <c r="CX710" i="3"/>
  <c r="CY710" i="3"/>
  <c r="CZ710" i="3"/>
  <c r="DB710" i="3" s="1"/>
  <c r="DA710" i="3"/>
  <c r="DC710" i="3"/>
  <c r="A711" i="3"/>
  <c r="CX711" i="3"/>
  <c r="CY711" i="3"/>
  <c r="CZ711" i="3"/>
  <c r="DA711" i="3"/>
  <c r="DB711" i="3"/>
  <c r="DC711" i="3"/>
  <c r="A712" i="3"/>
  <c r="CX712" i="3"/>
  <c r="CY712" i="3"/>
  <c r="CZ712" i="3"/>
  <c r="DA712" i="3"/>
  <c r="DB712" i="3"/>
  <c r="DC712" i="3"/>
  <c r="A713" i="3"/>
  <c r="CX713" i="3"/>
  <c r="CY713" i="3"/>
  <c r="CZ713" i="3"/>
  <c r="DB713" i="3" s="1"/>
  <c r="DA713" i="3"/>
  <c r="DC713" i="3"/>
  <c r="A714" i="3"/>
  <c r="CX714" i="3"/>
  <c r="CY714" i="3"/>
  <c r="CZ714" i="3"/>
  <c r="DB714" i="3" s="1"/>
  <c r="DA714" i="3"/>
  <c r="DC714" i="3"/>
  <c r="A715" i="3"/>
  <c r="CX715" i="3"/>
  <c r="CY715" i="3"/>
  <c r="CZ715" i="3"/>
  <c r="DA715" i="3"/>
  <c r="DB715" i="3"/>
  <c r="DC715" i="3"/>
  <c r="A716" i="3"/>
  <c r="CX716" i="3"/>
  <c r="CY716" i="3"/>
  <c r="CZ716" i="3"/>
  <c r="DA716" i="3"/>
  <c r="DB716" i="3"/>
  <c r="DC716" i="3"/>
  <c r="A717" i="3"/>
  <c r="CX717" i="3"/>
  <c r="CY717" i="3"/>
  <c r="CZ717" i="3"/>
  <c r="DB717" i="3" s="1"/>
  <c r="DA717" i="3"/>
  <c r="DC717" i="3"/>
  <c r="A718" i="3"/>
  <c r="CX718" i="3"/>
  <c r="CY718" i="3"/>
  <c r="CZ718" i="3"/>
  <c r="DB718" i="3" s="1"/>
  <c r="DA718" i="3"/>
  <c r="DC718" i="3"/>
  <c r="A719" i="3"/>
  <c r="CX719" i="3"/>
  <c r="CY719" i="3"/>
  <c r="CZ719" i="3"/>
  <c r="DA719" i="3"/>
  <c r="DB719" i="3"/>
  <c r="DC719" i="3"/>
  <c r="A720" i="3"/>
  <c r="CX720" i="3"/>
  <c r="CY720" i="3"/>
  <c r="CZ720" i="3"/>
  <c r="DA720" i="3"/>
  <c r="DB720" i="3"/>
  <c r="DC720" i="3"/>
  <c r="A721" i="3"/>
  <c r="CX721" i="3"/>
  <c r="CY721" i="3"/>
  <c r="CZ721" i="3"/>
  <c r="DB721" i="3" s="1"/>
  <c r="DA721" i="3"/>
  <c r="DC721" i="3"/>
  <c r="A722" i="3"/>
  <c r="CX722" i="3"/>
  <c r="CY722" i="3"/>
  <c r="CZ722" i="3"/>
  <c r="DB722" i="3" s="1"/>
  <c r="DA722" i="3"/>
  <c r="DC722" i="3"/>
  <c r="A723" i="3"/>
  <c r="CX723" i="3"/>
  <c r="CY723" i="3"/>
  <c r="CZ723" i="3"/>
  <c r="DA723" i="3"/>
  <c r="DB723" i="3"/>
  <c r="DC723" i="3"/>
  <c r="A724" i="3"/>
  <c r="CX724" i="3"/>
  <c r="CY724" i="3"/>
  <c r="CZ724" i="3"/>
  <c r="DA724" i="3"/>
  <c r="DB724" i="3"/>
  <c r="DC724" i="3"/>
  <c r="A725" i="3"/>
  <c r="CX725" i="3"/>
  <c r="CY725" i="3"/>
  <c r="CZ725" i="3"/>
  <c r="DB725" i="3" s="1"/>
  <c r="DA725" i="3"/>
  <c r="DC725" i="3"/>
  <c r="A726" i="3"/>
  <c r="CX726" i="3"/>
  <c r="CY726" i="3"/>
  <c r="CZ726" i="3"/>
  <c r="DB726" i="3" s="1"/>
  <c r="DA726" i="3"/>
  <c r="DC726" i="3"/>
  <c r="A727" i="3"/>
  <c r="CX727" i="3"/>
  <c r="CY727" i="3"/>
  <c r="CZ727" i="3"/>
  <c r="DA727" i="3"/>
  <c r="DB727" i="3"/>
  <c r="DC727" i="3"/>
  <c r="A728" i="3"/>
  <c r="CX728" i="3"/>
  <c r="CY728" i="3"/>
  <c r="CZ728" i="3"/>
  <c r="DA728" i="3"/>
  <c r="DB728" i="3"/>
  <c r="DC728" i="3"/>
  <c r="A729" i="3"/>
  <c r="CX729" i="3"/>
  <c r="CY729" i="3"/>
  <c r="CZ729" i="3"/>
  <c r="DB729" i="3" s="1"/>
  <c r="DA729" i="3"/>
  <c r="DC729" i="3"/>
  <c r="A730" i="3"/>
  <c r="CX730" i="3"/>
  <c r="CY730" i="3"/>
  <c r="CZ730" i="3"/>
  <c r="DB730" i="3" s="1"/>
  <c r="DA730" i="3"/>
  <c r="DC730" i="3"/>
  <c r="A731" i="3"/>
  <c r="CY731" i="3"/>
  <c r="CZ731" i="3"/>
  <c r="DA731" i="3"/>
  <c r="DB731" i="3"/>
  <c r="DC731" i="3"/>
  <c r="A732" i="3"/>
  <c r="CY732" i="3"/>
  <c r="CZ732" i="3"/>
  <c r="DA732" i="3"/>
  <c r="DB732" i="3"/>
  <c r="DC732" i="3"/>
  <c r="A733" i="3"/>
  <c r="CY733" i="3"/>
  <c r="CZ733" i="3"/>
  <c r="DB733" i="3" s="1"/>
  <c r="DA733" i="3"/>
  <c r="DC733" i="3"/>
  <c r="A734" i="3"/>
  <c r="CY734" i="3"/>
  <c r="CZ734" i="3"/>
  <c r="DB734" i="3" s="1"/>
  <c r="DA734" i="3"/>
  <c r="DC734" i="3"/>
  <c r="A735" i="3"/>
  <c r="CY735" i="3"/>
  <c r="CZ735" i="3"/>
  <c r="DA735" i="3"/>
  <c r="DB735" i="3"/>
  <c r="DC735" i="3"/>
  <c r="A736" i="3"/>
  <c r="CY736" i="3"/>
  <c r="CZ736" i="3"/>
  <c r="DA736" i="3"/>
  <c r="DB736" i="3"/>
  <c r="DC736" i="3"/>
  <c r="A737" i="3"/>
  <c r="CX737" i="3"/>
  <c r="CY737" i="3"/>
  <c r="CZ737" i="3"/>
  <c r="DB737" i="3" s="1"/>
  <c r="DA737" i="3"/>
  <c r="DC737" i="3"/>
  <c r="A738" i="3"/>
  <c r="CX738" i="3"/>
  <c r="CY738" i="3"/>
  <c r="CZ738" i="3"/>
  <c r="DB738" i="3" s="1"/>
  <c r="DA738" i="3"/>
  <c r="DC738" i="3"/>
  <c r="A739" i="3"/>
  <c r="CX739" i="3"/>
  <c r="CY739" i="3"/>
  <c r="CZ739" i="3"/>
  <c r="DA739" i="3"/>
  <c r="DB739" i="3"/>
  <c r="DC739" i="3"/>
  <c r="A740" i="3"/>
  <c r="CX740" i="3"/>
  <c r="CY740" i="3"/>
  <c r="CZ740" i="3"/>
  <c r="DA740" i="3"/>
  <c r="DB740" i="3"/>
  <c r="DC740" i="3"/>
  <c r="A741" i="3"/>
  <c r="CX741" i="3"/>
  <c r="CY741" i="3"/>
  <c r="CZ741" i="3"/>
  <c r="DB741" i="3" s="1"/>
  <c r="DA741" i="3"/>
  <c r="DC741" i="3"/>
  <c r="A742" i="3"/>
  <c r="CX742" i="3"/>
  <c r="CY742" i="3"/>
  <c r="CZ742" i="3"/>
  <c r="DB742" i="3" s="1"/>
  <c r="DA742" i="3"/>
  <c r="DC742" i="3"/>
  <c r="A743" i="3"/>
  <c r="CX743" i="3"/>
  <c r="CY743" i="3"/>
  <c r="CZ743" i="3"/>
  <c r="DA743" i="3"/>
  <c r="DB743" i="3"/>
  <c r="DC743" i="3"/>
  <c r="A744" i="3"/>
  <c r="CX744" i="3"/>
  <c r="CY744" i="3"/>
  <c r="CZ744" i="3"/>
  <c r="DA744" i="3"/>
  <c r="DB744" i="3"/>
  <c r="DC744" i="3"/>
  <c r="A745" i="3"/>
  <c r="CX745" i="3"/>
  <c r="CY745" i="3"/>
  <c r="CZ745" i="3"/>
  <c r="DB745" i="3" s="1"/>
  <c r="DA745" i="3"/>
  <c r="DC745" i="3"/>
  <c r="A746" i="3"/>
  <c r="CX746" i="3"/>
  <c r="CY746" i="3"/>
  <c r="CZ746" i="3"/>
  <c r="DB746" i="3" s="1"/>
  <c r="DA746" i="3"/>
  <c r="DC746" i="3"/>
  <c r="A747" i="3"/>
  <c r="CX747" i="3"/>
  <c r="CY747" i="3"/>
  <c r="CZ747" i="3"/>
  <c r="DA747" i="3"/>
  <c r="DB747" i="3"/>
  <c r="DC747" i="3"/>
  <c r="A748" i="3"/>
  <c r="CX748" i="3"/>
  <c r="CY748" i="3"/>
  <c r="CZ748" i="3"/>
  <c r="DA748" i="3"/>
  <c r="DB748" i="3"/>
  <c r="DC748" i="3"/>
  <c r="A749" i="3"/>
  <c r="CX749" i="3"/>
  <c r="CY749" i="3"/>
  <c r="CZ749" i="3"/>
  <c r="DB749" i="3" s="1"/>
  <c r="DA749" i="3"/>
  <c r="DC749" i="3"/>
  <c r="A750" i="3"/>
  <c r="CX750" i="3"/>
  <c r="CY750" i="3"/>
  <c r="CZ750" i="3"/>
  <c r="DB750" i="3" s="1"/>
  <c r="DA750" i="3"/>
  <c r="DC750" i="3"/>
  <c r="A751" i="3"/>
  <c r="CX751" i="3"/>
  <c r="CY751" i="3"/>
  <c r="CZ751" i="3"/>
  <c r="DA751" i="3"/>
  <c r="DB751" i="3"/>
  <c r="DC751" i="3"/>
  <c r="A752" i="3"/>
  <c r="CX752" i="3"/>
  <c r="CY752" i="3"/>
  <c r="CZ752" i="3"/>
  <c r="DA752" i="3"/>
  <c r="DB752" i="3"/>
  <c r="DC752" i="3"/>
  <c r="A753" i="3"/>
  <c r="CX753" i="3"/>
  <c r="CY753" i="3"/>
  <c r="CZ753" i="3"/>
  <c r="DB753" i="3" s="1"/>
  <c r="DA753" i="3"/>
  <c r="DC753" i="3"/>
  <c r="A754" i="3"/>
  <c r="CX754" i="3"/>
  <c r="CY754" i="3"/>
  <c r="CZ754" i="3"/>
  <c r="DB754" i="3" s="1"/>
  <c r="DA754" i="3"/>
  <c r="DC754" i="3"/>
  <c r="A755" i="3"/>
  <c r="CX755" i="3"/>
  <c r="CY755" i="3"/>
  <c r="CZ755" i="3"/>
  <c r="DA755" i="3"/>
  <c r="DB755" i="3"/>
  <c r="DC755" i="3"/>
  <c r="A756" i="3"/>
  <c r="CX756" i="3"/>
  <c r="CY756" i="3"/>
  <c r="CZ756" i="3"/>
  <c r="DA756" i="3"/>
  <c r="DB756" i="3"/>
  <c r="DC756" i="3"/>
  <c r="A757" i="3"/>
  <c r="CX757" i="3"/>
  <c r="CY757" i="3"/>
  <c r="CZ757" i="3"/>
  <c r="DB757" i="3" s="1"/>
  <c r="DA757" i="3"/>
  <c r="DC757" i="3"/>
  <c r="A758" i="3"/>
  <c r="CX758" i="3"/>
  <c r="CY758" i="3"/>
  <c r="CZ758" i="3"/>
  <c r="DB758" i="3" s="1"/>
  <c r="DA758" i="3"/>
  <c r="DC758" i="3"/>
  <c r="A759" i="3"/>
  <c r="CX759" i="3"/>
  <c r="CY759" i="3"/>
  <c r="CZ759" i="3"/>
  <c r="DA759" i="3"/>
  <c r="DB759" i="3"/>
  <c r="DC759" i="3"/>
  <c r="A760" i="3"/>
  <c r="CX760" i="3"/>
  <c r="CY760" i="3"/>
  <c r="CZ760" i="3"/>
  <c r="DA760" i="3"/>
  <c r="DB760" i="3"/>
  <c r="DC760" i="3"/>
  <c r="A761" i="3"/>
  <c r="CX761" i="3"/>
  <c r="CY761" i="3"/>
  <c r="CZ761" i="3"/>
  <c r="DB761" i="3" s="1"/>
  <c r="DA761" i="3"/>
  <c r="DC761" i="3"/>
  <c r="A762" i="3"/>
  <c r="CX762" i="3"/>
  <c r="CY762" i="3"/>
  <c r="CZ762" i="3"/>
  <c r="DB762" i="3" s="1"/>
  <c r="DA762" i="3"/>
  <c r="DC762" i="3"/>
  <c r="A763" i="3"/>
  <c r="CX763" i="3"/>
  <c r="CY763" i="3"/>
  <c r="CZ763" i="3"/>
  <c r="DA763" i="3"/>
  <c r="DB763" i="3"/>
  <c r="DC763" i="3"/>
  <c r="A764" i="3"/>
  <c r="CX764" i="3"/>
  <c r="CY764" i="3"/>
  <c r="CZ764" i="3"/>
  <c r="DA764" i="3"/>
  <c r="DB764" i="3"/>
  <c r="DC764" i="3"/>
  <c r="A765" i="3"/>
  <c r="CX765" i="3"/>
  <c r="CY765" i="3"/>
  <c r="CZ765" i="3"/>
  <c r="DB765" i="3" s="1"/>
  <c r="DA765" i="3"/>
  <c r="DC765" i="3"/>
  <c r="A766" i="3"/>
  <c r="CX766" i="3"/>
  <c r="CY766" i="3"/>
  <c r="CZ766" i="3"/>
  <c r="DB766" i="3" s="1"/>
  <c r="DA766" i="3"/>
  <c r="DC766" i="3"/>
  <c r="A767" i="3"/>
  <c r="CX767" i="3"/>
  <c r="CY767" i="3"/>
  <c r="CZ767" i="3"/>
  <c r="DA767" i="3"/>
  <c r="DB767" i="3"/>
  <c r="DC767" i="3"/>
  <c r="A768" i="3"/>
  <c r="CX768" i="3"/>
  <c r="CY768" i="3"/>
  <c r="CZ768" i="3"/>
  <c r="DA768" i="3"/>
  <c r="DB768" i="3"/>
  <c r="DC768" i="3"/>
  <c r="A769" i="3"/>
  <c r="CX769" i="3"/>
  <c r="CY769" i="3"/>
  <c r="CZ769" i="3"/>
  <c r="DB769" i="3" s="1"/>
  <c r="DA769" i="3"/>
  <c r="DC769" i="3"/>
  <c r="A770" i="3"/>
  <c r="CX770" i="3"/>
  <c r="CY770" i="3"/>
  <c r="CZ770" i="3"/>
  <c r="DB770" i="3" s="1"/>
  <c r="DA770" i="3"/>
  <c r="DC770" i="3"/>
  <c r="A771" i="3"/>
  <c r="CX771" i="3"/>
  <c r="CY771" i="3"/>
  <c r="CZ771" i="3"/>
  <c r="DA771" i="3"/>
  <c r="DB771" i="3"/>
  <c r="DC771" i="3"/>
  <c r="A772" i="3"/>
  <c r="CX772" i="3"/>
  <c r="CY772" i="3"/>
  <c r="CZ772" i="3"/>
  <c r="DA772" i="3"/>
  <c r="DB772" i="3"/>
  <c r="DC772" i="3"/>
  <c r="A773" i="3"/>
  <c r="CX773" i="3"/>
  <c r="CY773" i="3"/>
  <c r="CZ773" i="3"/>
  <c r="DB773" i="3" s="1"/>
  <c r="DA773" i="3"/>
  <c r="DC773" i="3"/>
  <c r="A774" i="3"/>
  <c r="CX774" i="3"/>
  <c r="CY774" i="3"/>
  <c r="CZ774" i="3"/>
  <c r="DB774" i="3" s="1"/>
  <c r="DA774" i="3"/>
  <c r="DC774" i="3"/>
  <c r="A775" i="3"/>
  <c r="CX775" i="3"/>
  <c r="CY775" i="3"/>
  <c r="CZ775" i="3"/>
  <c r="DA775" i="3"/>
  <c r="DB775" i="3"/>
  <c r="DC775" i="3"/>
  <c r="A776" i="3"/>
  <c r="CX776" i="3"/>
  <c r="CY776" i="3"/>
  <c r="CZ776" i="3"/>
  <c r="DA776" i="3"/>
  <c r="DB776" i="3"/>
  <c r="DC776" i="3"/>
  <c r="A777" i="3"/>
  <c r="CX777" i="3"/>
  <c r="CY777" i="3"/>
  <c r="CZ777" i="3"/>
  <c r="DB777" i="3" s="1"/>
  <c r="DA777" i="3"/>
  <c r="DC777" i="3"/>
  <c r="A778" i="3"/>
  <c r="CX778" i="3"/>
  <c r="CY778" i="3"/>
  <c r="CZ778" i="3"/>
  <c r="DB778" i="3" s="1"/>
  <c r="DA778" i="3"/>
  <c r="DC778" i="3"/>
  <c r="A779" i="3"/>
  <c r="CX779" i="3"/>
  <c r="CY779" i="3"/>
  <c r="CZ779" i="3"/>
  <c r="DA779" i="3"/>
  <c r="DB779" i="3"/>
  <c r="DC779" i="3"/>
  <c r="A780" i="3"/>
  <c r="CX780" i="3"/>
  <c r="CY780" i="3"/>
  <c r="CZ780" i="3"/>
  <c r="DA780" i="3"/>
  <c r="DB780" i="3"/>
  <c r="DC780" i="3"/>
  <c r="A781" i="3"/>
  <c r="CX781" i="3"/>
  <c r="CY781" i="3"/>
  <c r="CZ781" i="3"/>
  <c r="DB781" i="3" s="1"/>
  <c r="DA781" i="3"/>
  <c r="DC781" i="3"/>
  <c r="A782" i="3"/>
  <c r="CX782" i="3"/>
  <c r="CY782" i="3"/>
  <c r="CZ782" i="3"/>
  <c r="DB782" i="3" s="1"/>
  <c r="DA782" i="3"/>
  <c r="DC782" i="3"/>
  <c r="A783" i="3"/>
  <c r="CX783" i="3"/>
  <c r="CY783" i="3"/>
  <c r="CZ783" i="3"/>
  <c r="DA783" i="3"/>
  <c r="DB783" i="3"/>
  <c r="DC783" i="3"/>
  <c r="A784" i="3"/>
  <c r="CX784" i="3"/>
  <c r="CY784" i="3"/>
  <c r="CZ784" i="3"/>
  <c r="DA784" i="3"/>
  <c r="DB784" i="3"/>
  <c r="DC784" i="3"/>
  <c r="A785" i="3"/>
  <c r="CY785" i="3"/>
  <c r="CZ785" i="3"/>
  <c r="DB785" i="3" s="1"/>
  <c r="DA785" i="3"/>
  <c r="DC785" i="3"/>
  <c r="A786" i="3"/>
  <c r="CY786" i="3"/>
  <c r="CZ786" i="3"/>
  <c r="DB786" i="3" s="1"/>
  <c r="DA786" i="3"/>
  <c r="DC786" i="3"/>
  <c r="A787" i="3"/>
  <c r="CY787" i="3"/>
  <c r="CZ787" i="3"/>
  <c r="DA787" i="3"/>
  <c r="DB787" i="3"/>
  <c r="DC787" i="3"/>
  <c r="A788" i="3"/>
  <c r="CY788" i="3"/>
  <c r="CZ788" i="3"/>
  <c r="DB788" i="3" s="1"/>
  <c r="DA788" i="3"/>
  <c r="DC788" i="3"/>
  <c r="A789" i="3"/>
  <c r="CY789" i="3"/>
  <c r="CZ789" i="3"/>
  <c r="DB789" i="3" s="1"/>
  <c r="DA789" i="3"/>
  <c r="DC789" i="3"/>
  <c r="A790" i="3"/>
  <c r="CY790" i="3"/>
  <c r="CZ790" i="3"/>
  <c r="DB790" i="3" s="1"/>
  <c r="DA790" i="3"/>
  <c r="DC790" i="3"/>
  <c r="A791" i="3"/>
  <c r="CY791" i="3"/>
  <c r="CZ791" i="3"/>
  <c r="DA791" i="3"/>
  <c r="DB791" i="3"/>
  <c r="DC791" i="3"/>
  <c r="A792" i="3"/>
  <c r="CY792" i="3"/>
  <c r="CZ792" i="3"/>
  <c r="DA792" i="3"/>
  <c r="DB792" i="3"/>
  <c r="DC792" i="3"/>
  <c r="A793" i="3"/>
  <c r="CY793" i="3"/>
  <c r="CZ793" i="3"/>
  <c r="DB793" i="3" s="1"/>
  <c r="DA793" i="3"/>
  <c r="DC793" i="3"/>
  <c r="A794" i="3"/>
  <c r="CY794" i="3"/>
  <c r="CZ794" i="3"/>
  <c r="DA794" i="3"/>
  <c r="DB794" i="3"/>
  <c r="DC794" i="3"/>
  <c r="A795" i="3"/>
  <c r="CY795" i="3"/>
  <c r="CZ795" i="3"/>
  <c r="DA795" i="3"/>
  <c r="DB795" i="3"/>
  <c r="DC795" i="3"/>
  <c r="A796" i="3"/>
  <c r="CY796" i="3"/>
  <c r="CZ796" i="3"/>
  <c r="DB796" i="3" s="1"/>
  <c r="DA796" i="3"/>
  <c r="DC796" i="3"/>
  <c r="A797" i="3"/>
  <c r="CY797" i="3"/>
  <c r="CZ797" i="3"/>
  <c r="DB797" i="3" s="1"/>
  <c r="DA797" i="3"/>
  <c r="DC797" i="3"/>
  <c r="A798" i="3"/>
  <c r="CY798" i="3"/>
  <c r="CZ798" i="3"/>
  <c r="DB798" i="3" s="1"/>
  <c r="DA798" i="3"/>
  <c r="DC798" i="3"/>
  <c r="A799" i="3"/>
  <c r="CY799" i="3"/>
  <c r="CZ799" i="3"/>
  <c r="DA799" i="3"/>
  <c r="DB799" i="3"/>
  <c r="DC799" i="3"/>
  <c r="A800" i="3"/>
  <c r="CY800" i="3"/>
  <c r="CZ800" i="3"/>
  <c r="DA800" i="3"/>
  <c r="DB800" i="3"/>
  <c r="DC800" i="3"/>
  <c r="A801" i="3"/>
  <c r="CY801" i="3"/>
  <c r="CZ801" i="3"/>
  <c r="DB801" i="3" s="1"/>
  <c r="DA801" i="3"/>
  <c r="DC801" i="3"/>
  <c r="A802" i="3"/>
  <c r="CY802" i="3"/>
  <c r="CZ802" i="3"/>
  <c r="DA802" i="3"/>
  <c r="DB802" i="3"/>
  <c r="DC802" i="3"/>
  <c r="A803" i="3"/>
  <c r="CY803" i="3"/>
  <c r="CZ803" i="3"/>
  <c r="DA803" i="3"/>
  <c r="DB803" i="3"/>
  <c r="DC803" i="3"/>
  <c r="A804" i="3"/>
  <c r="CY804" i="3"/>
  <c r="CZ804" i="3"/>
  <c r="DB804" i="3" s="1"/>
  <c r="DA804" i="3"/>
  <c r="DC804" i="3"/>
  <c r="A805" i="3"/>
  <c r="CY805" i="3"/>
  <c r="CZ805" i="3"/>
  <c r="DB805" i="3" s="1"/>
  <c r="DA805" i="3"/>
  <c r="DC805" i="3"/>
  <c r="A806" i="3"/>
  <c r="CY806" i="3"/>
  <c r="CZ806" i="3"/>
  <c r="DB806" i="3" s="1"/>
  <c r="DA806" i="3"/>
  <c r="DC806" i="3"/>
  <c r="A807" i="3"/>
  <c r="CY807" i="3"/>
  <c r="CZ807" i="3"/>
  <c r="DA807" i="3"/>
  <c r="DB807" i="3"/>
  <c r="DC807" i="3"/>
  <c r="A808" i="3"/>
  <c r="CY808" i="3"/>
  <c r="CZ808" i="3"/>
  <c r="DA808" i="3"/>
  <c r="DB808" i="3"/>
  <c r="DC808" i="3"/>
  <c r="A809" i="3"/>
  <c r="CY809" i="3"/>
  <c r="CZ809" i="3"/>
  <c r="DB809" i="3" s="1"/>
  <c r="DA809" i="3"/>
  <c r="DC809" i="3"/>
  <c r="A810" i="3"/>
  <c r="CY810" i="3"/>
  <c r="CZ810" i="3"/>
  <c r="DA810" i="3"/>
  <c r="DB810" i="3"/>
  <c r="DC810" i="3"/>
  <c r="A811" i="3"/>
  <c r="CY811" i="3"/>
  <c r="CZ811" i="3"/>
  <c r="DA811" i="3"/>
  <c r="DB811" i="3"/>
  <c r="DC811" i="3"/>
  <c r="A812" i="3"/>
  <c r="CY812" i="3"/>
  <c r="CZ812" i="3"/>
  <c r="DB812" i="3" s="1"/>
  <c r="DA812" i="3"/>
  <c r="DC812" i="3"/>
  <c r="A813" i="3"/>
  <c r="CY813" i="3"/>
  <c r="CZ813" i="3"/>
  <c r="DB813" i="3" s="1"/>
  <c r="DA813" i="3"/>
  <c r="DC813" i="3"/>
  <c r="A814" i="3"/>
  <c r="CY814" i="3"/>
  <c r="CZ814" i="3"/>
  <c r="DB814" i="3" s="1"/>
  <c r="DA814" i="3"/>
  <c r="DC814" i="3"/>
  <c r="A815" i="3"/>
  <c r="CY815" i="3"/>
  <c r="CZ815" i="3"/>
  <c r="DA815" i="3"/>
  <c r="DB815" i="3"/>
  <c r="DC815" i="3"/>
  <c r="A816" i="3"/>
  <c r="CY816" i="3"/>
  <c r="CZ816" i="3"/>
  <c r="DA816" i="3"/>
  <c r="DB816" i="3"/>
  <c r="DC816" i="3"/>
  <c r="A817" i="3"/>
  <c r="CY817" i="3"/>
  <c r="CZ817" i="3"/>
  <c r="DB817" i="3" s="1"/>
  <c r="DA817" i="3"/>
  <c r="DC817" i="3"/>
  <c r="A818" i="3"/>
  <c r="CY818" i="3"/>
  <c r="CZ818" i="3"/>
  <c r="DA818" i="3"/>
  <c r="DB818" i="3"/>
  <c r="DC818" i="3"/>
  <c r="A819" i="3"/>
  <c r="CY819" i="3"/>
  <c r="CZ819" i="3"/>
  <c r="DA819" i="3"/>
  <c r="DB819" i="3"/>
  <c r="DC819" i="3"/>
  <c r="A820" i="3"/>
  <c r="CY820" i="3"/>
  <c r="CZ820" i="3"/>
  <c r="DB820" i="3" s="1"/>
  <c r="DA820" i="3"/>
  <c r="DC820" i="3"/>
  <c r="A821" i="3"/>
  <c r="CY821" i="3"/>
  <c r="CZ821" i="3"/>
  <c r="DB821" i="3" s="1"/>
  <c r="DA821" i="3"/>
  <c r="DC821" i="3"/>
  <c r="A822" i="3"/>
  <c r="CY822" i="3"/>
  <c r="CZ822" i="3"/>
  <c r="DB822" i="3" s="1"/>
  <c r="DA822" i="3"/>
  <c r="DC822" i="3"/>
  <c r="A823" i="3"/>
  <c r="CY823" i="3"/>
  <c r="CZ823" i="3"/>
  <c r="DA823" i="3"/>
  <c r="DB823" i="3"/>
  <c r="DC823" i="3"/>
  <c r="A824" i="3"/>
  <c r="CY824" i="3"/>
  <c r="CZ824" i="3"/>
  <c r="DA824" i="3"/>
  <c r="DB824" i="3"/>
  <c r="DC824" i="3"/>
  <c r="A825" i="3"/>
  <c r="CY825" i="3"/>
  <c r="CZ825" i="3"/>
  <c r="DB825" i="3" s="1"/>
  <c r="DA825" i="3"/>
  <c r="DC825" i="3"/>
  <c r="A826" i="3"/>
  <c r="CY826" i="3"/>
  <c r="CZ826" i="3"/>
  <c r="DA826" i="3"/>
  <c r="DB826" i="3"/>
  <c r="DC826" i="3"/>
  <c r="A827" i="3"/>
  <c r="CY827" i="3"/>
  <c r="CZ827" i="3"/>
  <c r="DA827" i="3"/>
  <c r="DB827" i="3"/>
  <c r="DC827" i="3"/>
  <c r="A828" i="3"/>
  <c r="CY828" i="3"/>
  <c r="CZ828" i="3"/>
  <c r="DB828" i="3" s="1"/>
  <c r="DA828" i="3"/>
  <c r="DC828" i="3"/>
  <c r="A829" i="3"/>
  <c r="CY829" i="3"/>
  <c r="CZ829" i="3"/>
  <c r="DB829" i="3" s="1"/>
  <c r="DA829" i="3"/>
  <c r="DC829" i="3"/>
  <c r="A830" i="3"/>
  <c r="CY830" i="3"/>
  <c r="CZ830" i="3"/>
  <c r="DB830" i="3" s="1"/>
  <c r="DA830" i="3"/>
  <c r="DC830" i="3"/>
  <c r="A831" i="3"/>
  <c r="CY831" i="3"/>
  <c r="CZ831" i="3"/>
  <c r="DA831" i="3"/>
  <c r="DB831" i="3"/>
  <c r="DC831" i="3"/>
  <c r="A832" i="3"/>
  <c r="CY832" i="3"/>
  <c r="CZ832" i="3"/>
  <c r="DA832" i="3"/>
  <c r="DB832" i="3"/>
  <c r="DC832" i="3"/>
  <c r="A833" i="3"/>
  <c r="CY833" i="3"/>
  <c r="CZ833" i="3"/>
  <c r="DB833" i="3" s="1"/>
  <c r="DA833" i="3"/>
  <c r="DC833" i="3"/>
  <c r="A834" i="3"/>
  <c r="CY834" i="3"/>
  <c r="CZ834" i="3"/>
  <c r="DA834" i="3"/>
  <c r="DB834" i="3"/>
  <c r="DC834" i="3"/>
  <c r="A835" i="3"/>
  <c r="CY835" i="3"/>
  <c r="CZ835" i="3"/>
  <c r="DA835" i="3"/>
  <c r="DB835" i="3"/>
  <c r="DC835" i="3"/>
  <c r="A836" i="3"/>
  <c r="CY836" i="3"/>
  <c r="CZ836" i="3"/>
  <c r="DB836" i="3" s="1"/>
  <c r="DA836" i="3"/>
  <c r="DC836" i="3"/>
  <c r="A837" i="3"/>
  <c r="CY837" i="3"/>
  <c r="CZ837" i="3"/>
  <c r="DB837" i="3" s="1"/>
  <c r="DA837" i="3"/>
  <c r="DC837" i="3"/>
  <c r="A838" i="3"/>
  <c r="CY838" i="3"/>
  <c r="CZ838" i="3"/>
  <c r="DB838" i="3" s="1"/>
  <c r="DA838" i="3"/>
  <c r="DC838" i="3"/>
  <c r="A839" i="3"/>
  <c r="CY839" i="3"/>
  <c r="CZ839" i="3"/>
  <c r="DA839" i="3"/>
  <c r="DB839" i="3"/>
  <c r="DC839" i="3"/>
  <c r="A840" i="3"/>
  <c r="CY840" i="3"/>
  <c r="CZ840" i="3"/>
  <c r="DA840" i="3"/>
  <c r="DB840" i="3"/>
  <c r="DC840" i="3"/>
  <c r="A841" i="3"/>
  <c r="CY841" i="3"/>
  <c r="CZ841" i="3"/>
  <c r="DB841" i="3" s="1"/>
  <c r="DA841" i="3"/>
  <c r="DC841" i="3"/>
  <c r="A842" i="3"/>
  <c r="CY842" i="3"/>
  <c r="CZ842" i="3"/>
  <c r="DA842" i="3"/>
  <c r="DB842" i="3"/>
  <c r="DC842" i="3"/>
  <c r="A843" i="3"/>
  <c r="CY843" i="3"/>
  <c r="CZ843" i="3"/>
  <c r="DA843" i="3"/>
  <c r="DB843" i="3"/>
  <c r="DC843" i="3"/>
  <c r="A844" i="3"/>
  <c r="CY844" i="3"/>
  <c r="CZ844" i="3"/>
  <c r="DB844" i="3" s="1"/>
  <c r="DA844" i="3"/>
  <c r="DC844" i="3"/>
  <c r="A845" i="3"/>
  <c r="CY845" i="3"/>
  <c r="CZ845" i="3"/>
  <c r="DB845" i="3" s="1"/>
  <c r="DA845" i="3"/>
  <c r="DC845" i="3"/>
  <c r="A846" i="3"/>
  <c r="CY846" i="3"/>
  <c r="CZ846" i="3"/>
  <c r="DB846" i="3" s="1"/>
  <c r="DA846" i="3"/>
  <c r="DC846" i="3"/>
  <c r="A847" i="3"/>
  <c r="CY847" i="3"/>
  <c r="CZ847" i="3"/>
  <c r="DA847" i="3"/>
  <c r="DB847" i="3"/>
  <c r="DC847" i="3"/>
  <c r="A848" i="3"/>
  <c r="CY848" i="3"/>
  <c r="CZ848" i="3"/>
  <c r="DA848" i="3"/>
  <c r="DB848" i="3"/>
  <c r="DC848" i="3"/>
  <c r="A849" i="3"/>
  <c r="CY849" i="3"/>
  <c r="CZ849" i="3"/>
  <c r="DB849" i="3" s="1"/>
  <c r="DA849" i="3"/>
  <c r="DC849" i="3"/>
  <c r="A850" i="3"/>
  <c r="CY850" i="3"/>
  <c r="CZ850" i="3"/>
  <c r="DA850" i="3"/>
  <c r="DB850" i="3"/>
  <c r="DC850" i="3"/>
  <c r="A851" i="3"/>
  <c r="CY851" i="3"/>
  <c r="CZ851" i="3"/>
  <c r="DA851" i="3"/>
  <c r="DB851" i="3"/>
  <c r="DC851" i="3"/>
  <c r="A852" i="3"/>
  <c r="CY852" i="3"/>
  <c r="CZ852" i="3"/>
  <c r="DB852" i="3" s="1"/>
  <c r="DA852" i="3"/>
  <c r="DC852" i="3"/>
  <c r="A853" i="3"/>
  <c r="CY853" i="3"/>
  <c r="CZ853" i="3"/>
  <c r="DB853" i="3" s="1"/>
  <c r="DA853" i="3"/>
  <c r="DC853" i="3"/>
  <c r="A854" i="3"/>
  <c r="CY854" i="3"/>
  <c r="CZ854" i="3"/>
  <c r="DB854" i="3" s="1"/>
  <c r="DA854" i="3"/>
  <c r="DC854" i="3"/>
  <c r="A855" i="3"/>
  <c r="CY855" i="3"/>
  <c r="CZ855" i="3"/>
  <c r="DA855" i="3"/>
  <c r="DB855" i="3"/>
  <c r="DC855" i="3"/>
  <c r="A856" i="3"/>
  <c r="CY856" i="3"/>
  <c r="CZ856" i="3"/>
  <c r="DA856" i="3"/>
  <c r="DB856" i="3"/>
  <c r="DC856" i="3"/>
  <c r="A857" i="3"/>
  <c r="CY857" i="3"/>
  <c r="CZ857" i="3"/>
  <c r="DB857" i="3" s="1"/>
  <c r="DA857" i="3"/>
  <c r="DC857" i="3"/>
  <c r="A858" i="3"/>
  <c r="CY858" i="3"/>
  <c r="CZ858" i="3"/>
  <c r="DA858" i="3"/>
  <c r="DB858" i="3"/>
  <c r="DC858" i="3"/>
  <c r="A859" i="3"/>
  <c r="CY859" i="3"/>
  <c r="CZ859" i="3"/>
  <c r="DA859" i="3"/>
  <c r="DB859" i="3"/>
  <c r="DC859" i="3"/>
  <c r="A860" i="3"/>
  <c r="CY860" i="3"/>
  <c r="CZ860" i="3"/>
  <c r="DB860" i="3" s="1"/>
  <c r="DA860" i="3"/>
  <c r="DC860" i="3"/>
  <c r="A861" i="3"/>
  <c r="CY861" i="3"/>
  <c r="CZ861" i="3"/>
  <c r="DB861" i="3" s="1"/>
  <c r="DA861" i="3"/>
  <c r="DC861" i="3"/>
  <c r="A862" i="3"/>
  <c r="CY862" i="3"/>
  <c r="CZ862" i="3"/>
  <c r="DB862" i="3" s="1"/>
  <c r="DA862" i="3"/>
  <c r="DC862" i="3"/>
  <c r="A863" i="3"/>
  <c r="CX863" i="3"/>
  <c r="CY863" i="3"/>
  <c r="CZ863" i="3"/>
  <c r="DA863" i="3"/>
  <c r="DB863" i="3"/>
  <c r="DC863" i="3"/>
  <c r="A864" i="3"/>
  <c r="CX864" i="3"/>
  <c r="CY864" i="3"/>
  <c r="CZ864" i="3"/>
  <c r="DA864" i="3"/>
  <c r="DB864" i="3"/>
  <c r="DC864" i="3"/>
  <c r="A865" i="3"/>
  <c r="CX865" i="3"/>
  <c r="CY865" i="3"/>
  <c r="CZ865" i="3"/>
  <c r="DB865" i="3" s="1"/>
  <c r="DA865" i="3"/>
  <c r="DC865" i="3"/>
  <c r="A866" i="3"/>
  <c r="CX866" i="3"/>
  <c r="CY866" i="3"/>
  <c r="CZ866" i="3"/>
  <c r="DB866" i="3" s="1"/>
  <c r="DA866" i="3"/>
  <c r="DC866" i="3"/>
  <c r="A867" i="3"/>
  <c r="CX867" i="3"/>
  <c r="CY867" i="3"/>
  <c r="CZ867" i="3"/>
  <c r="DA867" i="3"/>
  <c r="DB867" i="3"/>
  <c r="DC867" i="3"/>
  <c r="A868" i="3"/>
  <c r="CX868" i="3"/>
  <c r="CY868" i="3"/>
  <c r="CZ868" i="3"/>
  <c r="DA868" i="3"/>
  <c r="DB868" i="3"/>
  <c r="DC868" i="3"/>
  <c r="A869" i="3"/>
  <c r="CX869" i="3"/>
  <c r="CY869" i="3"/>
  <c r="CZ869" i="3"/>
  <c r="DB869" i="3" s="1"/>
  <c r="DA869" i="3"/>
  <c r="DC869" i="3"/>
  <c r="A870" i="3"/>
  <c r="CX870" i="3"/>
  <c r="CY870" i="3"/>
  <c r="CZ870" i="3"/>
  <c r="DA870" i="3"/>
  <c r="DB870" i="3"/>
  <c r="DC870" i="3"/>
  <c r="A871" i="3"/>
  <c r="CX871" i="3"/>
  <c r="CY871" i="3"/>
  <c r="CZ871" i="3"/>
  <c r="DA871" i="3"/>
  <c r="DB871" i="3"/>
  <c r="DC871" i="3"/>
  <c r="A872" i="3"/>
  <c r="CX872" i="3"/>
  <c r="CY872" i="3"/>
  <c r="CZ872" i="3"/>
  <c r="DB872" i="3" s="1"/>
  <c r="DA872" i="3"/>
  <c r="DC872" i="3"/>
  <c r="A873" i="3"/>
  <c r="CX873" i="3"/>
  <c r="CY873" i="3"/>
  <c r="CZ873" i="3"/>
  <c r="DB873" i="3" s="1"/>
  <c r="DA873" i="3"/>
  <c r="DC873" i="3"/>
  <c r="A874" i="3"/>
  <c r="CX874" i="3"/>
  <c r="CY874" i="3"/>
  <c r="CZ874" i="3"/>
  <c r="DA874" i="3"/>
  <c r="DB874" i="3"/>
  <c r="DC874" i="3"/>
  <c r="A875" i="3"/>
  <c r="CX875" i="3"/>
  <c r="CY875" i="3"/>
  <c r="CZ875" i="3"/>
  <c r="DA875" i="3"/>
  <c r="DB875" i="3"/>
  <c r="DC875" i="3"/>
  <c r="A876" i="3"/>
  <c r="CX876" i="3"/>
  <c r="CY876" i="3"/>
  <c r="CZ876" i="3"/>
  <c r="DB876" i="3" s="1"/>
  <c r="DA876" i="3"/>
  <c r="DC876" i="3"/>
  <c r="A877" i="3"/>
  <c r="CX877" i="3"/>
  <c r="CY877" i="3"/>
  <c r="CZ877" i="3"/>
  <c r="DB877" i="3" s="1"/>
  <c r="DA877" i="3"/>
  <c r="DC877" i="3"/>
  <c r="A878" i="3"/>
  <c r="CX878" i="3"/>
  <c r="CY878" i="3"/>
  <c r="CZ878" i="3"/>
  <c r="DB878" i="3" s="1"/>
  <c r="DA878" i="3"/>
  <c r="DC878" i="3"/>
  <c r="A879" i="3"/>
  <c r="CX879" i="3"/>
  <c r="CY879" i="3"/>
  <c r="CZ879" i="3"/>
  <c r="DA879" i="3"/>
  <c r="DB879" i="3"/>
  <c r="DC879" i="3"/>
  <c r="A880" i="3"/>
  <c r="CX880" i="3"/>
  <c r="CY880" i="3"/>
  <c r="CZ880" i="3"/>
  <c r="DA880" i="3"/>
  <c r="DB880" i="3"/>
  <c r="DC880" i="3"/>
  <c r="A881" i="3"/>
  <c r="CY881" i="3"/>
  <c r="CZ881" i="3"/>
  <c r="DB881" i="3" s="1"/>
  <c r="DA881" i="3"/>
  <c r="DC881" i="3"/>
  <c r="A882" i="3"/>
  <c r="CY882" i="3"/>
  <c r="CZ882" i="3"/>
  <c r="DA882" i="3"/>
  <c r="DB882" i="3"/>
  <c r="DC882" i="3"/>
  <c r="A883" i="3"/>
  <c r="CY883" i="3"/>
  <c r="CZ883" i="3"/>
  <c r="DA883" i="3"/>
  <c r="DB883" i="3"/>
  <c r="DC883" i="3"/>
  <c r="A884" i="3"/>
  <c r="CY884" i="3"/>
  <c r="CZ884" i="3"/>
  <c r="DB884" i="3" s="1"/>
  <c r="DA884" i="3"/>
  <c r="DC884" i="3"/>
  <c r="A885" i="3"/>
  <c r="CY885" i="3"/>
  <c r="CZ885" i="3"/>
  <c r="DB885" i="3" s="1"/>
  <c r="DA885" i="3"/>
  <c r="DC885" i="3"/>
  <c r="A886" i="3"/>
  <c r="CY886" i="3"/>
  <c r="CZ886" i="3"/>
  <c r="DB886" i="3" s="1"/>
  <c r="DA886" i="3"/>
  <c r="DC886" i="3"/>
  <c r="A887" i="3"/>
  <c r="CY887" i="3"/>
  <c r="CZ887" i="3"/>
  <c r="DA887" i="3"/>
  <c r="DB887" i="3"/>
  <c r="DC887" i="3"/>
  <c r="A888" i="3"/>
  <c r="CY888" i="3"/>
  <c r="CZ888" i="3"/>
  <c r="DA888" i="3"/>
  <c r="DB888" i="3"/>
  <c r="DC888" i="3"/>
  <c r="A889" i="3"/>
  <c r="CY889" i="3"/>
  <c r="CZ889" i="3"/>
  <c r="DB889" i="3" s="1"/>
  <c r="DA889" i="3"/>
  <c r="DC889" i="3"/>
  <c r="A890" i="3"/>
  <c r="CY890" i="3"/>
  <c r="CZ890" i="3"/>
  <c r="DA890" i="3"/>
  <c r="DB890" i="3"/>
  <c r="DC890" i="3"/>
  <c r="A891" i="3"/>
  <c r="CY891" i="3"/>
  <c r="CZ891" i="3"/>
  <c r="DA891" i="3"/>
  <c r="DB891" i="3"/>
  <c r="DC891" i="3"/>
  <c r="A892" i="3"/>
  <c r="CY892" i="3"/>
  <c r="CZ892" i="3"/>
  <c r="DB892" i="3" s="1"/>
  <c r="DA892" i="3"/>
  <c r="DC892" i="3"/>
  <c r="A893" i="3"/>
  <c r="CY893" i="3"/>
  <c r="CZ893" i="3"/>
  <c r="DB893" i="3" s="1"/>
  <c r="DA893" i="3"/>
  <c r="DC893" i="3"/>
  <c r="A894" i="3"/>
  <c r="CY894" i="3"/>
  <c r="CZ894" i="3"/>
  <c r="DB894" i="3" s="1"/>
  <c r="DA894" i="3"/>
  <c r="DC894" i="3"/>
  <c r="A895" i="3"/>
  <c r="CY895" i="3"/>
  <c r="CZ895" i="3"/>
  <c r="DA895" i="3"/>
  <c r="DB895" i="3"/>
  <c r="DC895" i="3"/>
  <c r="A896" i="3"/>
  <c r="CY896" i="3"/>
  <c r="CZ896" i="3"/>
  <c r="DA896" i="3"/>
  <c r="DB896" i="3"/>
  <c r="DC896" i="3"/>
  <c r="A897" i="3"/>
  <c r="CY897" i="3"/>
  <c r="CZ897" i="3"/>
  <c r="DB897" i="3" s="1"/>
  <c r="DA897" i="3"/>
  <c r="DC897" i="3"/>
  <c r="A898" i="3"/>
  <c r="CY898" i="3"/>
  <c r="CZ898" i="3"/>
  <c r="DA898" i="3"/>
  <c r="DB898" i="3"/>
  <c r="DC898" i="3"/>
  <c r="A899" i="3"/>
  <c r="CY899" i="3"/>
  <c r="CZ899" i="3"/>
  <c r="DA899" i="3"/>
  <c r="DB899" i="3"/>
  <c r="DC899" i="3"/>
  <c r="A900" i="3"/>
  <c r="CY900" i="3"/>
  <c r="CZ900" i="3"/>
  <c r="DB900" i="3" s="1"/>
  <c r="DA900" i="3"/>
  <c r="DC900" i="3"/>
  <c r="A901" i="3"/>
  <c r="CY901" i="3"/>
  <c r="CZ901" i="3"/>
  <c r="DB901" i="3" s="1"/>
  <c r="DA901" i="3"/>
  <c r="DC901" i="3"/>
  <c r="A902" i="3"/>
  <c r="CY902" i="3"/>
  <c r="CZ902" i="3"/>
  <c r="DB902" i="3" s="1"/>
  <c r="DA902" i="3"/>
  <c r="DC902" i="3"/>
  <c r="A903" i="3"/>
  <c r="CY903" i="3"/>
  <c r="CZ903" i="3"/>
  <c r="DA903" i="3"/>
  <c r="DB903" i="3"/>
  <c r="DC903" i="3"/>
  <c r="A904" i="3"/>
  <c r="CY904" i="3"/>
  <c r="CZ904" i="3"/>
  <c r="DA904" i="3"/>
  <c r="DB904" i="3"/>
  <c r="DC904" i="3"/>
  <c r="A905" i="3"/>
  <c r="CY905" i="3"/>
  <c r="CZ905" i="3"/>
  <c r="DB905" i="3" s="1"/>
  <c r="DA905" i="3"/>
  <c r="DC905" i="3"/>
  <c r="A906" i="3"/>
  <c r="CY906" i="3"/>
  <c r="CZ906" i="3"/>
  <c r="DA906" i="3"/>
  <c r="DB906" i="3"/>
  <c r="DC906" i="3"/>
  <c r="A907" i="3"/>
  <c r="CY907" i="3"/>
  <c r="CZ907" i="3"/>
  <c r="DA907" i="3"/>
  <c r="DB907" i="3"/>
  <c r="DC907" i="3"/>
  <c r="A908" i="3"/>
  <c r="CY908" i="3"/>
  <c r="CZ908" i="3"/>
  <c r="DB908" i="3" s="1"/>
  <c r="DA908" i="3"/>
  <c r="DC908" i="3"/>
  <c r="A909" i="3"/>
  <c r="CX909" i="3"/>
  <c r="CY909" i="3"/>
  <c r="CZ909" i="3"/>
  <c r="DB909" i="3" s="1"/>
  <c r="DA909" i="3"/>
  <c r="DC909" i="3"/>
  <c r="A910" i="3"/>
  <c r="CX910" i="3"/>
  <c r="CY910" i="3"/>
  <c r="CZ910" i="3"/>
  <c r="DA910" i="3"/>
  <c r="DB910" i="3"/>
  <c r="DC910" i="3"/>
  <c r="A911" i="3"/>
  <c r="CX911" i="3"/>
  <c r="CY911" i="3"/>
  <c r="CZ911" i="3"/>
  <c r="DA911" i="3"/>
  <c r="DB911" i="3"/>
  <c r="DC911" i="3"/>
  <c r="A912" i="3"/>
  <c r="CX912" i="3"/>
  <c r="CY912" i="3"/>
  <c r="CZ912" i="3"/>
  <c r="DB912" i="3" s="1"/>
  <c r="DA912" i="3"/>
  <c r="DC912" i="3"/>
  <c r="A913" i="3"/>
  <c r="CX913" i="3"/>
  <c r="CY913" i="3"/>
  <c r="CZ913" i="3"/>
  <c r="DB913" i="3" s="1"/>
  <c r="DA913" i="3"/>
  <c r="DC913" i="3"/>
  <c r="A914" i="3"/>
  <c r="CX914" i="3"/>
  <c r="CY914" i="3"/>
  <c r="CZ914" i="3"/>
  <c r="DB914" i="3" s="1"/>
  <c r="DA914" i="3"/>
  <c r="DC914" i="3"/>
  <c r="A915" i="3"/>
  <c r="CX915" i="3"/>
  <c r="CY915" i="3"/>
  <c r="CZ915" i="3"/>
  <c r="DA915" i="3"/>
  <c r="DB915" i="3"/>
  <c r="DC915" i="3"/>
  <c r="A916" i="3"/>
  <c r="CX916" i="3"/>
  <c r="CY916" i="3"/>
  <c r="CZ916" i="3"/>
  <c r="DA916" i="3"/>
  <c r="DB916" i="3"/>
  <c r="DC916" i="3"/>
  <c r="A917" i="3"/>
  <c r="CX917" i="3"/>
  <c r="CY917" i="3"/>
  <c r="CZ917" i="3"/>
  <c r="DB917" i="3" s="1"/>
  <c r="DA917" i="3"/>
  <c r="DC917" i="3"/>
  <c r="A918" i="3"/>
  <c r="CX918" i="3"/>
  <c r="CY918" i="3"/>
  <c r="CZ918" i="3"/>
  <c r="DB918" i="3" s="1"/>
  <c r="DA918" i="3"/>
  <c r="DC91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AC28" i="1"/>
  <c r="AE28" i="1"/>
  <c r="AD28" i="1" s="1"/>
  <c r="AF28" i="1"/>
  <c r="CT28" i="1" s="1"/>
  <c r="S28" i="1" s="1"/>
  <c r="AG28" i="1"/>
  <c r="AH28" i="1"/>
  <c r="AI28" i="1"/>
  <c r="CW28" i="1" s="1"/>
  <c r="V28" i="1" s="1"/>
  <c r="AJ28" i="1"/>
  <c r="CX28" i="1" s="1"/>
  <c r="W28" i="1" s="1"/>
  <c r="CQ28" i="1"/>
  <c r="P28" i="1" s="1"/>
  <c r="CU28" i="1"/>
  <c r="T28" i="1" s="1"/>
  <c r="CV28" i="1"/>
  <c r="U28" i="1" s="1"/>
  <c r="FR28" i="1"/>
  <c r="GL28" i="1"/>
  <c r="GO28" i="1"/>
  <c r="GP28" i="1"/>
  <c r="GV28" i="1"/>
  <c r="HC28" i="1" s="1"/>
  <c r="GX28" i="1" s="1"/>
  <c r="C29" i="1"/>
  <c r="D29" i="1"/>
  <c r="I29" i="1"/>
  <c r="AC29" i="1"/>
  <c r="AE29" i="1"/>
  <c r="AD29" i="1" s="1"/>
  <c r="AF29" i="1"/>
  <c r="CT29" i="1" s="1"/>
  <c r="S29" i="1" s="1"/>
  <c r="AG29" i="1"/>
  <c r="AH29" i="1"/>
  <c r="AI29" i="1"/>
  <c r="CW29" i="1" s="1"/>
  <c r="V29" i="1" s="1"/>
  <c r="AJ29" i="1"/>
  <c r="CX29" i="1" s="1"/>
  <c r="W29" i="1" s="1"/>
  <c r="CQ29" i="1"/>
  <c r="P29" i="1" s="1"/>
  <c r="CU29" i="1"/>
  <c r="T29" i="1" s="1"/>
  <c r="CV29" i="1"/>
  <c r="U29" i="1" s="1"/>
  <c r="FR29" i="1"/>
  <c r="GL29" i="1"/>
  <c r="GO29" i="1"/>
  <c r="GP29" i="1"/>
  <c r="GV29" i="1"/>
  <c r="HC29" i="1" s="1"/>
  <c r="GX29" i="1" s="1"/>
  <c r="C30" i="1"/>
  <c r="D30" i="1"/>
  <c r="I30" i="1"/>
  <c r="CX7" i="3" s="1"/>
  <c r="AC30" i="1"/>
  <c r="AE30" i="1"/>
  <c r="AD30" i="1" s="1"/>
  <c r="AF30" i="1"/>
  <c r="CT30" i="1" s="1"/>
  <c r="S30" i="1" s="1"/>
  <c r="CY30" i="1" s="1"/>
  <c r="X30" i="1" s="1"/>
  <c r="AG30" i="1"/>
  <c r="AH30" i="1"/>
  <c r="AI30" i="1"/>
  <c r="AJ30" i="1"/>
  <c r="CX30" i="1" s="1"/>
  <c r="W30" i="1" s="1"/>
  <c r="CQ30" i="1"/>
  <c r="P30" i="1" s="1"/>
  <c r="CS30" i="1"/>
  <c r="R30" i="1" s="1"/>
  <c r="GK30" i="1" s="1"/>
  <c r="CU30" i="1"/>
  <c r="T30" i="1" s="1"/>
  <c r="CV30" i="1"/>
  <c r="U30" i="1" s="1"/>
  <c r="CW30" i="1"/>
  <c r="V30" i="1" s="1"/>
  <c r="CZ30" i="1"/>
  <c r="Y30" i="1" s="1"/>
  <c r="FR30" i="1"/>
  <c r="GL30" i="1"/>
  <c r="GO30" i="1"/>
  <c r="GP30" i="1"/>
  <c r="GV30" i="1"/>
  <c r="HC30" i="1" s="1"/>
  <c r="GX30" i="1" s="1"/>
  <c r="CJ59" i="1" s="1"/>
  <c r="C31" i="1"/>
  <c r="D31" i="1"/>
  <c r="I31" i="1"/>
  <c r="CX8" i="3" s="1"/>
  <c r="AC31" i="1"/>
  <c r="AE31" i="1"/>
  <c r="AD31" i="1" s="1"/>
  <c r="AB31" i="1" s="1"/>
  <c r="AF31" i="1"/>
  <c r="CT31" i="1" s="1"/>
  <c r="AG31" i="1"/>
  <c r="AH31" i="1"/>
  <c r="AI31" i="1"/>
  <c r="CW31" i="1" s="1"/>
  <c r="V31" i="1" s="1"/>
  <c r="AJ31" i="1"/>
  <c r="CX31" i="1" s="1"/>
  <c r="CQ31" i="1"/>
  <c r="P31" i="1" s="1"/>
  <c r="CS31" i="1"/>
  <c r="R31" i="1" s="1"/>
  <c r="GK31" i="1" s="1"/>
  <c r="CU31" i="1"/>
  <c r="CV31" i="1"/>
  <c r="U31" i="1" s="1"/>
  <c r="FR31" i="1"/>
  <c r="GL31" i="1"/>
  <c r="GO31" i="1"/>
  <c r="GP31" i="1"/>
  <c r="GV31" i="1"/>
  <c r="HC31" i="1" s="1"/>
  <c r="GX31" i="1"/>
  <c r="C32" i="1"/>
  <c r="D32" i="1"/>
  <c r="I32" i="1"/>
  <c r="Q32" i="1"/>
  <c r="U32" i="1"/>
  <c r="AC32" i="1"/>
  <c r="AE32" i="1"/>
  <c r="AD32" i="1" s="1"/>
  <c r="AF32" i="1"/>
  <c r="CT32" i="1" s="1"/>
  <c r="S32" i="1" s="1"/>
  <c r="CY32" i="1" s="1"/>
  <c r="X32" i="1" s="1"/>
  <c r="AG32" i="1"/>
  <c r="AH32" i="1"/>
  <c r="AI32" i="1"/>
  <c r="AJ32" i="1"/>
  <c r="CX32" i="1" s="1"/>
  <c r="W32" i="1" s="1"/>
  <c r="CQ32" i="1"/>
  <c r="P32" i="1" s="1"/>
  <c r="CR32" i="1"/>
  <c r="CS32" i="1"/>
  <c r="R32" i="1" s="1"/>
  <c r="CU32" i="1"/>
  <c r="T32" i="1" s="1"/>
  <c r="CV32" i="1"/>
  <c r="CW32" i="1"/>
  <c r="V32" i="1" s="1"/>
  <c r="FR32" i="1"/>
  <c r="GL32" i="1"/>
  <c r="GO32" i="1"/>
  <c r="GP32" i="1"/>
  <c r="GV32" i="1"/>
  <c r="HC32" i="1" s="1"/>
  <c r="GX32" i="1"/>
  <c r="C33" i="1"/>
  <c r="D33" i="1"/>
  <c r="I33" i="1"/>
  <c r="P33" i="1"/>
  <c r="R33" i="1"/>
  <c r="GK33" i="1" s="1"/>
  <c r="AC33" i="1"/>
  <c r="AD33" i="1"/>
  <c r="AE33" i="1"/>
  <c r="AF33" i="1"/>
  <c r="CT33" i="1" s="1"/>
  <c r="S33" i="1" s="1"/>
  <c r="CY33" i="1" s="1"/>
  <c r="X33" i="1" s="1"/>
  <c r="AG33" i="1"/>
  <c r="AH33" i="1"/>
  <c r="CV33" i="1" s="1"/>
  <c r="U33" i="1" s="1"/>
  <c r="AI33" i="1"/>
  <c r="AJ33" i="1"/>
  <c r="CX33" i="1" s="1"/>
  <c r="W33" i="1" s="1"/>
  <c r="CQ33" i="1"/>
  <c r="CR33" i="1"/>
  <c r="Q33" i="1" s="1"/>
  <c r="CS33" i="1"/>
  <c r="CU33" i="1"/>
  <c r="T33" i="1" s="1"/>
  <c r="CW33" i="1"/>
  <c r="V33" i="1" s="1"/>
  <c r="CZ33" i="1"/>
  <c r="Y33" i="1" s="1"/>
  <c r="FR33" i="1"/>
  <c r="GL33" i="1"/>
  <c r="GO33" i="1"/>
  <c r="GP33" i="1"/>
  <c r="GV33" i="1"/>
  <c r="HC33" i="1" s="1"/>
  <c r="GX33" i="1"/>
  <c r="C34" i="1"/>
  <c r="D34" i="1"/>
  <c r="AC34" i="1"/>
  <c r="CQ34" i="1" s="1"/>
  <c r="P34" i="1" s="1"/>
  <c r="AE34" i="1"/>
  <c r="AD34" i="1" s="1"/>
  <c r="AF34" i="1"/>
  <c r="AG34" i="1"/>
  <c r="CU34" i="1" s="1"/>
  <c r="T34" i="1" s="1"/>
  <c r="AH34" i="1"/>
  <c r="AI34" i="1"/>
  <c r="AJ34" i="1"/>
  <c r="CX34" i="1" s="1"/>
  <c r="W34" i="1" s="1"/>
  <c r="CR34" i="1"/>
  <c r="Q34" i="1" s="1"/>
  <c r="CS34" i="1"/>
  <c r="R34" i="1" s="1"/>
  <c r="GK34" i="1" s="1"/>
  <c r="CT34" i="1"/>
  <c r="S34" i="1" s="1"/>
  <c r="CV34" i="1"/>
  <c r="U34" i="1" s="1"/>
  <c r="CW34" i="1"/>
  <c r="V34" i="1" s="1"/>
  <c r="FR34" i="1"/>
  <c r="GL34" i="1"/>
  <c r="GN34" i="1"/>
  <c r="GP34" i="1"/>
  <c r="GV34" i="1"/>
  <c r="HC34" i="1"/>
  <c r="GX34" i="1" s="1"/>
  <c r="C35" i="1"/>
  <c r="D35" i="1"/>
  <c r="S35" i="1"/>
  <c r="V35" i="1"/>
  <c r="AC35" i="1"/>
  <c r="AB35" i="1" s="1"/>
  <c r="AD35" i="1"/>
  <c r="CR35" i="1" s="1"/>
  <c r="Q35" i="1" s="1"/>
  <c r="AE35" i="1"/>
  <c r="AF35" i="1"/>
  <c r="AG35" i="1"/>
  <c r="AH35" i="1"/>
  <c r="CV35" i="1" s="1"/>
  <c r="U35" i="1" s="1"/>
  <c r="AI35" i="1"/>
  <c r="AJ35" i="1"/>
  <c r="CS35" i="1"/>
  <c r="R35" i="1" s="1"/>
  <c r="GK35" i="1" s="1"/>
  <c r="CT35" i="1"/>
  <c r="CU35" i="1"/>
  <c r="T35" i="1" s="1"/>
  <c r="CW35" i="1"/>
  <c r="CX35" i="1"/>
  <c r="W35" i="1" s="1"/>
  <c r="FR35" i="1"/>
  <c r="GL35" i="1"/>
  <c r="GN35" i="1"/>
  <c r="GP35" i="1"/>
  <c r="GV35" i="1"/>
  <c r="HC35" i="1"/>
  <c r="GX35" i="1" s="1"/>
  <c r="C36" i="1"/>
  <c r="D36" i="1"/>
  <c r="I36" i="1"/>
  <c r="R36" i="1"/>
  <c r="T36" i="1"/>
  <c r="AC36" i="1"/>
  <c r="AD36" i="1"/>
  <c r="CR36" i="1" s="1"/>
  <c r="Q36" i="1" s="1"/>
  <c r="AE36" i="1"/>
  <c r="AF36" i="1"/>
  <c r="AB36" i="1" s="1"/>
  <c r="AG36" i="1"/>
  <c r="AH36" i="1"/>
  <c r="CV36" i="1" s="1"/>
  <c r="U36" i="1" s="1"/>
  <c r="AI36" i="1"/>
  <c r="AJ36" i="1"/>
  <c r="CX36" i="1" s="1"/>
  <c r="W36" i="1" s="1"/>
  <c r="CQ36" i="1"/>
  <c r="P36" i="1" s="1"/>
  <c r="CS36" i="1"/>
  <c r="CT36" i="1"/>
  <c r="S36" i="1" s="1"/>
  <c r="CU36" i="1"/>
  <c r="CW36" i="1"/>
  <c r="V36" i="1" s="1"/>
  <c r="FR36" i="1"/>
  <c r="GK36" i="1"/>
  <c r="GL36" i="1"/>
  <c r="GO36" i="1"/>
  <c r="GP36" i="1"/>
  <c r="GV36" i="1"/>
  <c r="GX36" i="1"/>
  <c r="HC36" i="1"/>
  <c r="C37" i="1"/>
  <c r="D37" i="1"/>
  <c r="I37" i="1"/>
  <c r="S37" i="1"/>
  <c r="CY37" i="1" s="1"/>
  <c r="X37" i="1" s="1"/>
  <c r="AC37" i="1"/>
  <c r="CQ37" i="1" s="1"/>
  <c r="P37" i="1" s="1"/>
  <c r="AD37" i="1"/>
  <c r="CR37" i="1" s="1"/>
  <c r="AE37" i="1"/>
  <c r="AF37" i="1"/>
  <c r="AG37" i="1"/>
  <c r="AH37" i="1"/>
  <c r="CV37" i="1" s="1"/>
  <c r="AI37" i="1"/>
  <c r="AJ37" i="1"/>
  <c r="CS37" i="1"/>
  <c r="R37" i="1" s="1"/>
  <c r="GK37" i="1" s="1"/>
  <c r="CT37" i="1"/>
  <c r="CU37" i="1"/>
  <c r="T37" i="1" s="1"/>
  <c r="CW37" i="1"/>
  <c r="CX37" i="1"/>
  <c r="W37" i="1" s="1"/>
  <c r="FR37" i="1"/>
  <c r="GL37" i="1"/>
  <c r="GO37" i="1"/>
  <c r="GP37" i="1"/>
  <c r="GV37" i="1"/>
  <c r="HC37" i="1"/>
  <c r="GX37" i="1" s="1"/>
  <c r="C38" i="1"/>
  <c r="D38" i="1"/>
  <c r="I38" i="1"/>
  <c r="R38" i="1"/>
  <c r="T38" i="1"/>
  <c r="AC38" i="1"/>
  <c r="AD38" i="1"/>
  <c r="CR38" i="1" s="1"/>
  <c r="Q38" i="1" s="1"/>
  <c r="AE38" i="1"/>
  <c r="AF38" i="1"/>
  <c r="AG38" i="1"/>
  <c r="AH38" i="1"/>
  <c r="CV38" i="1" s="1"/>
  <c r="U38" i="1" s="1"/>
  <c r="AI38" i="1"/>
  <c r="AJ38" i="1"/>
  <c r="CX38" i="1" s="1"/>
  <c r="W38" i="1" s="1"/>
  <c r="CQ38" i="1"/>
  <c r="P38" i="1" s="1"/>
  <c r="CS38" i="1"/>
  <c r="CT38" i="1"/>
  <c r="S38" i="1" s="1"/>
  <c r="CU38" i="1"/>
  <c r="CW38" i="1"/>
  <c r="V38" i="1" s="1"/>
  <c r="FR38" i="1"/>
  <c r="GK38" i="1"/>
  <c r="GL38" i="1"/>
  <c r="GO38" i="1"/>
  <c r="GP38" i="1"/>
  <c r="GV38" i="1"/>
  <c r="GX38" i="1"/>
  <c r="HC38" i="1"/>
  <c r="C39" i="1"/>
  <c r="D39" i="1"/>
  <c r="I39" i="1"/>
  <c r="S39" i="1"/>
  <c r="V39" i="1"/>
  <c r="AC39" i="1"/>
  <c r="AB39" i="1" s="1"/>
  <c r="AD39" i="1"/>
  <c r="CR39" i="1" s="1"/>
  <c r="AE39" i="1"/>
  <c r="AF39" i="1"/>
  <c r="AG39" i="1"/>
  <c r="AH39" i="1"/>
  <c r="CV39" i="1" s="1"/>
  <c r="AI39" i="1"/>
  <c r="AJ39" i="1"/>
  <c r="CS39" i="1"/>
  <c r="R39" i="1" s="1"/>
  <c r="GK39" i="1" s="1"/>
  <c r="CT39" i="1"/>
  <c r="CU39" i="1"/>
  <c r="T39" i="1" s="1"/>
  <c r="CW39" i="1"/>
  <c r="CX39" i="1"/>
  <c r="W39" i="1" s="1"/>
  <c r="FR39" i="1"/>
  <c r="GL39" i="1"/>
  <c r="GO39" i="1"/>
  <c r="GP39" i="1"/>
  <c r="GV39" i="1"/>
  <c r="HC39" i="1"/>
  <c r="GX39" i="1" s="1"/>
  <c r="C40" i="1"/>
  <c r="D40" i="1"/>
  <c r="I40" i="1"/>
  <c r="R40" i="1"/>
  <c r="T40" i="1"/>
  <c r="AC40" i="1"/>
  <c r="AD40" i="1"/>
  <c r="CR40" i="1" s="1"/>
  <c r="Q40" i="1" s="1"/>
  <c r="AE40" i="1"/>
  <c r="AF40" i="1"/>
  <c r="AB40" i="1" s="1"/>
  <c r="AG40" i="1"/>
  <c r="AH40" i="1"/>
  <c r="CV40" i="1" s="1"/>
  <c r="U40" i="1" s="1"/>
  <c r="AI40" i="1"/>
  <c r="AJ40" i="1"/>
  <c r="CX40" i="1" s="1"/>
  <c r="W40" i="1" s="1"/>
  <c r="CQ40" i="1"/>
  <c r="P40" i="1" s="1"/>
  <c r="CP40" i="1" s="1"/>
  <c r="O40" i="1" s="1"/>
  <c r="CS40" i="1"/>
  <c r="CT40" i="1"/>
  <c r="S40" i="1" s="1"/>
  <c r="CU40" i="1"/>
  <c r="CW40" i="1"/>
  <c r="V40" i="1" s="1"/>
  <c r="FR40" i="1"/>
  <c r="GK40" i="1"/>
  <c r="GL40" i="1"/>
  <c r="GO40" i="1"/>
  <c r="GP40" i="1"/>
  <c r="GV40" i="1"/>
  <c r="GX40" i="1"/>
  <c r="HC40" i="1"/>
  <c r="C41" i="1"/>
  <c r="D41" i="1"/>
  <c r="I41" i="1"/>
  <c r="S41" i="1"/>
  <c r="AC41" i="1"/>
  <c r="CQ41" i="1" s="1"/>
  <c r="P41" i="1" s="1"/>
  <c r="AD41" i="1"/>
  <c r="CR41" i="1" s="1"/>
  <c r="AE41" i="1"/>
  <c r="AF41" i="1"/>
  <c r="AG41" i="1"/>
  <c r="AH41" i="1"/>
  <c r="CV41" i="1" s="1"/>
  <c r="AI41" i="1"/>
  <c r="AJ41" i="1"/>
  <c r="CS41" i="1"/>
  <c r="R41" i="1" s="1"/>
  <c r="GK41" i="1" s="1"/>
  <c r="CT41" i="1"/>
  <c r="CU41" i="1"/>
  <c r="T41" i="1" s="1"/>
  <c r="CW41" i="1"/>
  <c r="CX41" i="1"/>
  <c r="W41" i="1" s="1"/>
  <c r="FR41" i="1"/>
  <c r="GL41" i="1"/>
  <c r="GO41" i="1"/>
  <c r="GP41" i="1"/>
  <c r="GV41" i="1"/>
  <c r="HC41" i="1"/>
  <c r="GX41" i="1" s="1"/>
  <c r="C42" i="1"/>
  <c r="D42" i="1"/>
  <c r="I42" i="1"/>
  <c r="R42" i="1"/>
  <c r="T42" i="1"/>
  <c r="AC42" i="1"/>
  <c r="AD42" i="1"/>
  <c r="CR42" i="1" s="1"/>
  <c r="Q42" i="1" s="1"/>
  <c r="AE42" i="1"/>
  <c r="AF42" i="1"/>
  <c r="AG42" i="1"/>
  <c r="AH42" i="1"/>
  <c r="CV42" i="1" s="1"/>
  <c r="U42" i="1" s="1"/>
  <c r="AI42" i="1"/>
  <c r="AJ42" i="1"/>
  <c r="CX42" i="1" s="1"/>
  <c r="W42" i="1" s="1"/>
  <c r="CQ42" i="1"/>
  <c r="P42" i="1" s="1"/>
  <c r="CP42" i="1" s="1"/>
  <c r="O42" i="1" s="1"/>
  <c r="CS42" i="1"/>
  <c r="CT42" i="1"/>
  <c r="S42" i="1" s="1"/>
  <c r="CU42" i="1"/>
  <c r="CW42" i="1"/>
  <c r="V42" i="1" s="1"/>
  <c r="FR42" i="1"/>
  <c r="GK42" i="1"/>
  <c r="GL42" i="1"/>
  <c r="GO42" i="1"/>
  <c r="GP42" i="1"/>
  <c r="GV42" i="1"/>
  <c r="GX42" i="1"/>
  <c r="HC42" i="1"/>
  <c r="C43" i="1"/>
  <c r="D43" i="1"/>
  <c r="I43" i="1"/>
  <c r="S43" i="1"/>
  <c r="CY43" i="1" s="1"/>
  <c r="X43" i="1" s="1"/>
  <c r="V43" i="1"/>
  <c r="AC43" i="1"/>
  <c r="AB43" i="1" s="1"/>
  <c r="AD43" i="1"/>
  <c r="CR43" i="1" s="1"/>
  <c r="AE43" i="1"/>
  <c r="AF43" i="1"/>
  <c r="AG43" i="1"/>
  <c r="AH43" i="1"/>
  <c r="CV43" i="1" s="1"/>
  <c r="AI43" i="1"/>
  <c r="AJ43" i="1"/>
  <c r="CS43" i="1"/>
  <c r="R43" i="1" s="1"/>
  <c r="GK43" i="1" s="1"/>
  <c r="CT43" i="1"/>
  <c r="CU43" i="1"/>
  <c r="T43" i="1" s="1"/>
  <c r="CW43" i="1"/>
  <c r="CX43" i="1"/>
  <c r="W43" i="1" s="1"/>
  <c r="FR43" i="1"/>
  <c r="GL43" i="1"/>
  <c r="GO43" i="1"/>
  <c r="GP43" i="1"/>
  <c r="GV43" i="1"/>
  <c r="HC43" i="1"/>
  <c r="GX43" i="1" s="1"/>
  <c r="C44" i="1"/>
  <c r="D44" i="1"/>
  <c r="I44" i="1"/>
  <c r="R44" i="1"/>
  <c r="T44" i="1"/>
  <c r="AC44" i="1"/>
  <c r="AD44" i="1"/>
  <c r="CR44" i="1" s="1"/>
  <c r="Q44" i="1" s="1"/>
  <c r="AE44" i="1"/>
  <c r="AF44" i="1"/>
  <c r="AB44" i="1" s="1"/>
  <c r="AG44" i="1"/>
  <c r="AH44" i="1"/>
  <c r="CV44" i="1" s="1"/>
  <c r="U44" i="1" s="1"/>
  <c r="AI44" i="1"/>
  <c r="AJ44" i="1"/>
  <c r="CX44" i="1" s="1"/>
  <c r="W44" i="1" s="1"/>
  <c r="CQ44" i="1"/>
  <c r="P44" i="1" s="1"/>
  <c r="CS44" i="1"/>
  <c r="CT44" i="1"/>
  <c r="S44" i="1" s="1"/>
  <c r="CU44" i="1"/>
  <c r="CW44" i="1"/>
  <c r="V44" i="1" s="1"/>
  <c r="FR44" i="1"/>
  <c r="GK44" i="1"/>
  <c r="GL44" i="1"/>
  <c r="GO44" i="1"/>
  <c r="GP44" i="1"/>
  <c r="GV44" i="1"/>
  <c r="GX44" i="1"/>
  <c r="HC44" i="1"/>
  <c r="C45" i="1"/>
  <c r="D45" i="1"/>
  <c r="I45" i="1"/>
  <c r="S45" i="1"/>
  <c r="AC45" i="1"/>
  <c r="CQ45" i="1" s="1"/>
  <c r="P45" i="1" s="1"/>
  <c r="AD45" i="1"/>
  <c r="CR45" i="1" s="1"/>
  <c r="AE45" i="1"/>
  <c r="AF45" i="1"/>
  <c r="AG45" i="1"/>
  <c r="AH45" i="1"/>
  <c r="CV45" i="1" s="1"/>
  <c r="AI45" i="1"/>
  <c r="AJ45" i="1"/>
  <c r="CS45" i="1"/>
  <c r="R45" i="1" s="1"/>
  <c r="GK45" i="1" s="1"/>
  <c r="CT45" i="1"/>
  <c r="CU45" i="1"/>
  <c r="T45" i="1" s="1"/>
  <c r="CW45" i="1"/>
  <c r="CX45" i="1"/>
  <c r="W45" i="1" s="1"/>
  <c r="FR45" i="1"/>
  <c r="GL45" i="1"/>
  <c r="GO45" i="1"/>
  <c r="GP45" i="1"/>
  <c r="GV45" i="1"/>
  <c r="HC45" i="1"/>
  <c r="GX45" i="1" s="1"/>
  <c r="C46" i="1"/>
  <c r="D46" i="1"/>
  <c r="I46" i="1"/>
  <c r="R46" i="1"/>
  <c r="T46" i="1"/>
  <c r="AC46" i="1"/>
  <c r="AD46" i="1"/>
  <c r="CR46" i="1" s="1"/>
  <c r="Q46" i="1" s="1"/>
  <c r="AE46" i="1"/>
  <c r="AF46" i="1"/>
  <c r="AG46" i="1"/>
  <c r="AH46" i="1"/>
  <c r="CV46" i="1" s="1"/>
  <c r="U46" i="1" s="1"/>
  <c r="AI46" i="1"/>
  <c r="AJ46" i="1"/>
  <c r="CX46" i="1" s="1"/>
  <c r="W46" i="1" s="1"/>
  <c r="CQ46" i="1"/>
  <c r="P46" i="1" s="1"/>
  <c r="CP46" i="1" s="1"/>
  <c r="O46" i="1" s="1"/>
  <c r="CS46" i="1"/>
  <c r="CT46" i="1"/>
  <c r="S46" i="1" s="1"/>
  <c r="CU46" i="1"/>
  <c r="CW46" i="1"/>
  <c r="V46" i="1" s="1"/>
  <c r="FR46" i="1"/>
  <c r="GK46" i="1"/>
  <c r="GL46" i="1"/>
  <c r="GO46" i="1"/>
  <c r="GP46" i="1"/>
  <c r="GV46" i="1"/>
  <c r="GX46" i="1"/>
  <c r="HC46" i="1"/>
  <c r="C47" i="1"/>
  <c r="D47" i="1"/>
  <c r="I47" i="1"/>
  <c r="S47" i="1"/>
  <c r="CY47" i="1" s="1"/>
  <c r="X47" i="1" s="1"/>
  <c r="V47" i="1"/>
  <c r="AC47" i="1"/>
  <c r="AB47" i="1" s="1"/>
  <c r="AD47" i="1"/>
  <c r="CR47" i="1" s="1"/>
  <c r="AE47" i="1"/>
  <c r="AF47" i="1"/>
  <c r="AG47" i="1"/>
  <c r="AH47" i="1"/>
  <c r="CV47" i="1" s="1"/>
  <c r="AI47" i="1"/>
  <c r="AJ47" i="1"/>
  <c r="CS47" i="1"/>
  <c r="R47" i="1" s="1"/>
  <c r="GK47" i="1" s="1"/>
  <c r="CT47" i="1"/>
  <c r="CU47" i="1"/>
  <c r="T47" i="1" s="1"/>
  <c r="CW47" i="1"/>
  <c r="CX47" i="1"/>
  <c r="W47" i="1" s="1"/>
  <c r="FR47" i="1"/>
  <c r="GL47" i="1"/>
  <c r="GO47" i="1"/>
  <c r="GP47" i="1"/>
  <c r="GV47" i="1"/>
  <c r="HC47" i="1"/>
  <c r="GX47" i="1" s="1"/>
  <c r="C48" i="1"/>
  <c r="D48" i="1"/>
  <c r="I48" i="1"/>
  <c r="CX143" i="3" s="1"/>
  <c r="R48" i="1"/>
  <c r="T48" i="1"/>
  <c r="AC48" i="1"/>
  <c r="AD48" i="1"/>
  <c r="CR48" i="1" s="1"/>
  <c r="Q48" i="1" s="1"/>
  <c r="AE48" i="1"/>
  <c r="AF48" i="1"/>
  <c r="AB48" i="1" s="1"/>
  <c r="AG48" i="1"/>
  <c r="AH48" i="1"/>
  <c r="CV48" i="1" s="1"/>
  <c r="U48" i="1" s="1"/>
  <c r="AI48" i="1"/>
  <c r="AJ48" i="1"/>
  <c r="CX48" i="1" s="1"/>
  <c r="W48" i="1" s="1"/>
  <c r="CQ48" i="1"/>
  <c r="P48" i="1" s="1"/>
  <c r="CS48" i="1"/>
  <c r="CT48" i="1"/>
  <c r="S48" i="1" s="1"/>
  <c r="CU48" i="1"/>
  <c r="CW48" i="1"/>
  <c r="V48" i="1" s="1"/>
  <c r="FR48" i="1"/>
  <c r="GK48" i="1"/>
  <c r="GL48" i="1"/>
  <c r="GO48" i="1"/>
  <c r="GP48" i="1"/>
  <c r="GV48" i="1"/>
  <c r="GX48" i="1"/>
  <c r="HC48" i="1"/>
  <c r="C49" i="1"/>
  <c r="D49" i="1"/>
  <c r="I49" i="1"/>
  <c r="CX144" i="3" s="1"/>
  <c r="S49" i="1"/>
  <c r="AC49" i="1"/>
  <c r="CQ49" i="1" s="1"/>
  <c r="P49" i="1" s="1"/>
  <c r="AD49" i="1"/>
  <c r="CR49" i="1" s="1"/>
  <c r="AE49" i="1"/>
  <c r="AF49" i="1"/>
  <c r="AG49" i="1"/>
  <c r="AH49" i="1"/>
  <c r="CV49" i="1" s="1"/>
  <c r="AI49" i="1"/>
  <c r="AJ49" i="1"/>
  <c r="CS49" i="1"/>
  <c r="R49" i="1" s="1"/>
  <c r="GK49" i="1" s="1"/>
  <c r="CT49" i="1"/>
  <c r="CU49" i="1"/>
  <c r="T49" i="1" s="1"/>
  <c r="CW49" i="1"/>
  <c r="CX49" i="1"/>
  <c r="W49" i="1" s="1"/>
  <c r="FR49" i="1"/>
  <c r="GL49" i="1"/>
  <c r="GO49" i="1"/>
  <c r="GP49" i="1"/>
  <c r="GV49" i="1"/>
  <c r="HC49" i="1"/>
  <c r="GX49" i="1" s="1"/>
  <c r="C50" i="1"/>
  <c r="D50" i="1"/>
  <c r="S50" i="1"/>
  <c r="CZ50" i="1" s="1"/>
  <c r="Y50" i="1" s="1"/>
  <c r="U50" i="1"/>
  <c r="AC50" i="1"/>
  <c r="CQ50" i="1" s="1"/>
  <c r="P50" i="1" s="1"/>
  <c r="AE50" i="1"/>
  <c r="CS50" i="1" s="1"/>
  <c r="R50" i="1" s="1"/>
  <c r="AF50" i="1"/>
  <c r="AG50" i="1"/>
  <c r="AH50" i="1"/>
  <c r="AI50" i="1"/>
  <c r="CW50" i="1" s="1"/>
  <c r="V50" i="1" s="1"/>
  <c r="AJ50" i="1"/>
  <c r="CT50" i="1"/>
  <c r="CU50" i="1"/>
  <c r="T50" i="1" s="1"/>
  <c r="CV50" i="1"/>
  <c r="CX50" i="1"/>
  <c r="W50" i="1" s="1"/>
  <c r="FR50" i="1"/>
  <c r="GK50" i="1"/>
  <c r="GL50" i="1"/>
  <c r="GO50" i="1"/>
  <c r="GP50" i="1"/>
  <c r="GV50" i="1"/>
  <c r="HC50" i="1"/>
  <c r="GX50" i="1" s="1"/>
  <c r="C51" i="1"/>
  <c r="D51" i="1"/>
  <c r="T51" i="1"/>
  <c r="AC51" i="1"/>
  <c r="AE51" i="1"/>
  <c r="AD51" i="1" s="1"/>
  <c r="AF51" i="1"/>
  <c r="CT51" i="1" s="1"/>
  <c r="S51" i="1" s="1"/>
  <c r="AG51" i="1"/>
  <c r="AH51" i="1"/>
  <c r="AI51" i="1"/>
  <c r="CW51" i="1" s="1"/>
  <c r="V51" i="1" s="1"/>
  <c r="AJ51" i="1"/>
  <c r="CX51" i="1" s="1"/>
  <c r="W51" i="1" s="1"/>
  <c r="CQ51" i="1"/>
  <c r="P51" i="1" s="1"/>
  <c r="CS51" i="1"/>
  <c r="R51" i="1" s="1"/>
  <c r="CU51" i="1"/>
  <c r="CV51" i="1"/>
  <c r="U51" i="1" s="1"/>
  <c r="FR51" i="1"/>
  <c r="GL51" i="1"/>
  <c r="GO51" i="1"/>
  <c r="GP51" i="1"/>
  <c r="GV51" i="1"/>
  <c r="HC51" i="1" s="1"/>
  <c r="GX51" i="1" s="1"/>
  <c r="C52" i="1"/>
  <c r="D52" i="1"/>
  <c r="I52" i="1"/>
  <c r="CX169" i="3" s="1"/>
  <c r="T52" i="1"/>
  <c r="AC52" i="1"/>
  <c r="AE52" i="1"/>
  <c r="AD52" i="1" s="1"/>
  <c r="AF52" i="1"/>
  <c r="AG52" i="1"/>
  <c r="AH52" i="1"/>
  <c r="AI52" i="1"/>
  <c r="CW52" i="1" s="1"/>
  <c r="V52" i="1" s="1"/>
  <c r="AJ52" i="1"/>
  <c r="CQ52" i="1"/>
  <c r="P52" i="1" s="1"/>
  <c r="CT52" i="1"/>
  <c r="CU52" i="1"/>
  <c r="CV52" i="1"/>
  <c r="CX52" i="1"/>
  <c r="FR52" i="1"/>
  <c r="GL52" i="1"/>
  <c r="GO52" i="1"/>
  <c r="GP52" i="1"/>
  <c r="GV52" i="1"/>
  <c r="GX52" i="1"/>
  <c r="HC52" i="1"/>
  <c r="C53" i="1"/>
  <c r="D53" i="1"/>
  <c r="I53" i="1"/>
  <c r="CX170" i="3" s="1"/>
  <c r="AC53" i="1"/>
  <c r="AD53" i="1"/>
  <c r="CR53" i="1" s="1"/>
  <c r="Q53" i="1" s="1"/>
  <c r="AE53" i="1"/>
  <c r="AF53" i="1"/>
  <c r="CT53" i="1" s="1"/>
  <c r="AG53" i="1"/>
  <c r="AH53" i="1"/>
  <c r="CV53" i="1" s="1"/>
  <c r="U53" i="1" s="1"/>
  <c r="AI53" i="1"/>
  <c r="AJ53" i="1"/>
  <c r="CX53" i="1" s="1"/>
  <c r="CQ53" i="1"/>
  <c r="P53" i="1" s="1"/>
  <c r="CS53" i="1"/>
  <c r="R53" i="1" s="1"/>
  <c r="GK53" i="1" s="1"/>
  <c r="CU53" i="1"/>
  <c r="CW53" i="1"/>
  <c r="V53" i="1" s="1"/>
  <c r="FR53" i="1"/>
  <c r="GL53" i="1"/>
  <c r="GO53" i="1"/>
  <c r="GP53" i="1"/>
  <c r="GV53" i="1"/>
  <c r="HC53" i="1"/>
  <c r="C54" i="1"/>
  <c r="D54" i="1"/>
  <c r="I54" i="1"/>
  <c r="CX171" i="3" s="1"/>
  <c r="V54" i="1"/>
  <c r="AC54" i="1"/>
  <c r="AD54" i="1"/>
  <c r="CR54" i="1" s="1"/>
  <c r="Q54" i="1" s="1"/>
  <c r="AE54" i="1"/>
  <c r="AF54" i="1"/>
  <c r="CT54" i="1" s="1"/>
  <c r="S54" i="1" s="1"/>
  <c r="AG54" i="1"/>
  <c r="AH54" i="1"/>
  <c r="CV54" i="1" s="1"/>
  <c r="U54" i="1" s="1"/>
  <c r="AI54" i="1"/>
  <c r="AJ54" i="1"/>
  <c r="CX54" i="1" s="1"/>
  <c r="W54" i="1" s="1"/>
  <c r="CQ54" i="1"/>
  <c r="P54" i="1" s="1"/>
  <c r="CS54" i="1"/>
  <c r="R54" i="1" s="1"/>
  <c r="GK54" i="1" s="1"/>
  <c r="CU54" i="1"/>
  <c r="T54" i="1" s="1"/>
  <c r="CW54" i="1"/>
  <c r="FR54" i="1"/>
  <c r="GL54" i="1"/>
  <c r="GO54" i="1"/>
  <c r="GP54" i="1"/>
  <c r="GV54" i="1"/>
  <c r="GX54" i="1"/>
  <c r="HC54" i="1"/>
  <c r="C55" i="1"/>
  <c r="D55" i="1"/>
  <c r="I55" i="1"/>
  <c r="CX172" i="3" s="1"/>
  <c r="AC55" i="1"/>
  <c r="AD55" i="1"/>
  <c r="CR55" i="1" s="1"/>
  <c r="AE55" i="1"/>
  <c r="AF55" i="1"/>
  <c r="CT55" i="1" s="1"/>
  <c r="AG55" i="1"/>
  <c r="AH55" i="1"/>
  <c r="CV55" i="1" s="1"/>
  <c r="AI55" i="1"/>
  <c r="AJ55" i="1"/>
  <c r="CX55" i="1" s="1"/>
  <c r="CQ55" i="1"/>
  <c r="P55" i="1" s="1"/>
  <c r="CS55" i="1"/>
  <c r="R55" i="1" s="1"/>
  <c r="GK55" i="1" s="1"/>
  <c r="CU55" i="1"/>
  <c r="CW55" i="1"/>
  <c r="V55" i="1" s="1"/>
  <c r="FR55" i="1"/>
  <c r="GL55" i="1"/>
  <c r="GO55" i="1"/>
  <c r="GP55" i="1"/>
  <c r="GV55" i="1"/>
  <c r="HC55" i="1"/>
  <c r="C56" i="1"/>
  <c r="D56" i="1"/>
  <c r="I56" i="1"/>
  <c r="CX173" i="3" s="1"/>
  <c r="P56" i="1"/>
  <c r="R56" i="1"/>
  <c r="GK56" i="1" s="1"/>
  <c r="AC56" i="1"/>
  <c r="AD56" i="1"/>
  <c r="CR56" i="1" s="1"/>
  <c r="Q56" i="1" s="1"/>
  <c r="AE56" i="1"/>
  <c r="AF56" i="1"/>
  <c r="CT56" i="1" s="1"/>
  <c r="S56" i="1" s="1"/>
  <c r="CZ56" i="1" s="1"/>
  <c r="Y56" i="1" s="1"/>
  <c r="AG56" i="1"/>
  <c r="AH56" i="1"/>
  <c r="CV56" i="1" s="1"/>
  <c r="U56" i="1" s="1"/>
  <c r="AI56" i="1"/>
  <c r="AJ56" i="1"/>
  <c r="CX56" i="1" s="1"/>
  <c r="W56" i="1" s="1"/>
  <c r="CQ56" i="1"/>
  <c r="CS56" i="1"/>
  <c r="CU56" i="1"/>
  <c r="T56" i="1" s="1"/>
  <c r="CW56" i="1"/>
  <c r="V56" i="1" s="1"/>
  <c r="FR56" i="1"/>
  <c r="GL56" i="1"/>
  <c r="GO56" i="1"/>
  <c r="GP56" i="1"/>
  <c r="GV56" i="1"/>
  <c r="GX56" i="1"/>
  <c r="HC56" i="1"/>
  <c r="C57" i="1"/>
  <c r="D57" i="1"/>
  <c r="I57" i="1"/>
  <c r="CX174" i="3" s="1"/>
  <c r="V57" i="1"/>
  <c r="AC57" i="1"/>
  <c r="AD57" i="1"/>
  <c r="CR57" i="1" s="1"/>
  <c r="Q57" i="1" s="1"/>
  <c r="AE57" i="1"/>
  <c r="AF57" i="1"/>
  <c r="CT57" i="1" s="1"/>
  <c r="AG57" i="1"/>
  <c r="AH57" i="1"/>
  <c r="CV57" i="1" s="1"/>
  <c r="U57" i="1" s="1"/>
  <c r="AI57" i="1"/>
  <c r="AJ57" i="1"/>
  <c r="CX57" i="1" s="1"/>
  <c r="CQ57" i="1"/>
  <c r="P57" i="1" s="1"/>
  <c r="CS57" i="1"/>
  <c r="R57" i="1" s="1"/>
  <c r="GK57" i="1" s="1"/>
  <c r="CU57" i="1"/>
  <c r="CW57" i="1"/>
  <c r="FR57" i="1"/>
  <c r="GL57" i="1"/>
  <c r="GO57" i="1"/>
  <c r="GP57" i="1"/>
  <c r="GV57" i="1"/>
  <c r="HC57" i="1"/>
  <c r="B59" i="1"/>
  <c r="B26" i="1" s="1"/>
  <c r="C59" i="1"/>
  <c r="C26" i="1" s="1"/>
  <c r="D59" i="1"/>
  <c r="D26" i="1" s="1"/>
  <c r="F59" i="1"/>
  <c r="F26" i="1" s="1"/>
  <c r="G59" i="1"/>
  <c r="G26" i="1" s="1"/>
  <c r="BB59" i="1"/>
  <c r="BB26" i="1" s="1"/>
  <c r="BX59" i="1"/>
  <c r="BZ59" i="1"/>
  <c r="CD59" i="1"/>
  <c r="CK59" i="1"/>
  <c r="CK26" i="1" s="1"/>
  <c r="CL59" i="1"/>
  <c r="FP59" i="1"/>
  <c r="FR59" i="1"/>
  <c r="FV59" i="1"/>
  <c r="FY59" i="1"/>
  <c r="FY26" i="1" s="1"/>
  <c r="GC59" i="1"/>
  <c r="GC26" i="1" s="1"/>
  <c r="GD59" i="1"/>
  <c r="D88" i="1"/>
  <c r="E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BD90" i="1"/>
  <c r="BE90" i="1"/>
  <c r="BF90" i="1"/>
  <c r="BG90" i="1"/>
  <c r="BH90" i="1"/>
  <c r="BI90" i="1"/>
  <c r="BJ90" i="1"/>
  <c r="BK90" i="1"/>
  <c r="BL90" i="1"/>
  <c r="BM90" i="1"/>
  <c r="BN90" i="1"/>
  <c r="BO90" i="1"/>
  <c r="BP90" i="1"/>
  <c r="BQ90" i="1"/>
  <c r="BR90" i="1"/>
  <c r="BS90" i="1"/>
  <c r="BT90" i="1"/>
  <c r="BU90" i="1"/>
  <c r="BV90" i="1"/>
  <c r="BW90" i="1"/>
  <c r="BX90" i="1"/>
  <c r="BY90" i="1"/>
  <c r="BZ90" i="1"/>
  <c r="CA90" i="1"/>
  <c r="CB90" i="1"/>
  <c r="CC90" i="1"/>
  <c r="CD90" i="1"/>
  <c r="CE90" i="1"/>
  <c r="CF90" i="1"/>
  <c r="CG90" i="1"/>
  <c r="CH90" i="1"/>
  <c r="CI90" i="1"/>
  <c r="CJ90" i="1"/>
  <c r="CK90" i="1"/>
  <c r="CL90" i="1"/>
  <c r="CM90" i="1"/>
  <c r="CN90" i="1"/>
  <c r="CO90" i="1"/>
  <c r="CP90" i="1"/>
  <c r="CQ90" i="1"/>
  <c r="CR90" i="1"/>
  <c r="CS90" i="1"/>
  <c r="CT90" i="1"/>
  <c r="CU90" i="1"/>
  <c r="CV90" i="1"/>
  <c r="CW90" i="1"/>
  <c r="CX90" i="1"/>
  <c r="CY90" i="1"/>
  <c r="CZ90" i="1"/>
  <c r="DA90" i="1"/>
  <c r="DB90" i="1"/>
  <c r="DC90" i="1"/>
  <c r="DD90" i="1"/>
  <c r="DE90" i="1"/>
  <c r="DF90" i="1"/>
  <c r="DR90" i="1"/>
  <c r="DS90" i="1"/>
  <c r="DT90" i="1"/>
  <c r="DU90" i="1"/>
  <c r="DV90" i="1"/>
  <c r="DW90" i="1"/>
  <c r="DX90" i="1"/>
  <c r="DY90" i="1"/>
  <c r="DZ90" i="1"/>
  <c r="EA90" i="1"/>
  <c r="EB90" i="1"/>
  <c r="EC90" i="1"/>
  <c r="ED90" i="1"/>
  <c r="EE90" i="1"/>
  <c r="EF90" i="1"/>
  <c r="EV90" i="1"/>
  <c r="EW90" i="1"/>
  <c r="EX90" i="1"/>
  <c r="EY90" i="1"/>
  <c r="EZ90" i="1"/>
  <c r="FA90" i="1"/>
  <c r="FB90" i="1"/>
  <c r="FC90" i="1"/>
  <c r="FD90" i="1"/>
  <c r="FE90" i="1"/>
  <c r="FF90" i="1"/>
  <c r="FG90" i="1"/>
  <c r="FH90" i="1"/>
  <c r="FI90" i="1"/>
  <c r="FJ90" i="1"/>
  <c r="FK90" i="1"/>
  <c r="FL90" i="1"/>
  <c r="FM90" i="1"/>
  <c r="FN90" i="1"/>
  <c r="FO90" i="1"/>
  <c r="FP90" i="1"/>
  <c r="FQ90" i="1"/>
  <c r="FR90" i="1"/>
  <c r="FS90" i="1"/>
  <c r="FT90" i="1"/>
  <c r="FU90" i="1"/>
  <c r="FV90" i="1"/>
  <c r="FW90" i="1"/>
  <c r="FX90" i="1"/>
  <c r="FY90" i="1"/>
  <c r="FZ90" i="1"/>
  <c r="GA90" i="1"/>
  <c r="GB90" i="1"/>
  <c r="GC90" i="1"/>
  <c r="GD90" i="1"/>
  <c r="GE90" i="1"/>
  <c r="GF90" i="1"/>
  <c r="GG90" i="1"/>
  <c r="GH90" i="1"/>
  <c r="GI90" i="1"/>
  <c r="GJ90" i="1"/>
  <c r="GK90" i="1"/>
  <c r="GL90" i="1"/>
  <c r="GM90" i="1"/>
  <c r="GN90" i="1"/>
  <c r="GO90" i="1"/>
  <c r="GP90" i="1"/>
  <c r="GQ90" i="1"/>
  <c r="GR90" i="1"/>
  <c r="GS90" i="1"/>
  <c r="GT90" i="1"/>
  <c r="GU90" i="1"/>
  <c r="GV90" i="1"/>
  <c r="GW90" i="1"/>
  <c r="GX90" i="1"/>
  <c r="D92" i="1"/>
  <c r="D94" i="1"/>
  <c r="E94" i="1"/>
  <c r="Z94" i="1"/>
  <c r="AA94" i="1"/>
  <c r="AM94" i="1"/>
  <c r="AN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BQ94" i="1"/>
  <c r="BR94" i="1"/>
  <c r="BS94" i="1"/>
  <c r="BT94" i="1"/>
  <c r="BU94" i="1"/>
  <c r="BV94" i="1"/>
  <c r="BW94" i="1"/>
  <c r="BX94" i="1"/>
  <c r="CM94" i="1"/>
  <c r="CN94" i="1"/>
  <c r="CO94" i="1"/>
  <c r="CP94" i="1"/>
  <c r="CQ94" i="1"/>
  <c r="CR94" i="1"/>
  <c r="CS94" i="1"/>
  <c r="CT94" i="1"/>
  <c r="CU94" i="1"/>
  <c r="CV94" i="1"/>
  <c r="CW94" i="1"/>
  <c r="CX94" i="1"/>
  <c r="CY94" i="1"/>
  <c r="CZ94" i="1"/>
  <c r="DA94" i="1"/>
  <c r="DB94" i="1"/>
  <c r="DC94" i="1"/>
  <c r="DD94" i="1"/>
  <c r="DE94" i="1"/>
  <c r="DF94" i="1"/>
  <c r="DR94" i="1"/>
  <c r="DS94" i="1"/>
  <c r="EE94" i="1"/>
  <c r="EF94" i="1"/>
  <c r="EV94" i="1"/>
  <c r="EW94" i="1"/>
  <c r="EX94" i="1"/>
  <c r="EY94" i="1"/>
  <c r="EZ94" i="1"/>
  <c r="FA94" i="1"/>
  <c r="FB94" i="1"/>
  <c r="FC94" i="1"/>
  <c r="FD94" i="1"/>
  <c r="FE94" i="1"/>
  <c r="FF94" i="1"/>
  <c r="FG94" i="1"/>
  <c r="FH94" i="1"/>
  <c r="FI94" i="1"/>
  <c r="FJ94" i="1"/>
  <c r="FK94" i="1"/>
  <c r="FL94" i="1"/>
  <c r="FM94" i="1"/>
  <c r="FN94" i="1"/>
  <c r="FO94" i="1"/>
  <c r="FP94" i="1"/>
  <c r="GE94" i="1"/>
  <c r="GF94" i="1"/>
  <c r="GG94" i="1"/>
  <c r="GH94" i="1"/>
  <c r="GI94" i="1"/>
  <c r="GJ94" i="1"/>
  <c r="GK94" i="1"/>
  <c r="GL94" i="1"/>
  <c r="GM94" i="1"/>
  <c r="GN94" i="1"/>
  <c r="GO94" i="1"/>
  <c r="GP94" i="1"/>
  <c r="GQ94" i="1"/>
  <c r="GR94" i="1"/>
  <c r="GS94" i="1"/>
  <c r="GT94" i="1"/>
  <c r="GU94" i="1"/>
  <c r="GV94" i="1"/>
  <c r="GW94" i="1"/>
  <c r="GX94" i="1"/>
  <c r="C96" i="1"/>
  <c r="D96" i="1"/>
  <c r="I96" i="1"/>
  <c r="AC96" i="1"/>
  <c r="CQ96" i="1" s="1"/>
  <c r="P96" i="1" s="1"/>
  <c r="AE96" i="1"/>
  <c r="AD96" i="1" s="1"/>
  <c r="CR96" i="1" s="1"/>
  <c r="Q96" i="1" s="1"/>
  <c r="AF96" i="1"/>
  <c r="AG96" i="1"/>
  <c r="CU96" i="1" s="1"/>
  <c r="T96" i="1" s="1"/>
  <c r="AH96" i="1"/>
  <c r="AI96" i="1"/>
  <c r="CW96" i="1" s="1"/>
  <c r="V96" i="1" s="1"/>
  <c r="AJ96" i="1"/>
  <c r="CT96" i="1"/>
  <c r="S96" i="1" s="1"/>
  <c r="CV96" i="1"/>
  <c r="U96" i="1" s="1"/>
  <c r="CX96" i="1"/>
  <c r="W96" i="1" s="1"/>
  <c r="FR96" i="1"/>
  <c r="GL96" i="1"/>
  <c r="GO96" i="1"/>
  <c r="GP96" i="1"/>
  <c r="GV96" i="1"/>
  <c r="HC96" i="1" s="1"/>
  <c r="GX96" i="1" s="1"/>
  <c r="C97" i="1"/>
  <c r="D97" i="1"/>
  <c r="I97" i="1"/>
  <c r="AC97" i="1"/>
  <c r="CQ97" i="1" s="1"/>
  <c r="P97" i="1" s="1"/>
  <c r="AE97" i="1"/>
  <c r="AD97" i="1" s="1"/>
  <c r="CR97" i="1" s="1"/>
  <c r="Q97" i="1" s="1"/>
  <c r="AF97" i="1"/>
  <c r="AG97" i="1"/>
  <c r="CU97" i="1" s="1"/>
  <c r="T97" i="1" s="1"/>
  <c r="AH97" i="1"/>
  <c r="AI97" i="1"/>
  <c r="CW97" i="1" s="1"/>
  <c r="V97" i="1" s="1"/>
  <c r="AJ97" i="1"/>
  <c r="CT97" i="1"/>
  <c r="S97" i="1" s="1"/>
  <c r="CV97" i="1"/>
  <c r="U97" i="1" s="1"/>
  <c r="CX97" i="1"/>
  <c r="W97" i="1" s="1"/>
  <c r="FR97" i="1"/>
  <c r="GL97" i="1"/>
  <c r="GO97" i="1"/>
  <c r="GP97" i="1"/>
  <c r="GV97" i="1"/>
  <c r="HC97" i="1" s="1"/>
  <c r="GX97" i="1" s="1"/>
  <c r="C98" i="1"/>
  <c r="D98" i="1"/>
  <c r="I98" i="1"/>
  <c r="AC98" i="1"/>
  <c r="CQ98" i="1" s="1"/>
  <c r="P98" i="1" s="1"/>
  <c r="AE98" i="1"/>
  <c r="AD98" i="1" s="1"/>
  <c r="CR98" i="1" s="1"/>
  <c r="Q98" i="1" s="1"/>
  <c r="AF98" i="1"/>
  <c r="AG98" i="1"/>
  <c r="CU98" i="1" s="1"/>
  <c r="T98" i="1" s="1"/>
  <c r="AH98" i="1"/>
  <c r="AI98" i="1"/>
  <c r="CW98" i="1" s="1"/>
  <c r="V98" i="1" s="1"/>
  <c r="AJ98" i="1"/>
  <c r="CT98" i="1"/>
  <c r="S98" i="1" s="1"/>
  <c r="CV98" i="1"/>
  <c r="U98" i="1" s="1"/>
  <c r="CX98" i="1"/>
  <c r="W98" i="1" s="1"/>
  <c r="FR98" i="1"/>
  <c r="GL98" i="1"/>
  <c r="GO98" i="1"/>
  <c r="GP98" i="1"/>
  <c r="GV98" i="1"/>
  <c r="HC98" i="1" s="1"/>
  <c r="GX98" i="1" s="1"/>
  <c r="C99" i="1"/>
  <c r="D99" i="1"/>
  <c r="I99" i="1"/>
  <c r="AC99" i="1"/>
  <c r="CQ99" i="1" s="1"/>
  <c r="P99" i="1" s="1"/>
  <c r="AE99" i="1"/>
  <c r="AD99" i="1" s="1"/>
  <c r="CR99" i="1" s="1"/>
  <c r="Q99" i="1" s="1"/>
  <c r="AF99" i="1"/>
  <c r="AG99" i="1"/>
  <c r="CU99" i="1" s="1"/>
  <c r="T99" i="1" s="1"/>
  <c r="AH99" i="1"/>
  <c r="AI99" i="1"/>
  <c r="CW99" i="1" s="1"/>
  <c r="V99" i="1" s="1"/>
  <c r="AJ99" i="1"/>
  <c r="CT99" i="1"/>
  <c r="S99" i="1" s="1"/>
  <c r="CV99" i="1"/>
  <c r="U99" i="1" s="1"/>
  <c r="CX99" i="1"/>
  <c r="W99" i="1" s="1"/>
  <c r="FR99" i="1"/>
  <c r="GL99" i="1"/>
  <c r="GO99" i="1"/>
  <c r="GP99" i="1"/>
  <c r="GV99" i="1"/>
  <c r="HC99" i="1" s="1"/>
  <c r="GX99" i="1" s="1"/>
  <c r="B101" i="1"/>
  <c r="B94" i="1" s="1"/>
  <c r="C101" i="1"/>
  <c r="C94" i="1" s="1"/>
  <c r="D101" i="1"/>
  <c r="F101" i="1"/>
  <c r="F94" i="1" s="1"/>
  <c r="G101" i="1"/>
  <c r="G94" i="1" s="1"/>
  <c r="AO101" i="1"/>
  <c r="AO94" i="1" s="1"/>
  <c r="BX101" i="1"/>
  <c r="BY101" i="1"/>
  <c r="AP101" i="1" s="1"/>
  <c r="BZ101" i="1"/>
  <c r="BZ94" i="1" s="1"/>
  <c r="CC101" i="1"/>
  <c r="AT101" i="1" s="1"/>
  <c r="CD101" i="1"/>
  <c r="CD94" i="1" s="1"/>
  <c r="CG101" i="1"/>
  <c r="AX101" i="1" s="1"/>
  <c r="CK101" i="1"/>
  <c r="BB101" i="1" s="1"/>
  <c r="CL101" i="1"/>
  <c r="CL94" i="1" s="1"/>
  <c r="EG101" i="1"/>
  <c r="EG94" i="1" s="1"/>
  <c r="FP101" i="1"/>
  <c r="FQ101" i="1"/>
  <c r="EH101" i="1" s="1"/>
  <c r="FR101" i="1"/>
  <c r="FR94" i="1" s="1"/>
  <c r="FU101" i="1"/>
  <c r="EL101" i="1" s="1"/>
  <c r="FV101" i="1"/>
  <c r="FV94" i="1" s="1"/>
  <c r="FY101" i="1"/>
  <c r="EP101" i="1" s="1"/>
  <c r="GC101" i="1"/>
  <c r="ET101" i="1" s="1"/>
  <c r="GD101" i="1"/>
  <c r="GD94" i="1" s="1"/>
  <c r="F105" i="1"/>
  <c r="D130" i="1"/>
  <c r="E132" i="1"/>
  <c r="Z132" i="1"/>
  <c r="AA132" i="1"/>
  <c r="AM132" i="1"/>
  <c r="AN132" i="1"/>
  <c r="BD132" i="1"/>
  <c r="BE132" i="1"/>
  <c r="BF132" i="1"/>
  <c r="BG132" i="1"/>
  <c r="BH132" i="1"/>
  <c r="BI132" i="1"/>
  <c r="BJ132" i="1"/>
  <c r="BK132" i="1"/>
  <c r="BL132" i="1"/>
  <c r="BM132" i="1"/>
  <c r="BN132" i="1"/>
  <c r="BO132" i="1"/>
  <c r="BP132" i="1"/>
  <c r="BQ132" i="1"/>
  <c r="BR132" i="1"/>
  <c r="BS132" i="1"/>
  <c r="BT132" i="1"/>
  <c r="BU132" i="1"/>
  <c r="BV132" i="1"/>
  <c r="BW132" i="1"/>
  <c r="CM132" i="1"/>
  <c r="CN132" i="1"/>
  <c r="CO132" i="1"/>
  <c r="CP132" i="1"/>
  <c r="CQ132" i="1"/>
  <c r="CR132" i="1"/>
  <c r="CS132" i="1"/>
  <c r="CT132" i="1"/>
  <c r="CU132" i="1"/>
  <c r="CV132" i="1"/>
  <c r="CW132" i="1"/>
  <c r="CX132" i="1"/>
  <c r="CY132" i="1"/>
  <c r="CZ132" i="1"/>
  <c r="DA132" i="1"/>
  <c r="DB132" i="1"/>
  <c r="DC132" i="1"/>
  <c r="DD132" i="1"/>
  <c r="DE132" i="1"/>
  <c r="DF132" i="1"/>
  <c r="DR132" i="1"/>
  <c r="DS132" i="1"/>
  <c r="EE132" i="1"/>
  <c r="EF132" i="1"/>
  <c r="EV132" i="1"/>
  <c r="EW132" i="1"/>
  <c r="EX132" i="1"/>
  <c r="EY132" i="1"/>
  <c r="EZ132" i="1"/>
  <c r="FA132" i="1"/>
  <c r="FB132" i="1"/>
  <c r="FC132" i="1"/>
  <c r="FD132" i="1"/>
  <c r="FE132" i="1"/>
  <c r="FF132" i="1"/>
  <c r="FG132" i="1"/>
  <c r="FH132" i="1"/>
  <c r="FI132" i="1"/>
  <c r="FJ132" i="1"/>
  <c r="FK132" i="1"/>
  <c r="FL132" i="1"/>
  <c r="FM132" i="1"/>
  <c r="FN132" i="1"/>
  <c r="FO132" i="1"/>
  <c r="GE132" i="1"/>
  <c r="GF132" i="1"/>
  <c r="GG132" i="1"/>
  <c r="GH132" i="1"/>
  <c r="GI132" i="1"/>
  <c r="GJ132" i="1"/>
  <c r="GK132" i="1"/>
  <c r="GL132" i="1"/>
  <c r="GM132" i="1"/>
  <c r="GN132" i="1"/>
  <c r="GO132" i="1"/>
  <c r="GP132" i="1"/>
  <c r="GQ132" i="1"/>
  <c r="GR132" i="1"/>
  <c r="GS132" i="1"/>
  <c r="GT132" i="1"/>
  <c r="GU132" i="1"/>
  <c r="GV132" i="1"/>
  <c r="GW132" i="1"/>
  <c r="GX132" i="1"/>
  <c r="C134" i="1"/>
  <c r="D134" i="1"/>
  <c r="P134" i="1"/>
  <c r="AC134" i="1"/>
  <c r="AE134" i="1"/>
  <c r="CS134" i="1" s="1"/>
  <c r="R134" i="1" s="1"/>
  <c r="GK134" i="1" s="1"/>
  <c r="AF134" i="1"/>
  <c r="CT134" i="1" s="1"/>
  <c r="S134" i="1" s="1"/>
  <c r="CZ134" i="1" s="1"/>
  <c r="Y134" i="1" s="1"/>
  <c r="AG134" i="1"/>
  <c r="AH134" i="1"/>
  <c r="AI134" i="1"/>
  <c r="CW134" i="1" s="1"/>
  <c r="V134" i="1" s="1"/>
  <c r="AJ134" i="1"/>
  <c r="CX134" i="1" s="1"/>
  <c r="W134" i="1" s="1"/>
  <c r="CQ134" i="1"/>
  <c r="CU134" i="1"/>
  <c r="T134" i="1" s="1"/>
  <c r="CV134" i="1"/>
  <c r="U134" i="1" s="1"/>
  <c r="FR134" i="1"/>
  <c r="GL134" i="1"/>
  <c r="GO134" i="1"/>
  <c r="GP134" i="1"/>
  <c r="CD159" i="1" s="1"/>
  <c r="GV134" i="1"/>
  <c r="HC134" i="1" s="1"/>
  <c r="GX134" i="1" s="1"/>
  <c r="C135" i="1"/>
  <c r="D135" i="1"/>
  <c r="Q135" i="1"/>
  <c r="R135" i="1"/>
  <c r="U135" i="1"/>
  <c r="AC135" i="1"/>
  <c r="CQ135" i="1" s="1"/>
  <c r="P135" i="1" s="1"/>
  <c r="CP135" i="1" s="1"/>
  <c r="O135" i="1" s="1"/>
  <c r="AE135" i="1"/>
  <c r="AD135" i="1" s="1"/>
  <c r="AF135" i="1"/>
  <c r="AG135" i="1"/>
  <c r="CU135" i="1" s="1"/>
  <c r="T135" i="1" s="1"/>
  <c r="AH135" i="1"/>
  <c r="AI135" i="1"/>
  <c r="AJ135" i="1"/>
  <c r="CX135" i="1" s="1"/>
  <c r="W135" i="1" s="1"/>
  <c r="CR135" i="1"/>
  <c r="CS135" i="1"/>
  <c r="CT135" i="1"/>
  <c r="S135" i="1" s="1"/>
  <c r="CY135" i="1" s="1"/>
  <c r="X135" i="1" s="1"/>
  <c r="CV135" i="1"/>
  <c r="CW135" i="1"/>
  <c r="V135" i="1" s="1"/>
  <c r="CZ135" i="1"/>
  <c r="Y135" i="1" s="1"/>
  <c r="FR135" i="1"/>
  <c r="GK135" i="1"/>
  <c r="GL135" i="1"/>
  <c r="GO135" i="1"/>
  <c r="GP135" i="1"/>
  <c r="GV135" i="1"/>
  <c r="HC135" i="1" s="1"/>
  <c r="GX135" i="1" s="1"/>
  <c r="C136" i="1"/>
  <c r="D136" i="1"/>
  <c r="S136" i="1"/>
  <c r="CY136" i="1" s="1"/>
  <c r="X136" i="1" s="1"/>
  <c r="V136" i="1"/>
  <c r="AC136" i="1"/>
  <c r="CQ136" i="1" s="1"/>
  <c r="P136" i="1" s="1"/>
  <c r="AD136" i="1"/>
  <c r="CR136" i="1" s="1"/>
  <c r="Q136" i="1" s="1"/>
  <c r="AE136" i="1"/>
  <c r="AF136" i="1"/>
  <c r="AG136" i="1"/>
  <c r="AH136" i="1"/>
  <c r="CV136" i="1" s="1"/>
  <c r="U136" i="1" s="1"/>
  <c r="AI136" i="1"/>
  <c r="AJ136" i="1"/>
  <c r="CS136" i="1"/>
  <c r="R136" i="1" s="1"/>
  <c r="CT136" i="1"/>
  <c r="CU136" i="1"/>
  <c r="T136" i="1" s="1"/>
  <c r="CW136" i="1"/>
  <c r="CX136" i="1"/>
  <c r="W136" i="1" s="1"/>
  <c r="FR136" i="1"/>
  <c r="GL136" i="1"/>
  <c r="BZ159" i="1" s="1"/>
  <c r="GO136" i="1"/>
  <c r="GP136" i="1"/>
  <c r="GV136" i="1"/>
  <c r="HC136" i="1"/>
  <c r="GX136" i="1" s="1"/>
  <c r="C137" i="1"/>
  <c r="D137" i="1"/>
  <c r="S137" i="1"/>
  <c r="CZ137" i="1" s="1"/>
  <c r="Y137" i="1" s="1"/>
  <c r="U137" i="1"/>
  <c r="AC137" i="1"/>
  <c r="CQ137" i="1" s="1"/>
  <c r="P137" i="1" s="1"/>
  <c r="AE137" i="1"/>
  <c r="CS137" i="1" s="1"/>
  <c r="R137" i="1" s="1"/>
  <c r="AF137" i="1"/>
  <c r="AG137" i="1"/>
  <c r="AH137" i="1"/>
  <c r="AI137" i="1"/>
  <c r="CW137" i="1" s="1"/>
  <c r="V137" i="1" s="1"/>
  <c r="AJ137" i="1"/>
  <c r="CT137" i="1"/>
  <c r="CU137" i="1"/>
  <c r="T137" i="1" s="1"/>
  <c r="CV137" i="1"/>
  <c r="CX137" i="1"/>
  <c r="W137" i="1" s="1"/>
  <c r="FR137" i="1"/>
  <c r="GK137" i="1"/>
  <c r="GL137" i="1"/>
  <c r="GO137" i="1"/>
  <c r="GP137" i="1"/>
  <c r="FV159" i="1" s="1"/>
  <c r="GV137" i="1"/>
  <c r="HC137" i="1"/>
  <c r="GX137" i="1" s="1"/>
  <c r="C138" i="1"/>
  <c r="D138" i="1"/>
  <c r="I138" i="1"/>
  <c r="T138" i="1"/>
  <c r="W138" i="1"/>
  <c r="AC138" i="1"/>
  <c r="AD138" i="1"/>
  <c r="CR138" i="1" s="1"/>
  <c r="Q138" i="1" s="1"/>
  <c r="AE138" i="1"/>
  <c r="CS138" i="1" s="1"/>
  <c r="R138" i="1" s="1"/>
  <c r="AF138" i="1"/>
  <c r="AG138" i="1"/>
  <c r="AH138" i="1"/>
  <c r="AI138" i="1"/>
  <c r="CW138" i="1" s="1"/>
  <c r="V138" i="1" s="1"/>
  <c r="AJ138" i="1"/>
  <c r="CQ138" i="1"/>
  <c r="P138" i="1" s="1"/>
  <c r="CP138" i="1" s="1"/>
  <c r="O138" i="1" s="1"/>
  <c r="CT138" i="1"/>
  <c r="S138" i="1" s="1"/>
  <c r="CU138" i="1"/>
  <c r="CV138" i="1"/>
  <c r="U138" i="1" s="1"/>
  <c r="CX138" i="1"/>
  <c r="FR138" i="1"/>
  <c r="GK138" i="1"/>
  <c r="GL138" i="1"/>
  <c r="GO138" i="1"/>
  <c r="GP138" i="1"/>
  <c r="GV138" i="1"/>
  <c r="HC138" i="1" s="1"/>
  <c r="GX138" i="1" s="1"/>
  <c r="C139" i="1"/>
  <c r="D139" i="1"/>
  <c r="I139" i="1"/>
  <c r="S139" i="1"/>
  <c r="CY139" i="1" s="1"/>
  <c r="X139" i="1" s="1"/>
  <c r="U139" i="1"/>
  <c r="AC139" i="1"/>
  <c r="CQ139" i="1" s="1"/>
  <c r="P139" i="1" s="1"/>
  <c r="AE139" i="1"/>
  <c r="CS139" i="1" s="1"/>
  <c r="R139" i="1" s="1"/>
  <c r="AF139" i="1"/>
  <c r="AG139" i="1"/>
  <c r="AH139" i="1"/>
  <c r="AI139" i="1"/>
  <c r="CW139" i="1" s="1"/>
  <c r="V139" i="1" s="1"/>
  <c r="AJ139" i="1"/>
  <c r="CT139" i="1"/>
  <c r="CU139" i="1"/>
  <c r="T139" i="1" s="1"/>
  <c r="CV139" i="1"/>
  <c r="CX139" i="1"/>
  <c r="W139" i="1" s="1"/>
  <c r="CZ139" i="1"/>
  <c r="Y139" i="1" s="1"/>
  <c r="FR139" i="1"/>
  <c r="GK139" i="1"/>
  <c r="GL139" i="1"/>
  <c r="GO139" i="1"/>
  <c r="GP139" i="1"/>
  <c r="GV139" i="1"/>
  <c r="HC139" i="1"/>
  <c r="GX139" i="1" s="1"/>
  <c r="I140" i="1"/>
  <c r="AC140" i="1"/>
  <c r="CQ140" i="1" s="1"/>
  <c r="AE140" i="1"/>
  <c r="AD140" i="1" s="1"/>
  <c r="AB140" i="1" s="1"/>
  <c r="AF140" i="1"/>
  <c r="AG140" i="1"/>
  <c r="CU140" i="1" s="1"/>
  <c r="T140" i="1" s="1"/>
  <c r="AH140" i="1"/>
  <c r="AI140" i="1"/>
  <c r="CW140" i="1" s="1"/>
  <c r="V140" i="1" s="1"/>
  <c r="AJ140" i="1"/>
  <c r="CS140" i="1"/>
  <c r="R140" i="1" s="1"/>
  <c r="GK140" i="1" s="1"/>
  <c r="CT140" i="1"/>
  <c r="S140" i="1" s="1"/>
  <c r="CV140" i="1"/>
  <c r="U140" i="1" s="1"/>
  <c r="CX140" i="1"/>
  <c r="W140" i="1" s="1"/>
  <c r="FR140" i="1"/>
  <c r="GL140" i="1"/>
  <c r="GO140" i="1"/>
  <c r="GP140" i="1"/>
  <c r="GV140" i="1"/>
  <c r="HC140" i="1" s="1"/>
  <c r="GX140" i="1" s="1"/>
  <c r="I141" i="1"/>
  <c r="S141" i="1"/>
  <c r="CZ141" i="1" s="1"/>
  <c r="Y141" i="1" s="1"/>
  <c r="U141" i="1"/>
  <c r="AC141" i="1"/>
  <c r="CQ141" i="1" s="1"/>
  <c r="P141" i="1" s="1"/>
  <c r="AE141" i="1"/>
  <c r="CS141" i="1" s="1"/>
  <c r="R141" i="1" s="1"/>
  <c r="AF141" i="1"/>
  <c r="AG141" i="1"/>
  <c r="AH141" i="1"/>
  <c r="AI141" i="1"/>
  <c r="CW141" i="1" s="1"/>
  <c r="V141" i="1" s="1"/>
  <c r="AJ141" i="1"/>
  <c r="CT141" i="1"/>
  <c r="CU141" i="1"/>
  <c r="T141" i="1" s="1"/>
  <c r="CV141" i="1"/>
  <c r="CX141" i="1"/>
  <c r="W141" i="1" s="1"/>
  <c r="FR141" i="1"/>
  <c r="GK141" i="1"/>
  <c r="GL141" i="1"/>
  <c r="GO141" i="1"/>
  <c r="GP141" i="1"/>
  <c r="GV141" i="1"/>
  <c r="HC141" i="1"/>
  <c r="GX141" i="1" s="1"/>
  <c r="I142" i="1"/>
  <c r="AB142" i="1"/>
  <c r="AC142" i="1"/>
  <c r="CQ142" i="1" s="1"/>
  <c r="P142" i="1" s="1"/>
  <c r="AE142" i="1"/>
  <c r="AD142" i="1" s="1"/>
  <c r="CR142" i="1" s="1"/>
  <c r="Q142" i="1" s="1"/>
  <c r="CP142" i="1" s="1"/>
  <c r="O142" i="1" s="1"/>
  <c r="AF142" i="1"/>
  <c r="AG142" i="1"/>
  <c r="CU142" i="1" s="1"/>
  <c r="T142" i="1" s="1"/>
  <c r="AH142" i="1"/>
  <c r="AI142" i="1"/>
  <c r="CW142" i="1" s="1"/>
  <c r="V142" i="1" s="1"/>
  <c r="AJ142" i="1"/>
  <c r="CS142" i="1"/>
  <c r="R142" i="1" s="1"/>
  <c r="GK142" i="1" s="1"/>
  <c r="CT142" i="1"/>
  <c r="S142" i="1" s="1"/>
  <c r="CV142" i="1"/>
  <c r="U142" i="1" s="1"/>
  <c r="CX142" i="1"/>
  <c r="W142" i="1" s="1"/>
  <c r="FR142" i="1"/>
  <c r="GL142" i="1"/>
  <c r="GO142" i="1"/>
  <c r="GP142" i="1"/>
  <c r="GV142" i="1"/>
  <c r="GX142" i="1"/>
  <c r="HC142" i="1"/>
  <c r="I143" i="1"/>
  <c r="S143" i="1"/>
  <c r="CY143" i="1" s="1"/>
  <c r="X143" i="1" s="1"/>
  <c r="U143" i="1"/>
  <c r="AC143" i="1"/>
  <c r="CQ143" i="1" s="1"/>
  <c r="P143" i="1" s="1"/>
  <c r="AE143" i="1"/>
  <c r="CS143" i="1" s="1"/>
  <c r="R143" i="1" s="1"/>
  <c r="AF143" i="1"/>
  <c r="AG143" i="1"/>
  <c r="AH143" i="1"/>
  <c r="AI143" i="1"/>
  <c r="CW143" i="1" s="1"/>
  <c r="V143" i="1" s="1"/>
  <c r="AJ143" i="1"/>
  <c r="CT143" i="1"/>
  <c r="CU143" i="1"/>
  <c r="T143" i="1" s="1"/>
  <c r="CV143" i="1"/>
  <c r="CX143" i="1"/>
  <c r="W143" i="1" s="1"/>
  <c r="CZ143" i="1"/>
  <c r="Y143" i="1" s="1"/>
  <c r="FR143" i="1"/>
  <c r="GK143" i="1"/>
  <c r="GL143" i="1"/>
  <c r="GO143" i="1"/>
  <c r="GP143" i="1"/>
  <c r="GV143" i="1"/>
  <c r="HC143" i="1"/>
  <c r="GX143" i="1" s="1"/>
  <c r="I144" i="1"/>
  <c r="AC144" i="1"/>
  <c r="CQ144" i="1" s="1"/>
  <c r="AE144" i="1"/>
  <c r="AD144" i="1" s="1"/>
  <c r="AB144" i="1" s="1"/>
  <c r="AF144" i="1"/>
  <c r="AG144" i="1"/>
  <c r="CU144" i="1" s="1"/>
  <c r="T144" i="1" s="1"/>
  <c r="AH144" i="1"/>
  <c r="AI144" i="1"/>
  <c r="CW144" i="1" s="1"/>
  <c r="V144" i="1" s="1"/>
  <c r="AJ144" i="1"/>
  <c r="CS144" i="1"/>
  <c r="R144" i="1" s="1"/>
  <c r="GK144" i="1" s="1"/>
  <c r="CT144" i="1"/>
  <c r="S144" i="1" s="1"/>
  <c r="CV144" i="1"/>
  <c r="U144" i="1" s="1"/>
  <c r="CX144" i="1"/>
  <c r="W144" i="1" s="1"/>
  <c r="FR144" i="1"/>
  <c r="GL144" i="1"/>
  <c r="GO144" i="1"/>
  <c r="GP144" i="1"/>
  <c r="GV144" i="1"/>
  <c r="HC144" i="1" s="1"/>
  <c r="GX144" i="1" s="1"/>
  <c r="I145" i="1"/>
  <c r="S145" i="1"/>
  <c r="CZ145" i="1" s="1"/>
  <c r="Y145" i="1" s="1"/>
  <c r="U145" i="1"/>
  <c r="AC145" i="1"/>
  <c r="CQ145" i="1" s="1"/>
  <c r="P145" i="1" s="1"/>
  <c r="AE145" i="1"/>
  <c r="CS145" i="1" s="1"/>
  <c r="R145" i="1" s="1"/>
  <c r="AF145" i="1"/>
  <c r="AG145" i="1"/>
  <c r="AH145" i="1"/>
  <c r="AI145" i="1"/>
  <c r="CW145" i="1" s="1"/>
  <c r="V145" i="1" s="1"/>
  <c r="AJ145" i="1"/>
  <c r="CT145" i="1"/>
  <c r="CU145" i="1"/>
  <c r="T145" i="1" s="1"/>
  <c r="CV145" i="1"/>
  <c r="CX145" i="1"/>
  <c r="W145" i="1" s="1"/>
  <c r="FR145" i="1"/>
  <c r="GK145" i="1"/>
  <c r="GL145" i="1"/>
  <c r="GO145" i="1"/>
  <c r="GP145" i="1"/>
  <c r="GV145" i="1"/>
  <c r="HC145" i="1"/>
  <c r="GX145" i="1" s="1"/>
  <c r="C146" i="1"/>
  <c r="D146" i="1"/>
  <c r="I146" i="1"/>
  <c r="T146" i="1"/>
  <c r="W146" i="1"/>
  <c r="AC146" i="1"/>
  <c r="AD146" i="1"/>
  <c r="CR146" i="1" s="1"/>
  <c r="Q146" i="1" s="1"/>
  <c r="AE146" i="1"/>
  <c r="CS146" i="1" s="1"/>
  <c r="R146" i="1" s="1"/>
  <c r="AF146" i="1"/>
  <c r="AG146" i="1"/>
  <c r="AH146" i="1"/>
  <c r="AI146" i="1"/>
  <c r="CW146" i="1" s="1"/>
  <c r="V146" i="1" s="1"/>
  <c r="AJ146" i="1"/>
  <c r="CQ146" i="1"/>
  <c r="P146" i="1" s="1"/>
  <c r="CP146" i="1" s="1"/>
  <c r="O146" i="1" s="1"/>
  <c r="CT146" i="1"/>
  <c r="S146" i="1" s="1"/>
  <c r="CU146" i="1"/>
  <c r="CV146" i="1"/>
  <c r="U146" i="1" s="1"/>
  <c r="CX146" i="1"/>
  <c r="FR146" i="1"/>
  <c r="GK146" i="1"/>
  <c r="GL146" i="1"/>
  <c r="GO146" i="1"/>
  <c r="GP146" i="1"/>
  <c r="GV146" i="1"/>
  <c r="HC146" i="1" s="1"/>
  <c r="GX146" i="1" s="1"/>
  <c r="C147" i="1"/>
  <c r="D147" i="1"/>
  <c r="I147" i="1"/>
  <c r="S147" i="1"/>
  <c r="CY147" i="1" s="1"/>
  <c r="X147" i="1" s="1"/>
  <c r="U147" i="1"/>
  <c r="AC147" i="1"/>
  <c r="CQ147" i="1" s="1"/>
  <c r="P147" i="1" s="1"/>
  <c r="AE147" i="1"/>
  <c r="CS147" i="1" s="1"/>
  <c r="R147" i="1" s="1"/>
  <c r="AF147" i="1"/>
  <c r="AG147" i="1"/>
  <c r="AH147" i="1"/>
  <c r="AI147" i="1"/>
  <c r="CW147" i="1" s="1"/>
  <c r="V147" i="1" s="1"/>
  <c r="AJ147" i="1"/>
  <c r="CT147" i="1"/>
  <c r="CU147" i="1"/>
  <c r="T147" i="1" s="1"/>
  <c r="CV147" i="1"/>
  <c r="CX147" i="1"/>
  <c r="W147" i="1" s="1"/>
  <c r="CZ147" i="1"/>
  <c r="Y147" i="1" s="1"/>
  <c r="FR147" i="1"/>
  <c r="GK147" i="1"/>
  <c r="GL147" i="1"/>
  <c r="GO147" i="1"/>
  <c r="GP147" i="1"/>
  <c r="GV147" i="1"/>
  <c r="HC147" i="1"/>
  <c r="GX147" i="1" s="1"/>
  <c r="I148" i="1"/>
  <c r="AC148" i="1"/>
  <c r="CQ148" i="1" s="1"/>
  <c r="AE148" i="1"/>
  <c r="AD148" i="1" s="1"/>
  <c r="AB148" i="1" s="1"/>
  <c r="AF148" i="1"/>
  <c r="AG148" i="1"/>
  <c r="CU148" i="1" s="1"/>
  <c r="T148" i="1" s="1"/>
  <c r="AH148" i="1"/>
  <c r="AI148" i="1"/>
  <c r="CW148" i="1" s="1"/>
  <c r="V148" i="1" s="1"/>
  <c r="AJ148" i="1"/>
  <c r="CS148" i="1"/>
  <c r="R148" i="1" s="1"/>
  <c r="GK148" i="1" s="1"/>
  <c r="CT148" i="1"/>
  <c r="S148" i="1" s="1"/>
  <c r="CV148" i="1"/>
  <c r="U148" i="1" s="1"/>
  <c r="CX148" i="1"/>
  <c r="W148" i="1" s="1"/>
  <c r="FR148" i="1"/>
  <c r="GL148" i="1"/>
  <c r="GO148" i="1"/>
  <c r="GP148" i="1"/>
  <c r="GV148" i="1"/>
  <c r="HC148" i="1" s="1"/>
  <c r="GX148" i="1" s="1"/>
  <c r="I149" i="1"/>
  <c r="S149" i="1"/>
  <c r="CZ149" i="1" s="1"/>
  <c r="Y149" i="1" s="1"/>
  <c r="U149" i="1"/>
  <c r="AC149" i="1"/>
  <c r="CQ149" i="1" s="1"/>
  <c r="P149" i="1" s="1"/>
  <c r="AE149" i="1"/>
  <c r="CS149" i="1" s="1"/>
  <c r="R149" i="1" s="1"/>
  <c r="AF149" i="1"/>
  <c r="AG149" i="1"/>
  <c r="AH149" i="1"/>
  <c r="AI149" i="1"/>
  <c r="CW149" i="1" s="1"/>
  <c r="V149" i="1" s="1"/>
  <c r="AJ149" i="1"/>
  <c r="CT149" i="1"/>
  <c r="CU149" i="1"/>
  <c r="T149" i="1" s="1"/>
  <c r="CV149" i="1"/>
  <c r="CX149" i="1"/>
  <c r="W149" i="1" s="1"/>
  <c r="FR149" i="1"/>
  <c r="GK149" i="1"/>
  <c r="GL149" i="1"/>
  <c r="GO149" i="1"/>
  <c r="GP149" i="1"/>
  <c r="GV149" i="1"/>
  <c r="HC149" i="1"/>
  <c r="GX149" i="1" s="1"/>
  <c r="I150" i="1"/>
  <c r="AB150" i="1"/>
  <c r="AC150" i="1"/>
  <c r="CQ150" i="1" s="1"/>
  <c r="P150" i="1" s="1"/>
  <c r="AE150" i="1"/>
  <c r="AD150" i="1" s="1"/>
  <c r="CR150" i="1" s="1"/>
  <c r="Q150" i="1" s="1"/>
  <c r="AF150" i="1"/>
  <c r="AG150" i="1"/>
  <c r="CU150" i="1" s="1"/>
  <c r="T150" i="1" s="1"/>
  <c r="AH150" i="1"/>
  <c r="AI150" i="1"/>
  <c r="CW150" i="1" s="1"/>
  <c r="V150" i="1" s="1"/>
  <c r="AJ150" i="1"/>
  <c r="CS150" i="1"/>
  <c r="R150" i="1" s="1"/>
  <c r="GK150" i="1" s="1"/>
  <c r="CT150" i="1"/>
  <c r="S150" i="1" s="1"/>
  <c r="CV150" i="1"/>
  <c r="U150" i="1" s="1"/>
  <c r="CX150" i="1"/>
  <c r="W150" i="1" s="1"/>
  <c r="FR150" i="1"/>
  <c r="GL150" i="1"/>
  <c r="GO150" i="1"/>
  <c r="GP150" i="1"/>
  <c r="GV150" i="1"/>
  <c r="GX150" i="1"/>
  <c r="HC150" i="1"/>
  <c r="I151" i="1"/>
  <c r="S151" i="1"/>
  <c r="CY151" i="1" s="1"/>
  <c r="X151" i="1" s="1"/>
  <c r="U151" i="1"/>
  <c r="AC151" i="1"/>
  <c r="CQ151" i="1" s="1"/>
  <c r="P151" i="1" s="1"/>
  <c r="AE151" i="1"/>
  <c r="CS151" i="1" s="1"/>
  <c r="R151" i="1" s="1"/>
  <c r="AF151" i="1"/>
  <c r="AG151" i="1"/>
  <c r="AH151" i="1"/>
  <c r="AI151" i="1"/>
  <c r="CW151" i="1" s="1"/>
  <c r="V151" i="1" s="1"/>
  <c r="AJ151" i="1"/>
  <c r="CT151" i="1"/>
  <c r="CU151" i="1"/>
  <c r="T151" i="1" s="1"/>
  <c r="CV151" i="1"/>
  <c r="CX151" i="1"/>
  <c r="W151" i="1" s="1"/>
  <c r="CZ151" i="1"/>
  <c r="Y151" i="1" s="1"/>
  <c r="FR151" i="1"/>
  <c r="GK151" i="1"/>
  <c r="GL151" i="1"/>
  <c r="GO151" i="1"/>
  <c r="GP151" i="1"/>
  <c r="GV151" i="1"/>
  <c r="HC151" i="1"/>
  <c r="GX151" i="1" s="1"/>
  <c r="C152" i="1"/>
  <c r="D152" i="1"/>
  <c r="I152" i="1"/>
  <c r="T152" i="1"/>
  <c r="W152" i="1"/>
  <c r="AC152" i="1"/>
  <c r="AD152" i="1"/>
  <c r="CR152" i="1" s="1"/>
  <c r="Q152" i="1" s="1"/>
  <c r="AE152" i="1"/>
  <c r="CS152" i="1" s="1"/>
  <c r="R152" i="1" s="1"/>
  <c r="AF152" i="1"/>
  <c r="AG152" i="1"/>
  <c r="AH152" i="1"/>
  <c r="AI152" i="1"/>
  <c r="CW152" i="1" s="1"/>
  <c r="V152" i="1" s="1"/>
  <c r="AJ152" i="1"/>
  <c r="CQ152" i="1"/>
  <c r="P152" i="1" s="1"/>
  <c r="CP152" i="1" s="1"/>
  <c r="O152" i="1" s="1"/>
  <c r="CT152" i="1"/>
  <c r="S152" i="1" s="1"/>
  <c r="CU152" i="1"/>
  <c r="CV152" i="1"/>
  <c r="U152" i="1" s="1"/>
  <c r="CX152" i="1"/>
  <c r="FR152" i="1"/>
  <c r="GK152" i="1"/>
  <c r="GL152" i="1"/>
  <c r="GO152" i="1"/>
  <c r="GP152" i="1"/>
  <c r="GV152" i="1"/>
  <c r="HC152" i="1" s="1"/>
  <c r="GX152" i="1" s="1"/>
  <c r="C153" i="1"/>
  <c r="D153" i="1"/>
  <c r="I153" i="1"/>
  <c r="AC153" i="1"/>
  <c r="AE153" i="1"/>
  <c r="CS153" i="1" s="1"/>
  <c r="R153" i="1" s="1"/>
  <c r="GK153" i="1" s="1"/>
  <c r="AF153" i="1"/>
  <c r="AG153" i="1"/>
  <c r="CU153" i="1" s="1"/>
  <c r="T153" i="1" s="1"/>
  <c r="AH153" i="1"/>
  <c r="AI153" i="1"/>
  <c r="CW153" i="1" s="1"/>
  <c r="V153" i="1" s="1"/>
  <c r="AJ153" i="1"/>
  <c r="CT153" i="1"/>
  <c r="S153" i="1" s="1"/>
  <c r="CV153" i="1"/>
  <c r="U153" i="1" s="1"/>
  <c r="CX153" i="1"/>
  <c r="W153" i="1" s="1"/>
  <c r="FR153" i="1"/>
  <c r="GL153" i="1"/>
  <c r="GO153" i="1"/>
  <c r="GP153" i="1"/>
  <c r="GV153" i="1"/>
  <c r="HC153" i="1"/>
  <c r="GX153" i="1" s="1"/>
  <c r="I154" i="1"/>
  <c r="AC154" i="1"/>
  <c r="CQ154" i="1" s="1"/>
  <c r="P154" i="1" s="1"/>
  <c r="AE154" i="1"/>
  <c r="AD154" i="1" s="1"/>
  <c r="CR154" i="1" s="1"/>
  <c r="Q154" i="1" s="1"/>
  <c r="AF154" i="1"/>
  <c r="AG154" i="1"/>
  <c r="CU154" i="1" s="1"/>
  <c r="T154" i="1" s="1"/>
  <c r="AH154" i="1"/>
  <c r="AI154" i="1"/>
  <c r="CW154" i="1" s="1"/>
  <c r="V154" i="1" s="1"/>
  <c r="AJ154" i="1"/>
  <c r="CT154" i="1"/>
  <c r="S154" i="1" s="1"/>
  <c r="CV154" i="1"/>
  <c r="U154" i="1" s="1"/>
  <c r="CX154" i="1"/>
  <c r="W154" i="1" s="1"/>
  <c r="FR154" i="1"/>
  <c r="GL154" i="1"/>
  <c r="GO154" i="1"/>
  <c r="GP154" i="1"/>
  <c r="GV154" i="1"/>
  <c r="HC154" i="1" s="1"/>
  <c r="GX154" i="1" s="1"/>
  <c r="I155" i="1"/>
  <c r="AC155" i="1"/>
  <c r="AE155" i="1"/>
  <c r="CS155" i="1" s="1"/>
  <c r="R155" i="1" s="1"/>
  <c r="GK155" i="1" s="1"/>
  <c r="AF155" i="1"/>
  <c r="AG155" i="1"/>
  <c r="CU155" i="1" s="1"/>
  <c r="T155" i="1" s="1"/>
  <c r="AH155" i="1"/>
  <c r="AI155" i="1"/>
  <c r="CW155" i="1" s="1"/>
  <c r="V155" i="1" s="1"/>
  <c r="AJ155" i="1"/>
  <c r="CT155" i="1"/>
  <c r="S155" i="1" s="1"/>
  <c r="CV155" i="1"/>
  <c r="U155" i="1" s="1"/>
  <c r="CX155" i="1"/>
  <c r="W155" i="1" s="1"/>
  <c r="FR155" i="1"/>
  <c r="GL155" i="1"/>
  <c r="GO155" i="1"/>
  <c r="GP155" i="1"/>
  <c r="GV155" i="1"/>
  <c r="HC155" i="1"/>
  <c r="GX155" i="1" s="1"/>
  <c r="I156" i="1"/>
  <c r="AC156" i="1"/>
  <c r="CQ156" i="1" s="1"/>
  <c r="P156" i="1" s="1"/>
  <c r="AE156" i="1"/>
  <c r="AD156" i="1" s="1"/>
  <c r="CR156" i="1" s="1"/>
  <c r="Q156" i="1" s="1"/>
  <c r="AF156" i="1"/>
  <c r="AG156" i="1"/>
  <c r="CU156" i="1" s="1"/>
  <c r="T156" i="1" s="1"/>
  <c r="AH156" i="1"/>
  <c r="AI156" i="1"/>
  <c r="CW156" i="1" s="1"/>
  <c r="V156" i="1" s="1"/>
  <c r="AJ156" i="1"/>
  <c r="CT156" i="1"/>
  <c r="S156" i="1" s="1"/>
  <c r="CV156" i="1"/>
  <c r="U156" i="1" s="1"/>
  <c r="CX156" i="1"/>
  <c r="W156" i="1" s="1"/>
  <c r="FR156" i="1"/>
  <c r="GL156" i="1"/>
  <c r="GO156" i="1"/>
  <c r="GP156" i="1"/>
  <c r="GV156" i="1"/>
  <c r="HC156" i="1" s="1"/>
  <c r="GX156" i="1" s="1"/>
  <c r="I157" i="1"/>
  <c r="AC157" i="1"/>
  <c r="AE157" i="1"/>
  <c r="CS157" i="1" s="1"/>
  <c r="R157" i="1" s="1"/>
  <c r="GK157" i="1" s="1"/>
  <c r="AF157" i="1"/>
  <c r="AG157" i="1"/>
  <c r="CU157" i="1" s="1"/>
  <c r="T157" i="1" s="1"/>
  <c r="AH157" i="1"/>
  <c r="AI157" i="1"/>
  <c r="CW157" i="1" s="1"/>
  <c r="V157" i="1" s="1"/>
  <c r="AJ157" i="1"/>
  <c r="CT157" i="1"/>
  <c r="S157" i="1" s="1"/>
  <c r="CV157" i="1"/>
  <c r="U157" i="1" s="1"/>
  <c r="CX157" i="1"/>
  <c r="W157" i="1" s="1"/>
  <c r="FR157" i="1"/>
  <c r="GL157" i="1"/>
  <c r="GO157" i="1"/>
  <c r="GP157" i="1"/>
  <c r="GV157" i="1"/>
  <c r="HC157" i="1"/>
  <c r="GX157" i="1" s="1"/>
  <c r="B159" i="1"/>
  <c r="B132" i="1" s="1"/>
  <c r="C159" i="1"/>
  <c r="C132" i="1" s="1"/>
  <c r="D159" i="1"/>
  <c r="D132" i="1" s="1"/>
  <c r="F159" i="1"/>
  <c r="F132" i="1" s="1"/>
  <c r="G159" i="1"/>
  <c r="G132" i="1" s="1"/>
  <c r="AO159" i="1"/>
  <c r="AO132" i="1" s="1"/>
  <c r="BC159" i="1"/>
  <c r="BC132" i="1" s="1"/>
  <c r="BX159" i="1"/>
  <c r="BX132" i="1" s="1"/>
  <c r="BY159" i="1"/>
  <c r="BY132" i="1" s="1"/>
  <c r="CC159" i="1"/>
  <c r="CC132" i="1" s="1"/>
  <c r="CK159" i="1"/>
  <c r="CK132" i="1" s="1"/>
  <c r="CL159" i="1"/>
  <c r="CL132" i="1" s="1"/>
  <c r="DW159" i="1"/>
  <c r="EA159" i="1"/>
  <c r="EG159" i="1"/>
  <c r="EI159" i="1"/>
  <c r="EI132" i="1" s="1"/>
  <c r="EU159" i="1"/>
  <c r="EU132" i="1" s="1"/>
  <c r="FP159" i="1"/>
  <c r="FP132" i="1" s="1"/>
  <c r="FQ159" i="1"/>
  <c r="FR159" i="1"/>
  <c r="FR132" i="1" s="1"/>
  <c r="FU159" i="1"/>
  <c r="FY159" i="1"/>
  <c r="GC159" i="1"/>
  <c r="GD159" i="1"/>
  <c r="GD132" i="1" s="1"/>
  <c r="F175" i="1"/>
  <c r="D188" i="1"/>
  <c r="E190" i="1"/>
  <c r="Z190" i="1"/>
  <c r="AA190" i="1"/>
  <c r="AM190" i="1"/>
  <c r="AN190" i="1"/>
  <c r="BD190" i="1"/>
  <c r="BE190" i="1"/>
  <c r="BF190" i="1"/>
  <c r="BG190" i="1"/>
  <c r="BH190" i="1"/>
  <c r="BI190" i="1"/>
  <c r="BJ190" i="1"/>
  <c r="BK190" i="1"/>
  <c r="BL190" i="1"/>
  <c r="BM190" i="1"/>
  <c r="BN190" i="1"/>
  <c r="BO190" i="1"/>
  <c r="BP190" i="1"/>
  <c r="BQ190" i="1"/>
  <c r="BR190" i="1"/>
  <c r="BS190" i="1"/>
  <c r="BT190" i="1"/>
  <c r="BU190" i="1"/>
  <c r="BV190" i="1"/>
  <c r="BW190" i="1"/>
  <c r="CM190" i="1"/>
  <c r="CN190" i="1"/>
  <c r="CO190" i="1"/>
  <c r="CP190" i="1"/>
  <c r="CQ190" i="1"/>
  <c r="CR190" i="1"/>
  <c r="CS190" i="1"/>
  <c r="CT190" i="1"/>
  <c r="CU190" i="1"/>
  <c r="CV190" i="1"/>
  <c r="CW190" i="1"/>
  <c r="CX190" i="1"/>
  <c r="CY190" i="1"/>
  <c r="CZ190" i="1"/>
  <c r="DA190" i="1"/>
  <c r="DB190" i="1"/>
  <c r="DC190" i="1"/>
  <c r="DD190" i="1"/>
  <c r="DE190" i="1"/>
  <c r="DF190" i="1"/>
  <c r="DR190" i="1"/>
  <c r="DS190" i="1"/>
  <c r="EE190" i="1"/>
  <c r="EF190" i="1"/>
  <c r="EV190" i="1"/>
  <c r="EW190" i="1"/>
  <c r="EX190" i="1"/>
  <c r="EY190" i="1"/>
  <c r="EZ190" i="1"/>
  <c r="FA190" i="1"/>
  <c r="FB190" i="1"/>
  <c r="FC190" i="1"/>
  <c r="FD190" i="1"/>
  <c r="FE190" i="1"/>
  <c r="FF190" i="1"/>
  <c r="FG190" i="1"/>
  <c r="FH190" i="1"/>
  <c r="FI190" i="1"/>
  <c r="FJ190" i="1"/>
  <c r="FK190" i="1"/>
  <c r="FL190" i="1"/>
  <c r="FM190" i="1"/>
  <c r="FN190" i="1"/>
  <c r="FO190" i="1"/>
  <c r="GE190" i="1"/>
  <c r="GF190" i="1"/>
  <c r="GG190" i="1"/>
  <c r="GH190" i="1"/>
  <c r="GI190" i="1"/>
  <c r="GJ190" i="1"/>
  <c r="GK190" i="1"/>
  <c r="GL190" i="1"/>
  <c r="GM190" i="1"/>
  <c r="GN190" i="1"/>
  <c r="GO190" i="1"/>
  <c r="GP190" i="1"/>
  <c r="GQ190" i="1"/>
  <c r="GR190" i="1"/>
  <c r="GS190" i="1"/>
  <c r="GT190" i="1"/>
  <c r="GU190" i="1"/>
  <c r="GV190" i="1"/>
  <c r="GW190" i="1"/>
  <c r="GX190" i="1"/>
  <c r="C192" i="1"/>
  <c r="D192" i="1"/>
  <c r="I192" i="1"/>
  <c r="AC192" i="1"/>
  <c r="AE192" i="1"/>
  <c r="CS192" i="1" s="1"/>
  <c r="R192" i="1" s="1"/>
  <c r="AF192" i="1"/>
  <c r="AG192" i="1"/>
  <c r="CU192" i="1" s="1"/>
  <c r="T192" i="1" s="1"/>
  <c r="AH192" i="1"/>
  <c r="AI192" i="1"/>
  <c r="CW192" i="1" s="1"/>
  <c r="V192" i="1" s="1"/>
  <c r="AJ192" i="1"/>
  <c r="CT192" i="1"/>
  <c r="S192" i="1" s="1"/>
  <c r="CV192" i="1"/>
  <c r="U192" i="1" s="1"/>
  <c r="CX192" i="1"/>
  <c r="W192" i="1" s="1"/>
  <c r="FR192" i="1"/>
  <c r="GK192" i="1"/>
  <c r="GL192" i="1"/>
  <c r="GO192" i="1"/>
  <c r="GP192" i="1"/>
  <c r="GV192" i="1"/>
  <c r="HC192" i="1"/>
  <c r="GX192" i="1" s="1"/>
  <c r="C193" i="1"/>
  <c r="D193" i="1"/>
  <c r="I193" i="1"/>
  <c r="W193" i="1"/>
  <c r="AC193" i="1"/>
  <c r="AE193" i="1"/>
  <c r="AF193" i="1"/>
  <c r="AG193" i="1"/>
  <c r="CU193" i="1" s="1"/>
  <c r="T193" i="1" s="1"/>
  <c r="AH193" i="1"/>
  <c r="AI193" i="1"/>
  <c r="CW193" i="1" s="1"/>
  <c r="V193" i="1" s="1"/>
  <c r="AJ193" i="1"/>
  <c r="CT193" i="1"/>
  <c r="S193" i="1" s="1"/>
  <c r="CV193" i="1"/>
  <c r="U193" i="1" s="1"/>
  <c r="CX193" i="1"/>
  <c r="FR193" i="1"/>
  <c r="GL193" i="1"/>
  <c r="GO193" i="1"/>
  <c r="GP193" i="1"/>
  <c r="GV193" i="1"/>
  <c r="HC193" i="1"/>
  <c r="GX193" i="1" s="1"/>
  <c r="C194" i="1"/>
  <c r="D194" i="1"/>
  <c r="I194" i="1"/>
  <c r="S194" i="1"/>
  <c r="AC194" i="1"/>
  <c r="AE194" i="1"/>
  <c r="AF194" i="1"/>
  <c r="AG194" i="1"/>
  <c r="CU194" i="1" s="1"/>
  <c r="T194" i="1" s="1"/>
  <c r="AH194" i="1"/>
  <c r="AI194" i="1"/>
  <c r="CW194" i="1" s="1"/>
  <c r="V194" i="1" s="1"/>
  <c r="AJ194" i="1"/>
  <c r="CT194" i="1"/>
  <c r="CV194" i="1"/>
  <c r="U194" i="1" s="1"/>
  <c r="CX194" i="1"/>
  <c r="W194" i="1" s="1"/>
  <c r="FR194" i="1"/>
  <c r="GL194" i="1"/>
  <c r="GO194" i="1"/>
  <c r="GP194" i="1"/>
  <c r="GV194" i="1"/>
  <c r="HC194" i="1" s="1"/>
  <c r="GX194" i="1" s="1"/>
  <c r="C195" i="1"/>
  <c r="D195" i="1"/>
  <c r="I195" i="1"/>
  <c r="W195" i="1"/>
  <c r="AC195" i="1"/>
  <c r="AE195" i="1"/>
  <c r="AF195" i="1"/>
  <c r="AG195" i="1"/>
  <c r="CU195" i="1" s="1"/>
  <c r="T195" i="1" s="1"/>
  <c r="AH195" i="1"/>
  <c r="AI195" i="1"/>
  <c r="CW195" i="1" s="1"/>
  <c r="V195" i="1" s="1"/>
  <c r="AJ195" i="1"/>
  <c r="CT195" i="1"/>
  <c r="S195" i="1" s="1"/>
  <c r="CV195" i="1"/>
  <c r="U195" i="1" s="1"/>
  <c r="CX195" i="1"/>
  <c r="FR195" i="1"/>
  <c r="GL195" i="1"/>
  <c r="GO195" i="1"/>
  <c r="GP195" i="1"/>
  <c r="GV195" i="1"/>
  <c r="HC195" i="1"/>
  <c r="GX195" i="1" s="1"/>
  <c r="I196" i="1"/>
  <c r="U196" i="1"/>
  <c r="W196" i="1"/>
  <c r="AC196" i="1"/>
  <c r="AE196" i="1"/>
  <c r="AF196" i="1"/>
  <c r="AG196" i="1"/>
  <c r="CU196" i="1" s="1"/>
  <c r="T196" i="1" s="1"/>
  <c r="AH196" i="1"/>
  <c r="AI196" i="1"/>
  <c r="CW196" i="1" s="1"/>
  <c r="V196" i="1" s="1"/>
  <c r="AJ196" i="1"/>
  <c r="CT196" i="1"/>
  <c r="S196" i="1" s="1"/>
  <c r="CV196" i="1"/>
  <c r="CX196" i="1"/>
  <c r="FR196" i="1"/>
  <c r="GL196" i="1"/>
  <c r="GO196" i="1"/>
  <c r="GP196" i="1"/>
  <c r="GV196" i="1"/>
  <c r="HC196" i="1"/>
  <c r="GX196" i="1" s="1"/>
  <c r="I197" i="1"/>
  <c r="U197" i="1"/>
  <c r="W197" i="1"/>
  <c r="AC197" i="1"/>
  <c r="AE197" i="1"/>
  <c r="AF197" i="1"/>
  <c r="AG197" i="1"/>
  <c r="CU197" i="1" s="1"/>
  <c r="T197" i="1" s="1"/>
  <c r="AH197" i="1"/>
  <c r="AI197" i="1"/>
  <c r="CW197" i="1" s="1"/>
  <c r="V197" i="1" s="1"/>
  <c r="AJ197" i="1"/>
  <c r="CT197" i="1"/>
  <c r="S197" i="1" s="1"/>
  <c r="CV197" i="1"/>
  <c r="CX197" i="1"/>
  <c r="FR197" i="1"/>
  <c r="GL197" i="1"/>
  <c r="GO197" i="1"/>
  <c r="GP197" i="1"/>
  <c r="GV197" i="1"/>
  <c r="HC197" i="1"/>
  <c r="GX197" i="1" s="1"/>
  <c r="I198" i="1"/>
  <c r="U198" i="1"/>
  <c r="W198" i="1"/>
  <c r="AC198" i="1"/>
  <c r="AE198" i="1"/>
  <c r="AF198" i="1"/>
  <c r="AG198" i="1"/>
  <c r="CU198" i="1" s="1"/>
  <c r="T198" i="1" s="1"/>
  <c r="AH198" i="1"/>
  <c r="AI198" i="1"/>
  <c r="CW198" i="1" s="1"/>
  <c r="V198" i="1" s="1"/>
  <c r="AJ198" i="1"/>
  <c r="CT198" i="1"/>
  <c r="S198" i="1" s="1"/>
  <c r="CV198" i="1"/>
  <c r="CX198" i="1"/>
  <c r="FR198" i="1"/>
  <c r="GL198" i="1"/>
  <c r="GO198" i="1"/>
  <c r="GP198" i="1"/>
  <c r="GV198" i="1"/>
  <c r="HC198" i="1"/>
  <c r="GX198" i="1" s="1"/>
  <c r="I199" i="1"/>
  <c r="U199" i="1"/>
  <c r="W199" i="1"/>
  <c r="AC199" i="1"/>
  <c r="AE199" i="1"/>
  <c r="AF199" i="1"/>
  <c r="AG199" i="1"/>
  <c r="CU199" i="1" s="1"/>
  <c r="T199" i="1" s="1"/>
  <c r="AH199" i="1"/>
  <c r="AI199" i="1"/>
  <c r="CW199" i="1" s="1"/>
  <c r="V199" i="1" s="1"/>
  <c r="AJ199" i="1"/>
  <c r="CT199" i="1"/>
  <c r="S199" i="1" s="1"/>
  <c r="CV199" i="1"/>
  <c r="CX199" i="1"/>
  <c r="FR199" i="1"/>
  <c r="GL199" i="1"/>
  <c r="GO199" i="1"/>
  <c r="GP199" i="1"/>
  <c r="GV199" i="1"/>
  <c r="HC199" i="1"/>
  <c r="GX199" i="1" s="1"/>
  <c r="C200" i="1"/>
  <c r="D200" i="1"/>
  <c r="I200" i="1"/>
  <c r="S200" i="1"/>
  <c r="AC200" i="1"/>
  <c r="AE200" i="1"/>
  <c r="AF200" i="1"/>
  <c r="AG200" i="1"/>
  <c r="CU200" i="1" s="1"/>
  <c r="T200" i="1" s="1"/>
  <c r="AH200" i="1"/>
  <c r="AI200" i="1"/>
  <c r="CW200" i="1" s="1"/>
  <c r="V200" i="1" s="1"/>
  <c r="AJ200" i="1"/>
  <c r="CT200" i="1"/>
  <c r="CV200" i="1"/>
  <c r="U200" i="1" s="1"/>
  <c r="CX200" i="1"/>
  <c r="W200" i="1" s="1"/>
  <c r="FR200" i="1"/>
  <c r="GL200" i="1"/>
  <c r="GO200" i="1"/>
  <c r="GP200" i="1"/>
  <c r="GV200" i="1"/>
  <c r="HC200" i="1" s="1"/>
  <c r="GX200" i="1" s="1"/>
  <c r="C201" i="1"/>
  <c r="D201" i="1"/>
  <c r="I201" i="1"/>
  <c r="U201" i="1"/>
  <c r="W201" i="1"/>
  <c r="AC201" i="1"/>
  <c r="AE201" i="1"/>
  <c r="AF201" i="1"/>
  <c r="AG201" i="1"/>
  <c r="CU201" i="1" s="1"/>
  <c r="T201" i="1" s="1"/>
  <c r="AH201" i="1"/>
  <c r="AI201" i="1"/>
  <c r="CW201" i="1" s="1"/>
  <c r="V201" i="1" s="1"/>
  <c r="AJ201" i="1"/>
  <c r="CT201" i="1"/>
  <c r="S201" i="1" s="1"/>
  <c r="CV201" i="1"/>
  <c r="CX201" i="1"/>
  <c r="FR201" i="1"/>
  <c r="GL201" i="1"/>
  <c r="GO201" i="1"/>
  <c r="GP201" i="1"/>
  <c r="GV201" i="1"/>
  <c r="HC201" i="1"/>
  <c r="GX201" i="1" s="1"/>
  <c r="I202" i="1"/>
  <c r="U202" i="1"/>
  <c r="W202" i="1"/>
  <c r="AC202" i="1"/>
  <c r="AE202" i="1"/>
  <c r="AF202" i="1"/>
  <c r="AG202" i="1"/>
  <c r="CU202" i="1" s="1"/>
  <c r="T202" i="1" s="1"/>
  <c r="AH202" i="1"/>
  <c r="AI202" i="1"/>
  <c r="CW202" i="1" s="1"/>
  <c r="V202" i="1" s="1"/>
  <c r="AJ202" i="1"/>
  <c r="CT202" i="1"/>
  <c r="S202" i="1" s="1"/>
  <c r="CV202" i="1"/>
  <c r="CX202" i="1"/>
  <c r="FR202" i="1"/>
  <c r="GL202" i="1"/>
  <c r="GO202" i="1"/>
  <c r="GP202" i="1"/>
  <c r="GV202" i="1"/>
  <c r="HC202" i="1"/>
  <c r="GX202" i="1" s="1"/>
  <c r="I203" i="1"/>
  <c r="U203" i="1"/>
  <c r="W203" i="1"/>
  <c r="AC203" i="1"/>
  <c r="AE203" i="1"/>
  <c r="AF203" i="1"/>
  <c r="AG203" i="1"/>
  <c r="CU203" i="1" s="1"/>
  <c r="T203" i="1" s="1"/>
  <c r="AH203" i="1"/>
  <c r="AI203" i="1"/>
  <c r="CW203" i="1" s="1"/>
  <c r="V203" i="1" s="1"/>
  <c r="AJ203" i="1"/>
  <c r="CT203" i="1"/>
  <c r="S203" i="1" s="1"/>
  <c r="CV203" i="1"/>
  <c r="CX203" i="1"/>
  <c r="FR203" i="1"/>
  <c r="GL203" i="1"/>
  <c r="GO203" i="1"/>
  <c r="GP203" i="1"/>
  <c r="GV203" i="1"/>
  <c r="HC203" i="1"/>
  <c r="GX203" i="1" s="1"/>
  <c r="I204" i="1"/>
  <c r="U204" i="1"/>
  <c r="W204" i="1"/>
  <c r="AC204" i="1"/>
  <c r="AE204" i="1"/>
  <c r="AF204" i="1"/>
  <c r="AG204" i="1"/>
  <c r="CU204" i="1" s="1"/>
  <c r="T204" i="1" s="1"/>
  <c r="AH204" i="1"/>
  <c r="AI204" i="1"/>
  <c r="CW204" i="1" s="1"/>
  <c r="V204" i="1" s="1"/>
  <c r="AJ204" i="1"/>
  <c r="CT204" i="1"/>
  <c r="S204" i="1" s="1"/>
  <c r="CV204" i="1"/>
  <c r="CX204" i="1"/>
  <c r="FR204" i="1"/>
  <c r="GL204" i="1"/>
  <c r="GO204" i="1"/>
  <c r="GP204" i="1"/>
  <c r="GV204" i="1"/>
  <c r="HC204" i="1"/>
  <c r="GX204" i="1" s="1"/>
  <c r="I205" i="1"/>
  <c r="U205" i="1"/>
  <c r="W205" i="1"/>
  <c r="AC205" i="1"/>
  <c r="AE205" i="1"/>
  <c r="AF205" i="1"/>
  <c r="AG205" i="1"/>
  <c r="CU205" i="1" s="1"/>
  <c r="T205" i="1" s="1"/>
  <c r="AH205" i="1"/>
  <c r="AI205" i="1"/>
  <c r="CW205" i="1" s="1"/>
  <c r="V205" i="1" s="1"/>
  <c r="AJ205" i="1"/>
  <c r="CT205" i="1"/>
  <c r="S205" i="1" s="1"/>
  <c r="CV205" i="1"/>
  <c r="CX205" i="1"/>
  <c r="FR205" i="1"/>
  <c r="GL205" i="1"/>
  <c r="GO205" i="1"/>
  <c r="GP205" i="1"/>
  <c r="GV205" i="1"/>
  <c r="HC205" i="1"/>
  <c r="GX205" i="1" s="1"/>
  <c r="I206" i="1"/>
  <c r="U206" i="1"/>
  <c r="W206" i="1"/>
  <c r="AC206" i="1"/>
  <c r="AE206" i="1"/>
  <c r="AF206" i="1"/>
  <c r="AG206" i="1"/>
  <c r="CU206" i="1" s="1"/>
  <c r="T206" i="1" s="1"/>
  <c r="AH206" i="1"/>
  <c r="AI206" i="1"/>
  <c r="CW206" i="1" s="1"/>
  <c r="V206" i="1" s="1"/>
  <c r="AJ206" i="1"/>
  <c r="CT206" i="1"/>
  <c r="S206" i="1" s="1"/>
  <c r="CV206" i="1"/>
  <c r="CX206" i="1"/>
  <c r="FR206" i="1"/>
  <c r="GL206" i="1"/>
  <c r="GO206" i="1"/>
  <c r="GP206" i="1"/>
  <c r="GV206" i="1"/>
  <c r="HC206" i="1"/>
  <c r="GX206" i="1" s="1"/>
  <c r="I207" i="1"/>
  <c r="U207" i="1"/>
  <c r="W207" i="1"/>
  <c r="AC207" i="1"/>
  <c r="AE207" i="1"/>
  <c r="AF207" i="1"/>
  <c r="AG207" i="1"/>
  <c r="CU207" i="1" s="1"/>
  <c r="T207" i="1" s="1"/>
  <c r="AH207" i="1"/>
  <c r="AI207" i="1"/>
  <c r="CW207" i="1" s="1"/>
  <c r="V207" i="1" s="1"/>
  <c r="AJ207" i="1"/>
  <c r="CT207" i="1"/>
  <c r="S207" i="1" s="1"/>
  <c r="CV207" i="1"/>
  <c r="CX207" i="1"/>
  <c r="FR207" i="1"/>
  <c r="GL207" i="1"/>
  <c r="GO207" i="1"/>
  <c r="GP207" i="1"/>
  <c r="GV207" i="1"/>
  <c r="HC207" i="1"/>
  <c r="GX207" i="1" s="1"/>
  <c r="I208" i="1"/>
  <c r="U208" i="1"/>
  <c r="W208" i="1"/>
  <c r="AC208" i="1"/>
  <c r="AE208" i="1"/>
  <c r="AF208" i="1"/>
  <c r="AG208" i="1"/>
  <c r="CU208" i="1" s="1"/>
  <c r="T208" i="1" s="1"/>
  <c r="AH208" i="1"/>
  <c r="AI208" i="1"/>
  <c r="CW208" i="1" s="1"/>
  <c r="V208" i="1" s="1"/>
  <c r="AJ208" i="1"/>
  <c r="CT208" i="1"/>
  <c r="S208" i="1" s="1"/>
  <c r="CV208" i="1"/>
  <c r="CX208" i="1"/>
  <c r="FR208" i="1"/>
  <c r="GL208" i="1"/>
  <c r="GO208" i="1"/>
  <c r="GP208" i="1"/>
  <c r="GV208" i="1"/>
  <c r="HC208" i="1"/>
  <c r="GX208" i="1" s="1"/>
  <c r="I209" i="1"/>
  <c r="U209" i="1"/>
  <c r="W209" i="1"/>
  <c r="AC209" i="1"/>
  <c r="AE209" i="1"/>
  <c r="AF209" i="1"/>
  <c r="AG209" i="1"/>
  <c r="CU209" i="1" s="1"/>
  <c r="T209" i="1" s="1"/>
  <c r="AH209" i="1"/>
  <c r="AI209" i="1"/>
  <c r="CW209" i="1" s="1"/>
  <c r="V209" i="1" s="1"/>
  <c r="AJ209" i="1"/>
  <c r="CT209" i="1"/>
  <c r="S209" i="1" s="1"/>
  <c r="CV209" i="1"/>
  <c r="CX209" i="1"/>
  <c r="FR209" i="1"/>
  <c r="GL209" i="1"/>
  <c r="GO209" i="1"/>
  <c r="GP209" i="1"/>
  <c r="GV209" i="1"/>
  <c r="HC209" i="1"/>
  <c r="GX209" i="1" s="1"/>
  <c r="C210" i="1"/>
  <c r="D210" i="1"/>
  <c r="I210" i="1"/>
  <c r="S210" i="1"/>
  <c r="AC210" i="1"/>
  <c r="AE210" i="1"/>
  <c r="AF210" i="1"/>
  <c r="AG210" i="1"/>
  <c r="CU210" i="1" s="1"/>
  <c r="T210" i="1" s="1"/>
  <c r="AH210" i="1"/>
  <c r="AI210" i="1"/>
  <c r="CW210" i="1" s="1"/>
  <c r="V210" i="1" s="1"/>
  <c r="AJ210" i="1"/>
  <c r="CT210" i="1"/>
  <c r="CV210" i="1"/>
  <c r="U210" i="1" s="1"/>
  <c r="CX210" i="1"/>
  <c r="W210" i="1" s="1"/>
  <c r="FR210" i="1"/>
  <c r="GL210" i="1"/>
  <c r="GO210" i="1"/>
  <c r="GP210" i="1"/>
  <c r="GV210" i="1"/>
  <c r="HC210" i="1" s="1"/>
  <c r="GX210" i="1" s="1"/>
  <c r="C211" i="1"/>
  <c r="D211" i="1"/>
  <c r="I211" i="1"/>
  <c r="U211" i="1"/>
  <c r="W211" i="1"/>
  <c r="AC211" i="1"/>
  <c r="AE211" i="1"/>
  <c r="AF211" i="1"/>
  <c r="AG211" i="1"/>
  <c r="CU211" i="1" s="1"/>
  <c r="T211" i="1" s="1"/>
  <c r="AH211" i="1"/>
  <c r="AI211" i="1"/>
  <c r="CW211" i="1" s="1"/>
  <c r="V211" i="1" s="1"/>
  <c r="AJ211" i="1"/>
  <c r="CT211" i="1"/>
  <c r="S211" i="1" s="1"/>
  <c r="CV211" i="1"/>
  <c r="CX211" i="1"/>
  <c r="FR211" i="1"/>
  <c r="GL211" i="1"/>
  <c r="GO211" i="1"/>
  <c r="GP211" i="1"/>
  <c r="GV211" i="1"/>
  <c r="HC211" i="1"/>
  <c r="GX211" i="1" s="1"/>
  <c r="I212" i="1"/>
  <c r="AC212" i="1"/>
  <c r="AD212" i="1"/>
  <c r="CR212" i="1" s="1"/>
  <c r="Q212" i="1" s="1"/>
  <c r="AE212" i="1"/>
  <c r="CS212" i="1" s="1"/>
  <c r="R212" i="1" s="1"/>
  <c r="GK212" i="1" s="1"/>
  <c r="AF212" i="1"/>
  <c r="AG212" i="1"/>
  <c r="AH212" i="1"/>
  <c r="CV212" i="1" s="1"/>
  <c r="U212" i="1" s="1"/>
  <c r="AI212" i="1"/>
  <c r="CW212" i="1" s="1"/>
  <c r="V212" i="1" s="1"/>
  <c r="AJ212" i="1"/>
  <c r="CQ212" i="1"/>
  <c r="P212" i="1" s="1"/>
  <c r="CP212" i="1" s="1"/>
  <c r="O212" i="1" s="1"/>
  <c r="CT212" i="1"/>
  <c r="S212" i="1" s="1"/>
  <c r="CU212" i="1"/>
  <c r="T212" i="1" s="1"/>
  <c r="CX212" i="1"/>
  <c r="W212" i="1" s="1"/>
  <c r="FR212" i="1"/>
  <c r="GL212" i="1"/>
  <c r="GO212" i="1"/>
  <c r="GP212" i="1"/>
  <c r="GV212" i="1"/>
  <c r="HC212" i="1"/>
  <c r="GX212" i="1" s="1"/>
  <c r="I213" i="1"/>
  <c r="AC213" i="1"/>
  <c r="CQ213" i="1" s="1"/>
  <c r="P213" i="1" s="1"/>
  <c r="AE213" i="1"/>
  <c r="AD213" i="1" s="1"/>
  <c r="AF213" i="1"/>
  <c r="CT213" i="1" s="1"/>
  <c r="S213" i="1" s="1"/>
  <c r="AG213" i="1"/>
  <c r="CU213" i="1" s="1"/>
  <c r="T213" i="1" s="1"/>
  <c r="AH213" i="1"/>
  <c r="AI213" i="1"/>
  <c r="AJ213" i="1"/>
  <c r="CX213" i="1" s="1"/>
  <c r="W213" i="1" s="1"/>
  <c r="CS213" i="1"/>
  <c r="R213" i="1" s="1"/>
  <c r="GK213" i="1" s="1"/>
  <c r="CV213" i="1"/>
  <c r="U213" i="1" s="1"/>
  <c r="CW213" i="1"/>
  <c r="V213" i="1" s="1"/>
  <c r="FR213" i="1"/>
  <c r="GL213" i="1"/>
  <c r="GO213" i="1"/>
  <c r="GP213" i="1"/>
  <c r="GV213" i="1"/>
  <c r="HC213" i="1" s="1"/>
  <c r="GX213" i="1" s="1"/>
  <c r="I214" i="1"/>
  <c r="AC214" i="1"/>
  <c r="AB214" i="1" s="1"/>
  <c r="AD214" i="1"/>
  <c r="CR214" i="1" s="1"/>
  <c r="Q214" i="1" s="1"/>
  <c r="AE214" i="1"/>
  <c r="CS214" i="1" s="1"/>
  <c r="R214" i="1" s="1"/>
  <c r="GK214" i="1" s="1"/>
  <c r="AF214" i="1"/>
  <c r="AG214" i="1"/>
  <c r="AH214" i="1"/>
  <c r="CV214" i="1" s="1"/>
  <c r="U214" i="1" s="1"/>
  <c r="AI214" i="1"/>
  <c r="CW214" i="1" s="1"/>
  <c r="V214" i="1" s="1"/>
  <c r="AJ214" i="1"/>
  <c r="CQ214" i="1"/>
  <c r="P214" i="1" s="1"/>
  <c r="CP214" i="1" s="1"/>
  <c r="O214" i="1" s="1"/>
  <c r="CT214" i="1"/>
  <c r="S214" i="1" s="1"/>
  <c r="CU214" i="1"/>
  <c r="T214" i="1" s="1"/>
  <c r="CX214" i="1"/>
  <c r="W214" i="1" s="1"/>
  <c r="FR214" i="1"/>
  <c r="GL214" i="1"/>
  <c r="GO214" i="1"/>
  <c r="GP214" i="1"/>
  <c r="GV214" i="1"/>
  <c r="HC214" i="1"/>
  <c r="GX214" i="1" s="1"/>
  <c r="I215" i="1"/>
  <c r="AC215" i="1"/>
  <c r="CQ215" i="1" s="1"/>
  <c r="P215" i="1" s="1"/>
  <c r="AE215" i="1"/>
  <c r="AD215" i="1" s="1"/>
  <c r="AF215" i="1"/>
  <c r="CT215" i="1" s="1"/>
  <c r="S215" i="1" s="1"/>
  <c r="AG215" i="1"/>
  <c r="CU215" i="1" s="1"/>
  <c r="T215" i="1" s="1"/>
  <c r="AH215" i="1"/>
  <c r="AI215" i="1"/>
  <c r="AJ215" i="1"/>
  <c r="CX215" i="1" s="1"/>
  <c r="W215" i="1" s="1"/>
  <c r="CS215" i="1"/>
  <c r="R215" i="1" s="1"/>
  <c r="GK215" i="1" s="1"/>
  <c r="CV215" i="1"/>
  <c r="U215" i="1" s="1"/>
  <c r="CW215" i="1"/>
  <c r="V215" i="1" s="1"/>
  <c r="FR215" i="1"/>
  <c r="GL215" i="1"/>
  <c r="GO215" i="1"/>
  <c r="GP215" i="1"/>
  <c r="GV215" i="1"/>
  <c r="HC215" i="1" s="1"/>
  <c r="GX215" i="1" s="1"/>
  <c r="I216" i="1"/>
  <c r="AC216" i="1"/>
  <c r="AB216" i="1" s="1"/>
  <c r="AD216" i="1"/>
  <c r="CR216" i="1" s="1"/>
  <c r="Q216" i="1" s="1"/>
  <c r="AE216" i="1"/>
  <c r="CS216" i="1" s="1"/>
  <c r="R216" i="1" s="1"/>
  <c r="GK216" i="1" s="1"/>
  <c r="AF216" i="1"/>
  <c r="AG216" i="1"/>
  <c r="AH216" i="1"/>
  <c r="CV216" i="1" s="1"/>
  <c r="U216" i="1" s="1"/>
  <c r="AI216" i="1"/>
  <c r="CW216" i="1" s="1"/>
  <c r="V216" i="1" s="1"/>
  <c r="AJ216" i="1"/>
  <c r="CQ216" i="1"/>
  <c r="P216" i="1" s="1"/>
  <c r="CT216" i="1"/>
  <c r="S216" i="1" s="1"/>
  <c r="CU216" i="1"/>
  <c r="T216" i="1" s="1"/>
  <c r="CX216" i="1"/>
  <c r="W216" i="1" s="1"/>
  <c r="FR216" i="1"/>
  <c r="GL216" i="1"/>
  <c r="GO216" i="1"/>
  <c r="GP216" i="1"/>
  <c r="GV216" i="1"/>
  <c r="HC216" i="1"/>
  <c r="GX216" i="1" s="1"/>
  <c r="I217" i="1"/>
  <c r="AC217" i="1"/>
  <c r="CQ217" i="1" s="1"/>
  <c r="P217" i="1" s="1"/>
  <c r="AE217" i="1"/>
  <c r="AD217" i="1" s="1"/>
  <c r="AF217" i="1"/>
  <c r="CT217" i="1" s="1"/>
  <c r="S217" i="1" s="1"/>
  <c r="AG217" i="1"/>
  <c r="CU217" i="1" s="1"/>
  <c r="T217" i="1" s="1"/>
  <c r="AH217" i="1"/>
  <c r="AI217" i="1"/>
  <c r="AJ217" i="1"/>
  <c r="CX217" i="1" s="1"/>
  <c r="W217" i="1" s="1"/>
  <c r="CS217" i="1"/>
  <c r="R217" i="1" s="1"/>
  <c r="GK217" i="1" s="1"/>
  <c r="CV217" i="1"/>
  <c r="U217" i="1" s="1"/>
  <c r="CW217" i="1"/>
  <c r="V217" i="1" s="1"/>
  <c r="FR217" i="1"/>
  <c r="GL217" i="1"/>
  <c r="GO217" i="1"/>
  <c r="GP217" i="1"/>
  <c r="GV217" i="1"/>
  <c r="HC217" i="1" s="1"/>
  <c r="GX217" i="1" s="1"/>
  <c r="C218" i="1"/>
  <c r="D218" i="1"/>
  <c r="I218" i="1"/>
  <c r="I220" i="1" s="1"/>
  <c r="AC218" i="1"/>
  <c r="CQ218" i="1" s="1"/>
  <c r="P218" i="1" s="1"/>
  <c r="AE218" i="1"/>
  <c r="AD218" i="1" s="1"/>
  <c r="AF218" i="1"/>
  <c r="CT218" i="1" s="1"/>
  <c r="S218" i="1" s="1"/>
  <c r="AG218" i="1"/>
  <c r="CU218" i="1" s="1"/>
  <c r="T218" i="1" s="1"/>
  <c r="AH218" i="1"/>
  <c r="AI218" i="1"/>
  <c r="AJ218" i="1"/>
  <c r="CX218" i="1" s="1"/>
  <c r="W218" i="1" s="1"/>
  <c r="CS218" i="1"/>
  <c r="R218" i="1" s="1"/>
  <c r="GK218" i="1" s="1"/>
  <c r="CV218" i="1"/>
  <c r="U218" i="1" s="1"/>
  <c r="CW218" i="1"/>
  <c r="V218" i="1" s="1"/>
  <c r="FR218" i="1"/>
  <c r="GL218" i="1"/>
  <c r="GO218" i="1"/>
  <c r="GP218" i="1"/>
  <c r="GV218" i="1"/>
  <c r="HC218" i="1" s="1"/>
  <c r="GX218" i="1" s="1"/>
  <c r="C219" i="1"/>
  <c r="D219" i="1"/>
  <c r="I219" i="1"/>
  <c r="AC219" i="1"/>
  <c r="CQ219" i="1" s="1"/>
  <c r="P219" i="1" s="1"/>
  <c r="AE219" i="1"/>
  <c r="AD219" i="1" s="1"/>
  <c r="AF219" i="1"/>
  <c r="CT219" i="1" s="1"/>
  <c r="S219" i="1" s="1"/>
  <c r="AG219" i="1"/>
  <c r="CU219" i="1" s="1"/>
  <c r="T219" i="1" s="1"/>
  <c r="AH219" i="1"/>
  <c r="AI219" i="1"/>
  <c r="AJ219" i="1"/>
  <c r="CX219" i="1" s="1"/>
  <c r="W219" i="1" s="1"/>
  <c r="CS219" i="1"/>
  <c r="R219" i="1" s="1"/>
  <c r="GK219" i="1" s="1"/>
  <c r="CV219" i="1"/>
  <c r="U219" i="1" s="1"/>
  <c r="CW219" i="1"/>
  <c r="V219" i="1" s="1"/>
  <c r="FR219" i="1"/>
  <c r="GL219" i="1"/>
  <c r="GO219" i="1"/>
  <c r="GP219" i="1"/>
  <c r="GV219" i="1"/>
  <c r="HC219" i="1" s="1"/>
  <c r="GX219" i="1" s="1"/>
  <c r="AC220" i="1"/>
  <c r="AB220" i="1" s="1"/>
  <c r="AD220" i="1"/>
  <c r="CR220" i="1" s="1"/>
  <c r="Q220" i="1" s="1"/>
  <c r="AE220" i="1"/>
  <c r="CS220" i="1" s="1"/>
  <c r="R220" i="1" s="1"/>
  <c r="GK220" i="1" s="1"/>
  <c r="AF220" i="1"/>
  <c r="AG220" i="1"/>
  <c r="AH220" i="1"/>
  <c r="CV220" i="1" s="1"/>
  <c r="U220" i="1" s="1"/>
  <c r="AI220" i="1"/>
  <c r="CW220" i="1" s="1"/>
  <c r="V220" i="1" s="1"/>
  <c r="AJ220" i="1"/>
  <c r="CQ220" i="1"/>
  <c r="P220" i="1" s="1"/>
  <c r="CT220" i="1"/>
  <c r="S220" i="1" s="1"/>
  <c r="CZ220" i="1" s="1"/>
  <c r="Y220" i="1" s="1"/>
  <c r="CU220" i="1"/>
  <c r="T220" i="1" s="1"/>
  <c r="CX220" i="1"/>
  <c r="W220" i="1" s="1"/>
  <c r="FR220" i="1"/>
  <c r="GL220" i="1"/>
  <c r="GO220" i="1"/>
  <c r="GP220" i="1"/>
  <c r="GV220" i="1"/>
  <c r="HC220" i="1"/>
  <c r="GX220" i="1" s="1"/>
  <c r="I221" i="1"/>
  <c r="R221" i="1" s="1"/>
  <c r="GK221" i="1" s="1"/>
  <c r="V221" i="1"/>
  <c r="AC221" i="1"/>
  <c r="CQ221" i="1" s="1"/>
  <c r="P221" i="1" s="1"/>
  <c r="AE221" i="1"/>
  <c r="AD221" i="1" s="1"/>
  <c r="CR221" i="1" s="1"/>
  <c r="AF221" i="1"/>
  <c r="CT221" i="1" s="1"/>
  <c r="S221" i="1" s="1"/>
  <c r="AG221" i="1"/>
  <c r="CU221" i="1" s="1"/>
  <c r="AH221" i="1"/>
  <c r="AI221" i="1"/>
  <c r="AJ221" i="1"/>
  <c r="CX221" i="1" s="1"/>
  <c r="W221" i="1" s="1"/>
  <c r="CS221" i="1"/>
  <c r="CV221" i="1"/>
  <c r="U221" i="1" s="1"/>
  <c r="CW221" i="1"/>
  <c r="FR221" i="1"/>
  <c r="GL221" i="1"/>
  <c r="GO221" i="1"/>
  <c r="GP221" i="1"/>
  <c r="GV221" i="1"/>
  <c r="HC221" i="1" s="1"/>
  <c r="GX221" i="1"/>
  <c r="AC222" i="1"/>
  <c r="AB222" i="1" s="1"/>
  <c r="AD222" i="1"/>
  <c r="CR222" i="1" s="1"/>
  <c r="AE222" i="1"/>
  <c r="CS222" i="1" s="1"/>
  <c r="AF222" i="1"/>
  <c r="AG222" i="1"/>
  <c r="AH222" i="1"/>
  <c r="CV222" i="1" s="1"/>
  <c r="AI222" i="1"/>
  <c r="CW222" i="1" s="1"/>
  <c r="AJ222" i="1"/>
  <c r="CQ222" i="1"/>
  <c r="CT222" i="1"/>
  <c r="CU222" i="1"/>
  <c r="CX222" i="1"/>
  <c r="FR222" i="1"/>
  <c r="GL222" i="1"/>
  <c r="GO222" i="1"/>
  <c r="GP222" i="1"/>
  <c r="GV222" i="1"/>
  <c r="HC222" i="1"/>
  <c r="I223" i="1"/>
  <c r="AB223" i="1"/>
  <c r="AC223" i="1"/>
  <c r="CQ223" i="1" s="1"/>
  <c r="P223" i="1" s="1"/>
  <c r="AE223" i="1"/>
  <c r="AD223" i="1" s="1"/>
  <c r="CR223" i="1" s="1"/>
  <c r="Q223" i="1" s="1"/>
  <c r="AF223" i="1"/>
  <c r="CT223" i="1" s="1"/>
  <c r="S223" i="1" s="1"/>
  <c r="AG223" i="1"/>
  <c r="CU223" i="1" s="1"/>
  <c r="T223" i="1" s="1"/>
  <c r="AH223" i="1"/>
  <c r="AI223" i="1"/>
  <c r="AJ223" i="1"/>
  <c r="CX223" i="1" s="1"/>
  <c r="W223" i="1" s="1"/>
  <c r="CS223" i="1"/>
  <c r="R223" i="1" s="1"/>
  <c r="GK223" i="1" s="1"/>
  <c r="CV223" i="1"/>
  <c r="U223" i="1" s="1"/>
  <c r="CW223" i="1"/>
  <c r="V223" i="1" s="1"/>
  <c r="FR223" i="1"/>
  <c r="GL223" i="1"/>
  <c r="GO223" i="1"/>
  <c r="GP223" i="1"/>
  <c r="GV223" i="1"/>
  <c r="HC223" i="1" s="1"/>
  <c r="GX223" i="1" s="1"/>
  <c r="AC224" i="1"/>
  <c r="AD224" i="1"/>
  <c r="CR224" i="1" s="1"/>
  <c r="AE224" i="1"/>
  <c r="CS224" i="1" s="1"/>
  <c r="AF224" i="1"/>
  <c r="AG224" i="1"/>
  <c r="AH224" i="1"/>
  <c r="CV224" i="1" s="1"/>
  <c r="AI224" i="1"/>
  <c r="CW224" i="1" s="1"/>
  <c r="AJ224" i="1"/>
  <c r="CQ224" i="1"/>
  <c r="CT224" i="1"/>
  <c r="CU224" i="1"/>
  <c r="CX224" i="1"/>
  <c r="FR224" i="1"/>
  <c r="GL224" i="1"/>
  <c r="GO224" i="1"/>
  <c r="GP224" i="1"/>
  <c r="GV224" i="1"/>
  <c r="HC224" i="1"/>
  <c r="I225" i="1"/>
  <c r="Q225" i="1"/>
  <c r="U225" i="1"/>
  <c r="AC225" i="1"/>
  <c r="CQ225" i="1" s="1"/>
  <c r="P225" i="1" s="1"/>
  <c r="CP225" i="1" s="1"/>
  <c r="O225" i="1" s="1"/>
  <c r="AE225" i="1"/>
  <c r="AD225" i="1" s="1"/>
  <c r="AF225" i="1"/>
  <c r="CT225" i="1" s="1"/>
  <c r="S225" i="1" s="1"/>
  <c r="AG225" i="1"/>
  <c r="CU225" i="1" s="1"/>
  <c r="T225" i="1" s="1"/>
  <c r="AH225" i="1"/>
  <c r="AI225" i="1"/>
  <c r="AJ225" i="1"/>
  <c r="CX225" i="1" s="1"/>
  <c r="W225" i="1" s="1"/>
  <c r="CR225" i="1"/>
  <c r="CS225" i="1"/>
  <c r="R225" i="1" s="1"/>
  <c r="GK225" i="1" s="1"/>
  <c r="CV225" i="1"/>
  <c r="CW225" i="1"/>
  <c r="V225" i="1" s="1"/>
  <c r="FR225" i="1"/>
  <c r="GL225" i="1"/>
  <c r="GO225" i="1"/>
  <c r="GP225" i="1"/>
  <c r="GV225" i="1"/>
  <c r="HC225" i="1" s="1"/>
  <c r="GX225" i="1" s="1"/>
  <c r="AC226" i="1"/>
  <c r="AB226" i="1" s="1"/>
  <c r="AD226" i="1"/>
  <c r="CR226" i="1" s="1"/>
  <c r="AE226" i="1"/>
  <c r="CS226" i="1" s="1"/>
  <c r="AF226" i="1"/>
  <c r="AG226" i="1"/>
  <c r="CU226" i="1" s="1"/>
  <c r="AH226" i="1"/>
  <c r="CV226" i="1" s="1"/>
  <c r="AI226" i="1"/>
  <c r="CW226" i="1" s="1"/>
  <c r="AJ226" i="1"/>
  <c r="CT226" i="1"/>
  <c r="CX226" i="1"/>
  <c r="FR226" i="1"/>
  <c r="GL226" i="1"/>
  <c r="GO226" i="1"/>
  <c r="GP226" i="1"/>
  <c r="GV226" i="1"/>
  <c r="HC226" i="1"/>
  <c r="I227" i="1"/>
  <c r="AB227" i="1"/>
  <c r="AC227" i="1"/>
  <c r="CQ227" i="1" s="1"/>
  <c r="AE227" i="1"/>
  <c r="AD227" i="1" s="1"/>
  <c r="CR227" i="1" s="1"/>
  <c r="Q227" i="1" s="1"/>
  <c r="AF227" i="1"/>
  <c r="AG227" i="1"/>
  <c r="CU227" i="1" s="1"/>
  <c r="T227" i="1" s="1"/>
  <c r="AH227" i="1"/>
  <c r="AI227" i="1"/>
  <c r="CW227" i="1" s="1"/>
  <c r="V227" i="1" s="1"/>
  <c r="AJ227" i="1"/>
  <c r="CS227" i="1"/>
  <c r="R227" i="1" s="1"/>
  <c r="GK227" i="1" s="1"/>
  <c r="CT227" i="1"/>
  <c r="S227" i="1" s="1"/>
  <c r="CV227" i="1"/>
  <c r="U227" i="1" s="1"/>
  <c r="CX227" i="1"/>
  <c r="W227" i="1" s="1"/>
  <c r="FR227" i="1"/>
  <c r="GL227" i="1"/>
  <c r="GO227" i="1"/>
  <c r="GP227" i="1"/>
  <c r="GV227" i="1"/>
  <c r="HC227" i="1" s="1"/>
  <c r="GX227" i="1" s="1"/>
  <c r="AC228" i="1"/>
  <c r="AD228" i="1"/>
  <c r="CR228" i="1" s="1"/>
  <c r="AE228" i="1"/>
  <c r="CS228" i="1" s="1"/>
  <c r="AF228" i="1"/>
  <c r="AG228" i="1"/>
  <c r="AH228" i="1"/>
  <c r="AI228" i="1"/>
  <c r="CW228" i="1" s="1"/>
  <c r="AJ228" i="1"/>
  <c r="CQ228" i="1"/>
  <c r="CT228" i="1"/>
  <c r="CU228" i="1"/>
  <c r="CV228" i="1"/>
  <c r="CX228" i="1"/>
  <c r="FR228" i="1"/>
  <c r="GL228" i="1"/>
  <c r="GO228" i="1"/>
  <c r="GP228" i="1"/>
  <c r="GV228" i="1"/>
  <c r="HC228" i="1" s="1"/>
  <c r="I229" i="1"/>
  <c r="AC229" i="1"/>
  <c r="CQ229" i="1" s="1"/>
  <c r="AE229" i="1"/>
  <c r="AD229" i="1" s="1"/>
  <c r="AF229" i="1"/>
  <c r="AG229" i="1"/>
  <c r="CU229" i="1" s="1"/>
  <c r="AH229" i="1"/>
  <c r="AI229" i="1"/>
  <c r="AJ229" i="1"/>
  <c r="CX229" i="1" s="1"/>
  <c r="W229" i="1" s="1"/>
  <c r="CR229" i="1"/>
  <c r="Q229" i="1" s="1"/>
  <c r="CS229" i="1"/>
  <c r="R229" i="1" s="1"/>
  <c r="GK229" i="1" s="1"/>
  <c r="CT229" i="1"/>
  <c r="S229" i="1" s="1"/>
  <c r="CV229" i="1"/>
  <c r="U229" i="1" s="1"/>
  <c r="CW229" i="1"/>
  <c r="V229" i="1" s="1"/>
  <c r="FR229" i="1"/>
  <c r="GL229" i="1"/>
  <c r="GO229" i="1"/>
  <c r="GP229" i="1"/>
  <c r="GV229" i="1"/>
  <c r="HC229" i="1" s="1"/>
  <c r="GX229" i="1" s="1"/>
  <c r="AC230" i="1"/>
  <c r="CQ230" i="1" s="1"/>
  <c r="AE230" i="1"/>
  <c r="CS230" i="1" s="1"/>
  <c r="AF230" i="1"/>
  <c r="AG230" i="1"/>
  <c r="AH230" i="1"/>
  <c r="AI230" i="1"/>
  <c r="CW230" i="1" s="1"/>
  <c r="AJ230" i="1"/>
  <c r="CT230" i="1"/>
  <c r="CU230" i="1"/>
  <c r="CV230" i="1"/>
  <c r="CX230" i="1"/>
  <c r="FR230" i="1"/>
  <c r="GL230" i="1"/>
  <c r="GO230" i="1"/>
  <c r="GP230" i="1"/>
  <c r="GV230" i="1"/>
  <c r="HC230" i="1"/>
  <c r="I231" i="1"/>
  <c r="AC231" i="1"/>
  <c r="CQ231" i="1" s="1"/>
  <c r="P231" i="1" s="1"/>
  <c r="AE231" i="1"/>
  <c r="AD231" i="1" s="1"/>
  <c r="AB231" i="1" s="1"/>
  <c r="AF231" i="1"/>
  <c r="AG231" i="1"/>
  <c r="CU231" i="1" s="1"/>
  <c r="T231" i="1" s="1"/>
  <c r="AH231" i="1"/>
  <c r="AI231" i="1"/>
  <c r="CW231" i="1" s="1"/>
  <c r="V231" i="1" s="1"/>
  <c r="AJ231" i="1"/>
  <c r="CS231" i="1"/>
  <c r="R231" i="1" s="1"/>
  <c r="GK231" i="1" s="1"/>
  <c r="CT231" i="1"/>
  <c r="S231" i="1" s="1"/>
  <c r="CV231" i="1"/>
  <c r="U231" i="1" s="1"/>
  <c r="CX231" i="1"/>
  <c r="W231" i="1" s="1"/>
  <c r="FR231" i="1"/>
  <c r="GL231" i="1"/>
  <c r="GO231" i="1"/>
  <c r="GP231" i="1"/>
  <c r="GV231" i="1"/>
  <c r="GX231" i="1"/>
  <c r="HC231" i="1"/>
  <c r="AC232" i="1"/>
  <c r="AD232" i="1"/>
  <c r="CR232" i="1" s="1"/>
  <c r="AE232" i="1"/>
  <c r="CS232" i="1" s="1"/>
  <c r="AF232" i="1"/>
  <c r="AG232" i="1"/>
  <c r="AH232" i="1"/>
  <c r="AI232" i="1"/>
  <c r="CW232" i="1" s="1"/>
  <c r="AJ232" i="1"/>
  <c r="CQ232" i="1"/>
  <c r="CT232" i="1"/>
  <c r="CU232" i="1"/>
  <c r="CV232" i="1"/>
  <c r="CX232" i="1"/>
  <c r="FR232" i="1"/>
  <c r="GL232" i="1"/>
  <c r="GO232" i="1"/>
  <c r="GP232" i="1"/>
  <c r="GV232" i="1"/>
  <c r="HC232" i="1" s="1"/>
  <c r="I233" i="1"/>
  <c r="AC233" i="1"/>
  <c r="CQ233" i="1" s="1"/>
  <c r="P233" i="1" s="1"/>
  <c r="CP233" i="1" s="1"/>
  <c r="O233" i="1" s="1"/>
  <c r="AE233" i="1"/>
  <c r="AD233" i="1" s="1"/>
  <c r="AF233" i="1"/>
  <c r="AG233" i="1"/>
  <c r="CU233" i="1" s="1"/>
  <c r="AH233" i="1"/>
  <c r="AI233" i="1"/>
  <c r="AJ233" i="1"/>
  <c r="CX233" i="1" s="1"/>
  <c r="W233" i="1" s="1"/>
  <c r="CR233" i="1"/>
  <c r="Q233" i="1" s="1"/>
  <c r="CS233" i="1"/>
  <c r="R233" i="1" s="1"/>
  <c r="GK233" i="1" s="1"/>
  <c r="CT233" i="1"/>
  <c r="S233" i="1" s="1"/>
  <c r="CV233" i="1"/>
  <c r="U233" i="1" s="1"/>
  <c r="CW233" i="1"/>
  <c r="V233" i="1" s="1"/>
  <c r="FR233" i="1"/>
  <c r="GL233" i="1"/>
  <c r="GO233" i="1"/>
  <c r="GP233" i="1"/>
  <c r="GV233" i="1"/>
  <c r="HC233" i="1"/>
  <c r="GX233" i="1" s="1"/>
  <c r="B235" i="1"/>
  <c r="B190" i="1" s="1"/>
  <c r="C235" i="1"/>
  <c r="C190" i="1" s="1"/>
  <c r="D235" i="1"/>
  <c r="D190" i="1" s="1"/>
  <c r="F235" i="1"/>
  <c r="F190" i="1" s="1"/>
  <c r="G235" i="1"/>
  <c r="G190" i="1" s="1"/>
  <c r="BC235" i="1"/>
  <c r="BC190" i="1" s="1"/>
  <c r="BX235" i="1"/>
  <c r="BX190" i="1" s="1"/>
  <c r="BY235" i="1"/>
  <c r="CC235" i="1"/>
  <c r="CK235" i="1"/>
  <c r="CL235" i="1"/>
  <c r="CL190" i="1" s="1"/>
  <c r="EI235" i="1"/>
  <c r="EI190" i="1" s="1"/>
  <c r="EM235" i="1"/>
  <c r="EU235" i="1"/>
  <c r="EU190" i="1" s="1"/>
  <c r="FP235" i="1"/>
  <c r="FP190" i="1" s="1"/>
  <c r="FQ235" i="1"/>
  <c r="FR235" i="1"/>
  <c r="FR190" i="1" s="1"/>
  <c r="FU235" i="1"/>
  <c r="FV235" i="1"/>
  <c r="FV190" i="1" s="1"/>
  <c r="FY235" i="1"/>
  <c r="GA235" i="1"/>
  <c r="GA190" i="1" s="1"/>
  <c r="GC235" i="1"/>
  <c r="GD235" i="1"/>
  <c r="GD190" i="1" s="1"/>
  <c r="F251" i="1"/>
  <c r="P251" i="1"/>
  <c r="D264" i="1"/>
  <c r="E266" i="1"/>
  <c r="Z266" i="1"/>
  <c r="AA266" i="1"/>
  <c r="AM266" i="1"/>
  <c r="AN266" i="1"/>
  <c r="BD266" i="1"/>
  <c r="BE266" i="1"/>
  <c r="BF266" i="1"/>
  <c r="BG266" i="1"/>
  <c r="BH266" i="1"/>
  <c r="BI266" i="1"/>
  <c r="BJ266" i="1"/>
  <c r="BK266" i="1"/>
  <c r="BL266" i="1"/>
  <c r="BM266" i="1"/>
  <c r="BN266" i="1"/>
  <c r="BO266" i="1"/>
  <c r="BP266" i="1"/>
  <c r="BQ266" i="1"/>
  <c r="BR266" i="1"/>
  <c r="BS266" i="1"/>
  <c r="BT266" i="1"/>
  <c r="BU266" i="1"/>
  <c r="BV266" i="1"/>
  <c r="BW266" i="1"/>
  <c r="CM266" i="1"/>
  <c r="CN266" i="1"/>
  <c r="CO266" i="1"/>
  <c r="CP266" i="1"/>
  <c r="CQ266" i="1"/>
  <c r="CR266" i="1"/>
  <c r="CS266" i="1"/>
  <c r="CT266" i="1"/>
  <c r="CU266" i="1"/>
  <c r="CV266" i="1"/>
  <c r="CW266" i="1"/>
  <c r="CX266" i="1"/>
  <c r="CY266" i="1"/>
  <c r="CZ266" i="1"/>
  <c r="DA266" i="1"/>
  <c r="DB266" i="1"/>
  <c r="DC266" i="1"/>
  <c r="DD266" i="1"/>
  <c r="DE266" i="1"/>
  <c r="DF266" i="1"/>
  <c r="DR266" i="1"/>
  <c r="DS266" i="1"/>
  <c r="EE266" i="1"/>
  <c r="EF266" i="1"/>
  <c r="EV266" i="1"/>
  <c r="EW266" i="1"/>
  <c r="EX266" i="1"/>
  <c r="EY266" i="1"/>
  <c r="EZ266" i="1"/>
  <c r="FA266" i="1"/>
  <c r="FB266" i="1"/>
  <c r="FC266" i="1"/>
  <c r="FD266" i="1"/>
  <c r="FE266" i="1"/>
  <c r="FF266" i="1"/>
  <c r="FG266" i="1"/>
  <c r="FH266" i="1"/>
  <c r="FI266" i="1"/>
  <c r="FJ266" i="1"/>
  <c r="FK266" i="1"/>
  <c r="FL266" i="1"/>
  <c r="FM266" i="1"/>
  <c r="FN266" i="1"/>
  <c r="FO266" i="1"/>
  <c r="GE266" i="1"/>
  <c r="GF266" i="1"/>
  <c r="GG266" i="1"/>
  <c r="GH266" i="1"/>
  <c r="GI266" i="1"/>
  <c r="GJ266" i="1"/>
  <c r="GK266" i="1"/>
  <c r="GL266" i="1"/>
  <c r="GM266" i="1"/>
  <c r="GN266" i="1"/>
  <c r="GO266" i="1"/>
  <c r="GP266" i="1"/>
  <c r="GQ266" i="1"/>
  <c r="GR266" i="1"/>
  <c r="GS266" i="1"/>
  <c r="GT266" i="1"/>
  <c r="GU266" i="1"/>
  <c r="GV266" i="1"/>
  <c r="GW266" i="1"/>
  <c r="GX266" i="1"/>
  <c r="C268" i="1"/>
  <c r="D268" i="1"/>
  <c r="AB268" i="1"/>
  <c r="AC268" i="1"/>
  <c r="CQ268" i="1" s="1"/>
  <c r="P268" i="1" s="1"/>
  <c r="AE268" i="1"/>
  <c r="AD268" i="1" s="1"/>
  <c r="CR268" i="1" s="1"/>
  <c r="Q268" i="1" s="1"/>
  <c r="AF268" i="1"/>
  <c r="AG268" i="1"/>
  <c r="CU268" i="1" s="1"/>
  <c r="T268" i="1" s="1"/>
  <c r="AH268" i="1"/>
  <c r="AI268" i="1"/>
  <c r="CW268" i="1" s="1"/>
  <c r="V268" i="1" s="1"/>
  <c r="AJ268" i="1"/>
  <c r="CS268" i="1"/>
  <c r="R268" i="1" s="1"/>
  <c r="CT268" i="1"/>
  <c r="S268" i="1" s="1"/>
  <c r="CV268" i="1"/>
  <c r="U268" i="1" s="1"/>
  <c r="CX268" i="1"/>
  <c r="W268" i="1" s="1"/>
  <c r="FR268" i="1"/>
  <c r="BY291" i="1" s="1"/>
  <c r="GL268" i="1"/>
  <c r="GO268" i="1"/>
  <c r="GP268" i="1"/>
  <c r="GV268" i="1"/>
  <c r="HC268" i="1" s="1"/>
  <c r="GX268" i="1" s="1"/>
  <c r="C269" i="1"/>
  <c r="D269" i="1"/>
  <c r="R269" i="1"/>
  <c r="T269" i="1"/>
  <c r="AC269" i="1"/>
  <c r="AD269" i="1"/>
  <c r="CR269" i="1" s="1"/>
  <c r="Q269" i="1" s="1"/>
  <c r="AE269" i="1"/>
  <c r="AF269" i="1"/>
  <c r="AB269" i="1" s="1"/>
  <c r="AG269" i="1"/>
  <c r="AH269" i="1"/>
  <c r="CV269" i="1" s="1"/>
  <c r="U269" i="1" s="1"/>
  <c r="AI269" i="1"/>
  <c r="AJ269" i="1"/>
  <c r="CX269" i="1" s="1"/>
  <c r="W269" i="1" s="1"/>
  <c r="CQ269" i="1"/>
  <c r="P269" i="1" s="1"/>
  <c r="CS269" i="1"/>
  <c r="CT269" i="1"/>
  <c r="S269" i="1" s="1"/>
  <c r="CU269" i="1"/>
  <c r="CW269" i="1"/>
  <c r="V269" i="1" s="1"/>
  <c r="FR269" i="1"/>
  <c r="GK269" i="1"/>
  <c r="GL269" i="1"/>
  <c r="GO269" i="1"/>
  <c r="GP269" i="1"/>
  <c r="GV269" i="1"/>
  <c r="GX269" i="1"/>
  <c r="HC269" i="1"/>
  <c r="C270" i="1"/>
  <c r="D270" i="1"/>
  <c r="I270" i="1"/>
  <c r="S270" i="1"/>
  <c r="CY270" i="1" s="1"/>
  <c r="X270" i="1" s="1"/>
  <c r="AC270" i="1"/>
  <c r="CQ270" i="1" s="1"/>
  <c r="P270" i="1" s="1"/>
  <c r="AD270" i="1"/>
  <c r="CR270" i="1" s="1"/>
  <c r="AE270" i="1"/>
  <c r="AF270" i="1"/>
  <c r="AG270" i="1"/>
  <c r="AH270" i="1"/>
  <c r="CV270" i="1" s="1"/>
  <c r="AI270" i="1"/>
  <c r="AJ270" i="1"/>
  <c r="CS270" i="1"/>
  <c r="R270" i="1" s="1"/>
  <c r="GK270" i="1" s="1"/>
  <c r="CT270" i="1"/>
  <c r="CU270" i="1"/>
  <c r="T270" i="1" s="1"/>
  <c r="CW270" i="1"/>
  <c r="CX270" i="1"/>
  <c r="W270" i="1" s="1"/>
  <c r="FR270" i="1"/>
  <c r="GL270" i="1"/>
  <c r="GO270" i="1"/>
  <c r="GP270" i="1"/>
  <c r="CD291" i="1" s="1"/>
  <c r="GV270" i="1"/>
  <c r="HC270" i="1"/>
  <c r="GX270" i="1" s="1"/>
  <c r="C271" i="1"/>
  <c r="D271" i="1"/>
  <c r="I271" i="1"/>
  <c r="R271" i="1"/>
  <c r="T271" i="1"/>
  <c r="AC271" i="1"/>
  <c r="AD271" i="1"/>
  <c r="CR271" i="1" s="1"/>
  <c r="Q271" i="1" s="1"/>
  <c r="AE271" i="1"/>
  <c r="AF271" i="1"/>
  <c r="AG271" i="1"/>
  <c r="AH271" i="1"/>
  <c r="CV271" i="1" s="1"/>
  <c r="U271" i="1" s="1"/>
  <c r="AI271" i="1"/>
  <c r="AJ271" i="1"/>
  <c r="CX271" i="1" s="1"/>
  <c r="W271" i="1" s="1"/>
  <c r="CQ271" i="1"/>
  <c r="P271" i="1" s="1"/>
  <c r="CS271" i="1"/>
  <c r="CT271" i="1"/>
  <c r="S271" i="1" s="1"/>
  <c r="CU271" i="1"/>
  <c r="CW271" i="1"/>
  <c r="V271" i="1" s="1"/>
  <c r="FR271" i="1"/>
  <c r="GK271" i="1"/>
  <c r="GL271" i="1"/>
  <c r="GO271" i="1"/>
  <c r="GP271" i="1"/>
  <c r="GV271" i="1"/>
  <c r="GX271" i="1"/>
  <c r="HC271" i="1"/>
  <c r="C272" i="1"/>
  <c r="D272" i="1"/>
  <c r="I272" i="1"/>
  <c r="I276" i="1" s="1"/>
  <c r="S272" i="1"/>
  <c r="V272" i="1"/>
  <c r="AC272" i="1"/>
  <c r="AB272" i="1" s="1"/>
  <c r="AD272" i="1"/>
  <c r="CR272" i="1" s="1"/>
  <c r="AE272" i="1"/>
  <c r="AF272" i="1"/>
  <c r="AG272" i="1"/>
  <c r="AH272" i="1"/>
  <c r="CV272" i="1" s="1"/>
  <c r="AI272" i="1"/>
  <c r="AJ272" i="1"/>
  <c r="CS272" i="1"/>
  <c r="R272" i="1" s="1"/>
  <c r="GK272" i="1" s="1"/>
  <c r="CT272" i="1"/>
  <c r="CU272" i="1"/>
  <c r="T272" i="1" s="1"/>
  <c r="CW272" i="1"/>
  <c r="CX272" i="1"/>
  <c r="W272" i="1" s="1"/>
  <c r="FR272" i="1"/>
  <c r="GL272" i="1"/>
  <c r="GO272" i="1"/>
  <c r="GP272" i="1"/>
  <c r="GV272" i="1"/>
  <c r="HC272" i="1"/>
  <c r="GX272" i="1" s="1"/>
  <c r="C273" i="1"/>
  <c r="D273" i="1"/>
  <c r="I273" i="1"/>
  <c r="I277" i="1" s="1"/>
  <c r="R273" i="1"/>
  <c r="T273" i="1"/>
  <c r="AC273" i="1"/>
  <c r="AD273" i="1"/>
  <c r="CR273" i="1" s="1"/>
  <c r="Q273" i="1" s="1"/>
  <c r="AE273" i="1"/>
  <c r="AF273" i="1"/>
  <c r="AB273" i="1" s="1"/>
  <c r="AG273" i="1"/>
  <c r="AH273" i="1"/>
  <c r="CV273" i="1" s="1"/>
  <c r="U273" i="1" s="1"/>
  <c r="AI273" i="1"/>
  <c r="AJ273" i="1"/>
  <c r="CX273" i="1" s="1"/>
  <c r="W273" i="1" s="1"/>
  <c r="CQ273" i="1"/>
  <c r="P273" i="1" s="1"/>
  <c r="CP273" i="1" s="1"/>
  <c r="O273" i="1" s="1"/>
  <c r="CS273" i="1"/>
  <c r="CT273" i="1"/>
  <c r="S273" i="1" s="1"/>
  <c r="CU273" i="1"/>
  <c r="CW273" i="1"/>
  <c r="V273" i="1" s="1"/>
  <c r="FR273" i="1"/>
  <c r="GK273" i="1"/>
  <c r="GL273" i="1"/>
  <c r="FR291" i="1" s="1"/>
  <c r="GO273" i="1"/>
  <c r="GP273" i="1"/>
  <c r="GV273" i="1"/>
  <c r="GX273" i="1"/>
  <c r="HC273" i="1"/>
  <c r="I274" i="1"/>
  <c r="T274" i="1"/>
  <c r="AC274" i="1"/>
  <c r="AE274" i="1"/>
  <c r="AD274" i="1" s="1"/>
  <c r="AF274" i="1"/>
  <c r="CT274" i="1" s="1"/>
  <c r="AG274" i="1"/>
  <c r="AH274" i="1"/>
  <c r="AI274" i="1"/>
  <c r="CW274" i="1" s="1"/>
  <c r="V274" i="1" s="1"/>
  <c r="AJ274" i="1"/>
  <c r="CX274" i="1" s="1"/>
  <c r="CQ274" i="1"/>
  <c r="P274" i="1" s="1"/>
  <c r="CS274" i="1"/>
  <c r="R274" i="1" s="1"/>
  <c r="GK274" i="1" s="1"/>
  <c r="CU274" i="1"/>
  <c r="CV274" i="1"/>
  <c r="U274" i="1" s="1"/>
  <c r="FR274" i="1"/>
  <c r="GL274" i="1"/>
  <c r="GO274" i="1"/>
  <c r="GP274" i="1"/>
  <c r="GV274" i="1"/>
  <c r="HC274" i="1" s="1"/>
  <c r="GX274" i="1" s="1"/>
  <c r="I275" i="1"/>
  <c r="V275" i="1" s="1"/>
  <c r="S275" i="1"/>
  <c r="AC275" i="1"/>
  <c r="CQ275" i="1" s="1"/>
  <c r="P275" i="1" s="1"/>
  <c r="AD275" i="1"/>
  <c r="CR275" i="1" s="1"/>
  <c r="AE275" i="1"/>
  <c r="AF275" i="1"/>
  <c r="AG275" i="1"/>
  <c r="AH275" i="1"/>
  <c r="CV275" i="1" s="1"/>
  <c r="AI275" i="1"/>
  <c r="AJ275" i="1"/>
  <c r="CS275" i="1"/>
  <c r="R275" i="1" s="1"/>
  <c r="CT275" i="1"/>
  <c r="CU275" i="1"/>
  <c r="T275" i="1" s="1"/>
  <c r="CW275" i="1"/>
  <c r="CX275" i="1"/>
  <c r="W275" i="1" s="1"/>
  <c r="FR275" i="1"/>
  <c r="GL275" i="1"/>
  <c r="GO275" i="1"/>
  <c r="GP275" i="1"/>
  <c r="GV275" i="1"/>
  <c r="HC275" i="1"/>
  <c r="GX275" i="1" s="1"/>
  <c r="AC276" i="1"/>
  <c r="AD276" i="1"/>
  <c r="AE276" i="1"/>
  <c r="AF276" i="1"/>
  <c r="CT276" i="1" s="1"/>
  <c r="AG276" i="1"/>
  <c r="AH276" i="1"/>
  <c r="CV276" i="1" s="1"/>
  <c r="U276" i="1" s="1"/>
  <c r="AI276" i="1"/>
  <c r="AJ276" i="1"/>
  <c r="CX276" i="1" s="1"/>
  <c r="CQ276" i="1"/>
  <c r="CR276" i="1"/>
  <c r="Q276" i="1" s="1"/>
  <c r="CS276" i="1"/>
  <c r="CU276" i="1"/>
  <c r="T276" i="1" s="1"/>
  <c r="CW276" i="1"/>
  <c r="FR276" i="1"/>
  <c r="GL276" i="1"/>
  <c r="GO276" i="1"/>
  <c r="GP276" i="1"/>
  <c r="GV276" i="1"/>
  <c r="HC276" i="1" s="1"/>
  <c r="AC277" i="1"/>
  <c r="AD277" i="1"/>
  <c r="CR277" i="1" s="1"/>
  <c r="AE277" i="1"/>
  <c r="AF277" i="1"/>
  <c r="AG277" i="1"/>
  <c r="AH277" i="1"/>
  <c r="CV277" i="1" s="1"/>
  <c r="AI277" i="1"/>
  <c r="AJ277" i="1"/>
  <c r="CX277" i="1" s="1"/>
  <c r="W277" i="1" s="1"/>
  <c r="CQ277" i="1"/>
  <c r="CS277" i="1"/>
  <c r="CT277" i="1"/>
  <c r="CU277" i="1"/>
  <c r="CW277" i="1"/>
  <c r="FR277" i="1"/>
  <c r="GL277" i="1"/>
  <c r="GO277" i="1"/>
  <c r="GP277" i="1"/>
  <c r="GV277" i="1"/>
  <c r="HC277" i="1"/>
  <c r="C278" i="1"/>
  <c r="D278" i="1"/>
  <c r="I278" i="1"/>
  <c r="S278" i="1"/>
  <c r="CY278" i="1" s="1"/>
  <c r="X278" i="1" s="1"/>
  <c r="V278" i="1"/>
  <c r="AC278" i="1"/>
  <c r="AB278" i="1" s="1"/>
  <c r="AD278" i="1"/>
  <c r="CR278" i="1" s="1"/>
  <c r="AE278" i="1"/>
  <c r="AF278" i="1"/>
  <c r="AG278" i="1"/>
  <c r="AH278" i="1"/>
  <c r="CV278" i="1" s="1"/>
  <c r="AI278" i="1"/>
  <c r="AJ278" i="1"/>
  <c r="CS278" i="1"/>
  <c r="R278" i="1" s="1"/>
  <c r="GK278" i="1" s="1"/>
  <c r="CT278" i="1"/>
  <c r="CU278" i="1"/>
  <c r="T278" i="1" s="1"/>
  <c r="CW278" i="1"/>
  <c r="CX278" i="1"/>
  <c r="W278" i="1" s="1"/>
  <c r="FR278" i="1"/>
  <c r="GL278" i="1"/>
  <c r="GO278" i="1"/>
  <c r="GP278" i="1"/>
  <c r="GV278" i="1"/>
  <c r="HC278" i="1"/>
  <c r="GX278" i="1" s="1"/>
  <c r="C279" i="1"/>
  <c r="D279" i="1"/>
  <c r="I279" i="1"/>
  <c r="R279" i="1"/>
  <c r="T279" i="1"/>
  <c r="AC279" i="1"/>
  <c r="AD279" i="1"/>
  <c r="CR279" i="1" s="1"/>
  <c r="Q279" i="1" s="1"/>
  <c r="AE279" i="1"/>
  <c r="AF279" i="1"/>
  <c r="AB279" i="1" s="1"/>
  <c r="AG279" i="1"/>
  <c r="AH279" i="1"/>
  <c r="CV279" i="1" s="1"/>
  <c r="U279" i="1" s="1"/>
  <c r="AI279" i="1"/>
  <c r="AJ279" i="1"/>
  <c r="CX279" i="1" s="1"/>
  <c r="W279" i="1" s="1"/>
  <c r="CQ279" i="1"/>
  <c r="P279" i="1" s="1"/>
  <c r="CS279" i="1"/>
  <c r="CT279" i="1"/>
  <c r="S279" i="1" s="1"/>
  <c r="CU279" i="1"/>
  <c r="CW279" i="1"/>
  <c r="V279" i="1" s="1"/>
  <c r="FR279" i="1"/>
  <c r="GK279" i="1"/>
  <c r="GL279" i="1"/>
  <c r="GO279" i="1"/>
  <c r="GP279" i="1"/>
  <c r="GV279" i="1"/>
  <c r="GX279" i="1"/>
  <c r="HC279" i="1"/>
  <c r="C280" i="1"/>
  <c r="D280" i="1"/>
  <c r="I280" i="1"/>
  <c r="I284" i="1" s="1"/>
  <c r="S280" i="1"/>
  <c r="AC280" i="1"/>
  <c r="CQ280" i="1" s="1"/>
  <c r="P280" i="1" s="1"/>
  <c r="AD280" i="1"/>
  <c r="CR280" i="1" s="1"/>
  <c r="AE280" i="1"/>
  <c r="AF280" i="1"/>
  <c r="AG280" i="1"/>
  <c r="AH280" i="1"/>
  <c r="CV280" i="1" s="1"/>
  <c r="AI280" i="1"/>
  <c r="AJ280" i="1"/>
  <c r="CS280" i="1"/>
  <c r="R280" i="1" s="1"/>
  <c r="GK280" i="1" s="1"/>
  <c r="CT280" i="1"/>
  <c r="CU280" i="1"/>
  <c r="T280" i="1" s="1"/>
  <c r="CW280" i="1"/>
  <c r="CX280" i="1"/>
  <c r="W280" i="1" s="1"/>
  <c r="FR280" i="1"/>
  <c r="GL280" i="1"/>
  <c r="GO280" i="1"/>
  <c r="GP280" i="1"/>
  <c r="GV280" i="1"/>
  <c r="HC280" i="1"/>
  <c r="GX280" i="1" s="1"/>
  <c r="C281" i="1"/>
  <c r="D281" i="1"/>
  <c r="I281" i="1"/>
  <c r="R281" i="1"/>
  <c r="T281" i="1"/>
  <c r="AC281" i="1"/>
  <c r="AD281" i="1"/>
  <c r="CR281" i="1" s="1"/>
  <c r="Q281" i="1" s="1"/>
  <c r="AE281" i="1"/>
  <c r="AF281" i="1"/>
  <c r="AG281" i="1"/>
  <c r="AH281" i="1"/>
  <c r="CV281" i="1" s="1"/>
  <c r="U281" i="1" s="1"/>
  <c r="AI281" i="1"/>
  <c r="AJ281" i="1"/>
  <c r="CX281" i="1" s="1"/>
  <c r="W281" i="1" s="1"/>
  <c r="CQ281" i="1"/>
  <c r="P281" i="1" s="1"/>
  <c r="CP281" i="1" s="1"/>
  <c r="O281" i="1" s="1"/>
  <c r="CS281" i="1"/>
  <c r="CT281" i="1"/>
  <c r="S281" i="1" s="1"/>
  <c r="CU281" i="1"/>
  <c r="CW281" i="1"/>
  <c r="V281" i="1" s="1"/>
  <c r="FR281" i="1"/>
  <c r="GK281" i="1"/>
  <c r="GL281" i="1"/>
  <c r="GO281" i="1"/>
  <c r="GP281" i="1"/>
  <c r="GV281" i="1"/>
  <c r="GX281" i="1"/>
  <c r="HC281" i="1"/>
  <c r="I282" i="1"/>
  <c r="T282" i="1"/>
  <c r="AC282" i="1"/>
  <c r="AE282" i="1"/>
  <c r="AD282" i="1" s="1"/>
  <c r="AF282" i="1"/>
  <c r="CT282" i="1" s="1"/>
  <c r="AG282" i="1"/>
  <c r="AH282" i="1"/>
  <c r="AI282" i="1"/>
  <c r="CW282" i="1" s="1"/>
  <c r="V282" i="1" s="1"/>
  <c r="AJ282" i="1"/>
  <c r="CX282" i="1" s="1"/>
  <c r="CQ282" i="1"/>
  <c r="P282" i="1" s="1"/>
  <c r="CS282" i="1"/>
  <c r="R282" i="1" s="1"/>
  <c r="GK282" i="1" s="1"/>
  <c r="CU282" i="1"/>
  <c r="CV282" i="1"/>
  <c r="U282" i="1" s="1"/>
  <c r="FR282" i="1"/>
  <c r="GL282" i="1"/>
  <c r="GO282" i="1"/>
  <c r="GP282" i="1"/>
  <c r="GV282" i="1"/>
  <c r="HC282" i="1" s="1"/>
  <c r="GX282" i="1" s="1"/>
  <c r="I283" i="1"/>
  <c r="S283" i="1"/>
  <c r="CY283" i="1" s="1"/>
  <c r="X283" i="1" s="1"/>
  <c r="V283" i="1"/>
  <c r="AC283" i="1"/>
  <c r="AB283" i="1" s="1"/>
  <c r="AD283" i="1"/>
  <c r="CR283" i="1" s="1"/>
  <c r="AE283" i="1"/>
  <c r="AF283" i="1"/>
  <c r="AG283" i="1"/>
  <c r="AH283" i="1"/>
  <c r="CV283" i="1" s="1"/>
  <c r="AI283" i="1"/>
  <c r="AJ283" i="1"/>
  <c r="CS283" i="1"/>
  <c r="R283" i="1" s="1"/>
  <c r="GK283" i="1" s="1"/>
  <c r="CT283" i="1"/>
  <c r="CU283" i="1"/>
  <c r="T283" i="1" s="1"/>
  <c r="CW283" i="1"/>
  <c r="CX283" i="1"/>
  <c r="W283" i="1" s="1"/>
  <c r="FR283" i="1"/>
  <c r="GL283" i="1"/>
  <c r="GO283" i="1"/>
  <c r="GP283" i="1"/>
  <c r="GV283" i="1"/>
  <c r="HC283" i="1"/>
  <c r="GX283" i="1" s="1"/>
  <c r="AC284" i="1"/>
  <c r="AD284" i="1"/>
  <c r="AB284" i="1" s="1"/>
  <c r="AE284" i="1"/>
  <c r="AF284" i="1"/>
  <c r="CT284" i="1" s="1"/>
  <c r="AG284" i="1"/>
  <c r="AH284" i="1"/>
  <c r="CV284" i="1" s="1"/>
  <c r="U284" i="1" s="1"/>
  <c r="AI284" i="1"/>
  <c r="AJ284" i="1"/>
  <c r="CX284" i="1" s="1"/>
  <c r="CQ284" i="1"/>
  <c r="CR284" i="1"/>
  <c r="Q284" i="1" s="1"/>
  <c r="CS284" i="1"/>
  <c r="CU284" i="1"/>
  <c r="T284" i="1" s="1"/>
  <c r="CW284" i="1"/>
  <c r="FR284" i="1"/>
  <c r="GL284" i="1"/>
  <c r="GO284" i="1"/>
  <c r="GP284" i="1"/>
  <c r="GV284" i="1"/>
  <c r="HC284" i="1" s="1"/>
  <c r="I285" i="1"/>
  <c r="R285" i="1"/>
  <c r="T285" i="1"/>
  <c r="AC285" i="1"/>
  <c r="AD285" i="1"/>
  <c r="CR285" i="1" s="1"/>
  <c r="Q285" i="1" s="1"/>
  <c r="AE285" i="1"/>
  <c r="AF285" i="1"/>
  <c r="AB285" i="1" s="1"/>
  <c r="AG285" i="1"/>
  <c r="AH285" i="1"/>
  <c r="CV285" i="1" s="1"/>
  <c r="U285" i="1" s="1"/>
  <c r="AI285" i="1"/>
  <c r="AJ285" i="1"/>
  <c r="CX285" i="1" s="1"/>
  <c r="W285" i="1" s="1"/>
  <c r="CQ285" i="1"/>
  <c r="P285" i="1" s="1"/>
  <c r="CS285" i="1"/>
  <c r="CT285" i="1"/>
  <c r="S285" i="1" s="1"/>
  <c r="CU285" i="1"/>
  <c r="CW285" i="1"/>
  <c r="V285" i="1" s="1"/>
  <c r="FR285" i="1"/>
  <c r="GK285" i="1"/>
  <c r="GL285" i="1"/>
  <c r="GO285" i="1"/>
  <c r="GP285" i="1"/>
  <c r="GV285" i="1"/>
  <c r="GX285" i="1"/>
  <c r="HC285" i="1"/>
  <c r="I286" i="1"/>
  <c r="T286" i="1"/>
  <c r="AC286" i="1"/>
  <c r="AE286" i="1"/>
  <c r="AD286" i="1" s="1"/>
  <c r="AF286" i="1"/>
  <c r="CT286" i="1" s="1"/>
  <c r="AG286" i="1"/>
  <c r="AH286" i="1"/>
  <c r="AI286" i="1"/>
  <c r="CW286" i="1" s="1"/>
  <c r="V286" i="1" s="1"/>
  <c r="AJ286" i="1"/>
  <c r="CX286" i="1" s="1"/>
  <c r="CQ286" i="1"/>
  <c r="P286" i="1" s="1"/>
  <c r="CS286" i="1"/>
  <c r="R286" i="1" s="1"/>
  <c r="GK286" i="1" s="1"/>
  <c r="CU286" i="1"/>
  <c r="CV286" i="1"/>
  <c r="U286" i="1" s="1"/>
  <c r="FR286" i="1"/>
  <c r="GL286" i="1"/>
  <c r="GO286" i="1"/>
  <c r="GP286" i="1"/>
  <c r="GV286" i="1"/>
  <c r="HC286" i="1" s="1"/>
  <c r="GX286" i="1" s="1"/>
  <c r="I287" i="1"/>
  <c r="V287" i="1" s="1"/>
  <c r="S287" i="1"/>
  <c r="CY287" i="1" s="1"/>
  <c r="X287" i="1" s="1"/>
  <c r="AC287" i="1"/>
  <c r="CQ287" i="1" s="1"/>
  <c r="P287" i="1" s="1"/>
  <c r="AD287" i="1"/>
  <c r="CR287" i="1" s="1"/>
  <c r="AE287" i="1"/>
  <c r="AF287" i="1"/>
  <c r="AG287" i="1"/>
  <c r="AH287" i="1"/>
  <c r="CV287" i="1" s="1"/>
  <c r="AI287" i="1"/>
  <c r="AJ287" i="1"/>
  <c r="CS287" i="1"/>
  <c r="R287" i="1" s="1"/>
  <c r="GK287" i="1" s="1"/>
  <c r="CT287" i="1"/>
  <c r="CU287" i="1"/>
  <c r="T287" i="1" s="1"/>
  <c r="CW287" i="1"/>
  <c r="CX287" i="1"/>
  <c r="W287" i="1" s="1"/>
  <c r="FR287" i="1"/>
  <c r="GL287" i="1"/>
  <c r="GO287" i="1"/>
  <c r="GP287" i="1"/>
  <c r="GV287" i="1"/>
  <c r="HC287" i="1"/>
  <c r="GX287" i="1" s="1"/>
  <c r="AC288" i="1"/>
  <c r="AD288" i="1"/>
  <c r="AB288" i="1" s="1"/>
  <c r="AE288" i="1"/>
  <c r="AF288" i="1"/>
  <c r="CT288" i="1" s="1"/>
  <c r="AG288" i="1"/>
  <c r="AH288" i="1"/>
  <c r="CV288" i="1" s="1"/>
  <c r="AI288" i="1"/>
  <c r="AJ288" i="1"/>
  <c r="CX288" i="1" s="1"/>
  <c r="CQ288" i="1"/>
  <c r="CR288" i="1"/>
  <c r="CS288" i="1"/>
  <c r="CU288" i="1"/>
  <c r="CW288" i="1"/>
  <c r="FR288" i="1"/>
  <c r="GL288" i="1"/>
  <c r="GO288" i="1"/>
  <c r="GP288" i="1"/>
  <c r="GV288" i="1"/>
  <c r="HC288" i="1" s="1"/>
  <c r="I289" i="1"/>
  <c r="R289" i="1"/>
  <c r="T289" i="1"/>
  <c r="AC289" i="1"/>
  <c r="AD289" i="1"/>
  <c r="CR289" i="1" s="1"/>
  <c r="Q289" i="1" s="1"/>
  <c r="AE289" i="1"/>
  <c r="AF289" i="1"/>
  <c r="AB289" i="1" s="1"/>
  <c r="AG289" i="1"/>
  <c r="AH289" i="1"/>
  <c r="CV289" i="1" s="1"/>
  <c r="U289" i="1" s="1"/>
  <c r="AI289" i="1"/>
  <c r="AJ289" i="1"/>
  <c r="CX289" i="1" s="1"/>
  <c r="W289" i="1" s="1"/>
  <c r="CQ289" i="1"/>
  <c r="P289" i="1" s="1"/>
  <c r="CS289" i="1"/>
  <c r="CT289" i="1"/>
  <c r="S289" i="1" s="1"/>
  <c r="CU289" i="1"/>
  <c r="CW289" i="1"/>
  <c r="V289" i="1" s="1"/>
  <c r="FR289" i="1"/>
  <c r="GK289" i="1"/>
  <c r="GL289" i="1"/>
  <c r="GO289" i="1"/>
  <c r="GP289" i="1"/>
  <c r="GV289" i="1"/>
  <c r="GX289" i="1"/>
  <c r="HC289" i="1"/>
  <c r="B291" i="1"/>
  <c r="B266" i="1" s="1"/>
  <c r="C291" i="1"/>
  <c r="C266" i="1" s="1"/>
  <c r="D291" i="1"/>
  <c r="D266" i="1" s="1"/>
  <c r="F291" i="1"/>
  <c r="F266" i="1" s="1"/>
  <c r="G291" i="1"/>
  <c r="G266" i="1" s="1"/>
  <c r="BX291" i="1"/>
  <c r="BX266" i="1" s="1"/>
  <c r="BZ291" i="1"/>
  <c r="AQ291" i="1" s="1"/>
  <c r="CC291" i="1"/>
  <c r="CC266" i="1" s="1"/>
  <c r="CK291" i="1"/>
  <c r="CK266" i="1" s="1"/>
  <c r="CL291" i="1"/>
  <c r="BC291" i="1" s="1"/>
  <c r="EG291" i="1"/>
  <c r="EG266" i="1" s="1"/>
  <c r="EL291" i="1"/>
  <c r="P309" i="1" s="1"/>
  <c r="ET291" i="1"/>
  <c r="ET266" i="1" s="1"/>
  <c r="FP291" i="1"/>
  <c r="FP266" i="1" s="1"/>
  <c r="FQ291" i="1"/>
  <c r="EH291" i="1" s="1"/>
  <c r="FU291" i="1"/>
  <c r="FU266" i="1" s="1"/>
  <c r="FV291" i="1"/>
  <c r="GC291" i="1"/>
  <c r="GC266" i="1" s="1"/>
  <c r="GD291" i="1"/>
  <c r="P295" i="1"/>
  <c r="B320" i="1"/>
  <c r="B90" i="1" s="1"/>
  <c r="C320" i="1"/>
  <c r="C90" i="1" s="1"/>
  <c r="D320" i="1"/>
  <c r="D90" i="1" s="1"/>
  <c r="F320" i="1"/>
  <c r="F90" i="1" s="1"/>
  <c r="G320" i="1"/>
  <c r="G90" i="1" s="1"/>
  <c r="D349" i="1"/>
  <c r="E351" i="1"/>
  <c r="Z351" i="1"/>
  <c r="AA351" i="1"/>
  <c r="AM351" i="1"/>
  <c r="AN351" i="1"/>
  <c r="BD351" i="1"/>
  <c r="BE351" i="1"/>
  <c r="BF351" i="1"/>
  <c r="BG351" i="1"/>
  <c r="BH351" i="1"/>
  <c r="BI351" i="1"/>
  <c r="BJ351" i="1"/>
  <c r="BK351" i="1"/>
  <c r="BL351" i="1"/>
  <c r="BM351" i="1"/>
  <c r="BN351" i="1"/>
  <c r="BO351" i="1"/>
  <c r="BP351" i="1"/>
  <c r="BQ351" i="1"/>
  <c r="BR351" i="1"/>
  <c r="BS351" i="1"/>
  <c r="BT351" i="1"/>
  <c r="BU351" i="1"/>
  <c r="BV351" i="1"/>
  <c r="BW351" i="1"/>
  <c r="CM351" i="1"/>
  <c r="CN351" i="1"/>
  <c r="CO351" i="1"/>
  <c r="CP351" i="1"/>
  <c r="CQ351" i="1"/>
  <c r="CR351" i="1"/>
  <c r="CS351" i="1"/>
  <c r="CT351" i="1"/>
  <c r="CU351" i="1"/>
  <c r="CV351" i="1"/>
  <c r="CW351" i="1"/>
  <c r="CX351" i="1"/>
  <c r="CY351" i="1"/>
  <c r="CZ351" i="1"/>
  <c r="DA351" i="1"/>
  <c r="DB351" i="1"/>
  <c r="DC351" i="1"/>
  <c r="DD351" i="1"/>
  <c r="DE351" i="1"/>
  <c r="DF351" i="1"/>
  <c r="DR351" i="1"/>
  <c r="DS351" i="1"/>
  <c r="EE351" i="1"/>
  <c r="EF351" i="1"/>
  <c r="EV351" i="1"/>
  <c r="EW351" i="1"/>
  <c r="EX351" i="1"/>
  <c r="EY351" i="1"/>
  <c r="EZ351" i="1"/>
  <c r="FA351" i="1"/>
  <c r="FB351" i="1"/>
  <c r="FC351" i="1"/>
  <c r="FD351" i="1"/>
  <c r="FE351" i="1"/>
  <c r="FF351" i="1"/>
  <c r="FG351" i="1"/>
  <c r="FH351" i="1"/>
  <c r="FI351" i="1"/>
  <c r="FJ351" i="1"/>
  <c r="FK351" i="1"/>
  <c r="FL351" i="1"/>
  <c r="FM351" i="1"/>
  <c r="FN351" i="1"/>
  <c r="FO351" i="1"/>
  <c r="GE351" i="1"/>
  <c r="GF351" i="1"/>
  <c r="GG351" i="1"/>
  <c r="GH351" i="1"/>
  <c r="GI351" i="1"/>
  <c r="GJ351" i="1"/>
  <c r="GK351" i="1"/>
  <c r="GL351" i="1"/>
  <c r="GM351" i="1"/>
  <c r="GN351" i="1"/>
  <c r="GO351" i="1"/>
  <c r="GP351" i="1"/>
  <c r="GQ351" i="1"/>
  <c r="GR351" i="1"/>
  <c r="GS351" i="1"/>
  <c r="GT351" i="1"/>
  <c r="GU351" i="1"/>
  <c r="GV351" i="1"/>
  <c r="GW351" i="1"/>
  <c r="GX351" i="1"/>
  <c r="C353" i="1"/>
  <c r="D353" i="1"/>
  <c r="I353" i="1"/>
  <c r="CX459" i="3" s="1"/>
  <c r="AC353" i="1"/>
  <c r="AD353" i="1"/>
  <c r="CR353" i="1" s="1"/>
  <c r="Q353" i="1" s="1"/>
  <c r="AE353" i="1"/>
  <c r="AF353" i="1"/>
  <c r="AB353" i="1" s="1"/>
  <c r="AG353" i="1"/>
  <c r="AH353" i="1"/>
  <c r="CV353" i="1" s="1"/>
  <c r="U353" i="1" s="1"/>
  <c r="AI353" i="1"/>
  <c r="AJ353" i="1"/>
  <c r="CX353" i="1" s="1"/>
  <c r="W353" i="1" s="1"/>
  <c r="CQ353" i="1"/>
  <c r="P353" i="1" s="1"/>
  <c r="CS353" i="1"/>
  <c r="R353" i="1" s="1"/>
  <c r="GK353" i="1" s="1"/>
  <c r="CU353" i="1"/>
  <c r="T353" i="1" s="1"/>
  <c r="CW353" i="1"/>
  <c r="V353" i="1" s="1"/>
  <c r="FR353" i="1"/>
  <c r="GL353" i="1"/>
  <c r="GO353" i="1"/>
  <c r="GP353" i="1"/>
  <c r="GV353" i="1"/>
  <c r="GX353" i="1"/>
  <c r="HC353" i="1"/>
  <c r="C354" i="1"/>
  <c r="D354" i="1"/>
  <c r="I354" i="1"/>
  <c r="CX460" i="3" s="1"/>
  <c r="AC354" i="1"/>
  <c r="AD354" i="1"/>
  <c r="CR354" i="1" s="1"/>
  <c r="AE354" i="1"/>
  <c r="AF354" i="1"/>
  <c r="CT354" i="1" s="1"/>
  <c r="AG354" i="1"/>
  <c r="AH354" i="1"/>
  <c r="CV354" i="1" s="1"/>
  <c r="AI354" i="1"/>
  <c r="AJ354" i="1"/>
  <c r="CX354" i="1" s="1"/>
  <c r="CQ354" i="1"/>
  <c r="P354" i="1" s="1"/>
  <c r="CS354" i="1"/>
  <c r="R354" i="1" s="1"/>
  <c r="GK354" i="1" s="1"/>
  <c r="CU354" i="1"/>
  <c r="CW354" i="1"/>
  <c r="FR354" i="1"/>
  <c r="GL354" i="1"/>
  <c r="GO354" i="1"/>
  <c r="GP354" i="1"/>
  <c r="GV354" i="1"/>
  <c r="HC354" i="1"/>
  <c r="C355" i="1"/>
  <c r="D355" i="1"/>
  <c r="W355" i="1"/>
  <c r="AC355" i="1"/>
  <c r="AE355" i="1"/>
  <c r="AD355" i="1" s="1"/>
  <c r="CR355" i="1" s="1"/>
  <c r="Q355" i="1" s="1"/>
  <c r="AF355" i="1"/>
  <c r="AG355" i="1"/>
  <c r="CU355" i="1" s="1"/>
  <c r="T355" i="1" s="1"/>
  <c r="AH355" i="1"/>
  <c r="AI355" i="1"/>
  <c r="CW355" i="1" s="1"/>
  <c r="V355" i="1" s="1"/>
  <c r="AJ355" i="1"/>
  <c r="CT355" i="1"/>
  <c r="S355" i="1" s="1"/>
  <c r="CV355" i="1"/>
  <c r="U355" i="1" s="1"/>
  <c r="CX355" i="1"/>
  <c r="FR355" i="1"/>
  <c r="GL355" i="1"/>
  <c r="GO355" i="1"/>
  <c r="GP355" i="1"/>
  <c r="GV355" i="1"/>
  <c r="HC355" i="1"/>
  <c r="GX355" i="1" s="1"/>
  <c r="C356" i="1"/>
  <c r="D356" i="1"/>
  <c r="AC356" i="1"/>
  <c r="AD356" i="1"/>
  <c r="AE356" i="1"/>
  <c r="AF356" i="1"/>
  <c r="CT356" i="1" s="1"/>
  <c r="S356" i="1" s="1"/>
  <c r="AG356" i="1"/>
  <c r="AH356" i="1"/>
  <c r="CV356" i="1" s="1"/>
  <c r="U356" i="1" s="1"/>
  <c r="AI356" i="1"/>
  <c r="AJ356" i="1"/>
  <c r="CX356" i="1" s="1"/>
  <c r="W356" i="1" s="1"/>
  <c r="CQ356" i="1"/>
  <c r="P356" i="1" s="1"/>
  <c r="CS356" i="1"/>
  <c r="R356" i="1" s="1"/>
  <c r="GK356" i="1" s="1"/>
  <c r="CU356" i="1"/>
  <c r="T356" i="1" s="1"/>
  <c r="CW356" i="1"/>
  <c r="V356" i="1" s="1"/>
  <c r="CY356" i="1"/>
  <c r="X356" i="1" s="1"/>
  <c r="FR356" i="1"/>
  <c r="GL356" i="1"/>
  <c r="GO356" i="1"/>
  <c r="GP356" i="1"/>
  <c r="GV356" i="1"/>
  <c r="HC356" i="1" s="1"/>
  <c r="GX356" i="1" s="1"/>
  <c r="C357" i="1"/>
  <c r="D357" i="1"/>
  <c r="AC357" i="1"/>
  <c r="AE357" i="1"/>
  <c r="AF357" i="1"/>
  <c r="AG357" i="1"/>
  <c r="CU357" i="1" s="1"/>
  <c r="T357" i="1" s="1"/>
  <c r="AH357" i="1"/>
  <c r="AI357" i="1"/>
  <c r="CW357" i="1" s="1"/>
  <c r="V357" i="1" s="1"/>
  <c r="AJ357" i="1"/>
  <c r="CT357" i="1"/>
  <c r="S357" i="1" s="1"/>
  <c r="CV357" i="1"/>
  <c r="U357" i="1" s="1"/>
  <c r="CX357" i="1"/>
  <c r="W357" i="1" s="1"/>
  <c r="FR357" i="1"/>
  <c r="GL357" i="1"/>
  <c r="GN357" i="1"/>
  <c r="GP357" i="1"/>
  <c r="GV357" i="1"/>
  <c r="HC357" i="1" s="1"/>
  <c r="GX357" i="1" s="1"/>
  <c r="C358" i="1"/>
  <c r="D358" i="1"/>
  <c r="V358" i="1"/>
  <c r="AC358" i="1"/>
  <c r="AD358" i="1"/>
  <c r="CR358" i="1" s="1"/>
  <c r="Q358" i="1" s="1"/>
  <c r="AE358" i="1"/>
  <c r="AF358" i="1"/>
  <c r="CT358" i="1" s="1"/>
  <c r="S358" i="1" s="1"/>
  <c r="AG358" i="1"/>
  <c r="AH358" i="1"/>
  <c r="CV358" i="1" s="1"/>
  <c r="U358" i="1" s="1"/>
  <c r="AI358" i="1"/>
  <c r="AJ358" i="1"/>
  <c r="CX358" i="1" s="1"/>
  <c r="W358" i="1" s="1"/>
  <c r="CQ358" i="1"/>
  <c r="P358" i="1" s="1"/>
  <c r="CP358" i="1" s="1"/>
  <c r="O358" i="1" s="1"/>
  <c r="CS358" i="1"/>
  <c r="R358" i="1" s="1"/>
  <c r="GK358" i="1" s="1"/>
  <c r="CU358" i="1"/>
  <c r="T358" i="1" s="1"/>
  <c r="CW358" i="1"/>
  <c r="FR358" i="1"/>
  <c r="GL358" i="1"/>
  <c r="GN358" i="1"/>
  <c r="GP358" i="1"/>
  <c r="GV358" i="1"/>
  <c r="GX358" i="1"/>
  <c r="HC358" i="1"/>
  <c r="C359" i="1"/>
  <c r="D359" i="1"/>
  <c r="S359" i="1"/>
  <c r="AC359" i="1"/>
  <c r="AE359" i="1"/>
  <c r="AD359" i="1" s="1"/>
  <c r="CR359" i="1" s="1"/>
  <c r="Q359" i="1" s="1"/>
  <c r="AF359" i="1"/>
  <c r="AG359" i="1"/>
  <c r="CU359" i="1" s="1"/>
  <c r="T359" i="1" s="1"/>
  <c r="AH359" i="1"/>
  <c r="AI359" i="1"/>
  <c r="CW359" i="1" s="1"/>
  <c r="V359" i="1" s="1"/>
  <c r="AJ359" i="1"/>
  <c r="CT359" i="1"/>
  <c r="CV359" i="1"/>
  <c r="U359" i="1" s="1"/>
  <c r="CX359" i="1"/>
  <c r="W359" i="1" s="1"/>
  <c r="FR359" i="1"/>
  <c r="GL359" i="1"/>
  <c r="GN359" i="1"/>
  <c r="GP359" i="1"/>
  <c r="GV359" i="1"/>
  <c r="HC359" i="1"/>
  <c r="GX359" i="1" s="1"/>
  <c r="C360" i="1"/>
  <c r="D360" i="1"/>
  <c r="AC360" i="1"/>
  <c r="AD360" i="1"/>
  <c r="AE360" i="1"/>
  <c r="AF360" i="1"/>
  <c r="CT360" i="1" s="1"/>
  <c r="S360" i="1" s="1"/>
  <c r="CZ360" i="1" s="1"/>
  <c r="Y360" i="1" s="1"/>
  <c r="AG360" i="1"/>
  <c r="AH360" i="1"/>
  <c r="CV360" i="1" s="1"/>
  <c r="U360" i="1" s="1"/>
  <c r="AI360" i="1"/>
  <c r="AJ360" i="1"/>
  <c r="CX360" i="1" s="1"/>
  <c r="W360" i="1" s="1"/>
  <c r="CQ360" i="1"/>
  <c r="P360" i="1" s="1"/>
  <c r="CS360" i="1"/>
  <c r="R360" i="1" s="1"/>
  <c r="GK360" i="1" s="1"/>
  <c r="CU360" i="1"/>
  <c r="T360" i="1" s="1"/>
  <c r="CW360" i="1"/>
  <c r="V360" i="1" s="1"/>
  <c r="CY360" i="1"/>
  <c r="X360" i="1" s="1"/>
  <c r="FR360" i="1"/>
  <c r="GL360" i="1"/>
  <c r="GN360" i="1"/>
  <c r="GP360" i="1"/>
  <c r="GV360" i="1"/>
  <c r="HC360" i="1" s="1"/>
  <c r="GX360" i="1" s="1"/>
  <c r="I361" i="1"/>
  <c r="GX361" i="1" s="1"/>
  <c r="AC361" i="1"/>
  <c r="AD361" i="1"/>
  <c r="CR361" i="1" s="1"/>
  <c r="AE361" i="1"/>
  <c r="AF361" i="1"/>
  <c r="CT361" i="1" s="1"/>
  <c r="AG361" i="1"/>
  <c r="AH361" i="1"/>
  <c r="CV361" i="1" s="1"/>
  <c r="AI361" i="1"/>
  <c r="AJ361" i="1"/>
  <c r="CX361" i="1" s="1"/>
  <c r="CQ361" i="1"/>
  <c r="P361" i="1" s="1"/>
  <c r="CS361" i="1"/>
  <c r="R361" i="1" s="1"/>
  <c r="GK361" i="1" s="1"/>
  <c r="CU361" i="1"/>
  <c r="CW361" i="1"/>
  <c r="FR361" i="1"/>
  <c r="GL361" i="1"/>
  <c r="GN361" i="1"/>
  <c r="GP361" i="1"/>
  <c r="GV361" i="1"/>
  <c r="HC361" i="1"/>
  <c r="I362" i="1"/>
  <c r="P362" i="1"/>
  <c r="AC362" i="1"/>
  <c r="AD362" i="1"/>
  <c r="AE362" i="1"/>
  <c r="AF362" i="1"/>
  <c r="CT362" i="1" s="1"/>
  <c r="S362" i="1" s="1"/>
  <c r="CY362" i="1" s="1"/>
  <c r="X362" i="1" s="1"/>
  <c r="AG362" i="1"/>
  <c r="AH362" i="1"/>
  <c r="CV362" i="1" s="1"/>
  <c r="U362" i="1" s="1"/>
  <c r="AI362" i="1"/>
  <c r="AJ362" i="1"/>
  <c r="CX362" i="1" s="1"/>
  <c r="W362" i="1" s="1"/>
  <c r="CQ362" i="1"/>
  <c r="CS362" i="1"/>
  <c r="R362" i="1" s="1"/>
  <c r="GK362" i="1" s="1"/>
  <c r="CU362" i="1"/>
  <c r="T362" i="1" s="1"/>
  <c r="CW362" i="1"/>
  <c r="V362" i="1" s="1"/>
  <c r="FR362" i="1"/>
  <c r="GL362" i="1"/>
  <c r="GN362" i="1"/>
  <c r="GP362" i="1"/>
  <c r="GV362" i="1"/>
  <c r="HC362" i="1" s="1"/>
  <c r="GX362" i="1" s="1"/>
  <c r="I363" i="1"/>
  <c r="AC363" i="1"/>
  <c r="AD363" i="1"/>
  <c r="CR363" i="1" s="1"/>
  <c r="Q363" i="1" s="1"/>
  <c r="AE363" i="1"/>
  <c r="AF363" i="1"/>
  <c r="CT363" i="1" s="1"/>
  <c r="S363" i="1" s="1"/>
  <c r="AG363" i="1"/>
  <c r="AH363" i="1"/>
  <c r="CV363" i="1" s="1"/>
  <c r="U363" i="1" s="1"/>
  <c r="AI363" i="1"/>
  <c r="AJ363" i="1"/>
  <c r="CX363" i="1" s="1"/>
  <c r="W363" i="1" s="1"/>
  <c r="CQ363" i="1"/>
  <c r="P363" i="1" s="1"/>
  <c r="CS363" i="1"/>
  <c r="R363" i="1" s="1"/>
  <c r="GK363" i="1" s="1"/>
  <c r="CU363" i="1"/>
  <c r="CW363" i="1"/>
  <c r="V363" i="1" s="1"/>
  <c r="FR363" i="1"/>
  <c r="GL363" i="1"/>
  <c r="GN363" i="1"/>
  <c r="GP363" i="1"/>
  <c r="GV363" i="1"/>
  <c r="GX363" i="1"/>
  <c r="HC363" i="1"/>
  <c r="I364" i="1"/>
  <c r="AC364" i="1"/>
  <c r="AD364" i="1"/>
  <c r="AE364" i="1"/>
  <c r="AF364" i="1"/>
  <c r="CT364" i="1" s="1"/>
  <c r="S364" i="1" s="1"/>
  <c r="AG364" i="1"/>
  <c r="AH364" i="1"/>
  <c r="CV364" i="1" s="1"/>
  <c r="U364" i="1" s="1"/>
  <c r="AI364" i="1"/>
  <c r="AJ364" i="1"/>
  <c r="CX364" i="1" s="1"/>
  <c r="W364" i="1" s="1"/>
  <c r="CQ364" i="1"/>
  <c r="P364" i="1" s="1"/>
  <c r="CS364" i="1"/>
  <c r="R364" i="1" s="1"/>
  <c r="GK364" i="1" s="1"/>
  <c r="CU364" i="1"/>
  <c r="T364" i="1" s="1"/>
  <c r="CW364" i="1"/>
  <c r="V364" i="1" s="1"/>
  <c r="CY364" i="1"/>
  <c r="X364" i="1" s="1"/>
  <c r="FR364" i="1"/>
  <c r="GL364" i="1"/>
  <c r="GN364" i="1"/>
  <c r="GP364" i="1"/>
  <c r="GV364" i="1"/>
  <c r="HC364" i="1" s="1"/>
  <c r="GX364" i="1" s="1"/>
  <c r="C365" i="1"/>
  <c r="D365" i="1"/>
  <c r="AC365" i="1"/>
  <c r="AE365" i="1"/>
  <c r="AF365" i="1"/>
  <c r="AG365" i="1"/>
  <c r="CU365" i="1" s="1"/>
  <c r="T365" i="1" s="1"/>
  <c r="AH365" i="1"/>
  <c r="AI365" i="1"/>
  <c r="CW365" i="1" s="1"/>
  <c r="V365" i="1" s="1"/>
  <c r="AJ365" i="1"/>
  <c r="CT365" i="1"/>
  <c r="S365" i="1" s="1"/>
  <c r="CV365" i="1"/>
  <c r="U365" i="1" s="1"/>
  <c r="CX365" i="1"/>
  <c r="W365" i="1" s="1"/>
  <c r="FR365" i="1"/>
  <c r="GL365" i="1"/>
  <c r="GN365" i="1"/>
  <c r="GP365" i="1"/>
  <c r="GV365" i="1"/>
  <c r="HC365" i="1" s="1"/>
  <c r="GX365" i="1" s="1"/>
  <c r="C366" i="1"/>
  <c r="D366" i="1"/>
  <c r="V366" i="1"/>
  <c r="AC366" i="1"/>
  <c r="AD366" i="1"/>
  <c r="CR366" i="1" s="1"/>
  <c r="Q366" i="1" s="1"/>
  <c r="AE366" i="1"/>
  <c r="AF366" i="1"/>
  <c r="CT366" i="1" s="1"/>
  <c r="S366" i="1" s="1"/>
  <c r="AG366" i="1"/>
  <c r="AH366" i="1"/>
  <c r="CV366" i="1" s="1"/>
  <c r="U366" i="1" s="1"/>
  <c r="AI366" i="1"/>
  <c r="AJ366" i="1"/>
  <c r="CX366" i="1" s="1"/>
  <c r="W366" i="1" s="1"/>
  <c r="CQ366" i="1"/>
  <c r="P366" i="1" s="1"/>
  <c r="CP366" i="1" s="1"/>
  <c r="O366" i="1" s="1"/>
  <c r="CS366" i="1"/>
  <c r="R366" i="1" s="1"/>
  <c r="GK366" i="1" s="1"/>
  <c r="CU366" i="1"/>
  <c r="T366" i="1" s="1"/>
  <c r="CW366" i="1"/>
  <c r="FR366" i="1"/>
  <c r="GL366" i="1"/>
  <c r="GN366" i="1"/>
  <c r="GP366" i="1"/>
  <c r="GV366" i="1"/>
  <c r="GX366" i="1"/>
  <c r="HC366" i="1"/>
  <c r="I367" i="1"/>
  <c r="P367" i="1"/>
  <c r="AC367" i="1"/>
  <c r="AD367" i="1"/>
  <c r="AE367" i="1"/>
  <c r="AF367" i="1"/>
  <c r="CT367" i="1" s="1"/>
  <c r="S367" i="1" s="1"/>
  <c r="CZ367" i="1" s="1"/>
  <c r="Y367" i="1" s="1"/>
  <c r="AG367" i="1"/>
  <c r="AH367" i="1"/>
  <c r="CV367" i="1" s="1"/>
  <c r="U367" i="1" s="1"/>
  <c r="AI367" i="1"/>
  <c r="AJ367" i="1"/>
  <c r="CX367" i="1" s="1"/>
  <c r="W367" i="1" s="1"/>
  <c r="CQ367" i="1"/>
  <c r="CS367" i="1"/>
  <c r="R367" i="1" s="1"/>
  <c r="GK367" i="1" s="1"/>
  <c r="CU367" i="1"/>
  <c r="T367" i="1" s="1"/>
  <c r="CW367" i="1"/>
  <c r="V367" i="1" s="1"/>
  <c r="FR367" i="1"/>
  <c r="GL367" i="1"/>
  <c r="GN367" i="1"/>
  <c r="GP367" i="1"/>
  <c r="GV367" i="1"/>
  <c r="HC367" i="1" s="1"/>
  <c r="GX367" i="1" s="1"/>
  <c r="I368" i="1"/>
  <c r="AC368" i="1"/>
  <c r="AD368" i="1"/>
  <c r="CR368" i="1" s="1"/>
  <c r="Q368" i="1" s="1"/>
  <c r="AE368" i="1"/>
  <c r="AF368" i="1"/>
  <c r="CT368" i="1" s="1"/>
  <c r="S368" i="1" s="1"/>
  <c r="AG368" i="1"/>
  <c r="AH368" i="1"/>
  <c r="CV368" i="1" s="1"/>
  <c r="U368" i="1" s="1"/>
  <c r="AI368" i="1"/>
  <c r="AJ368" i="1"/>
  <c r="CX368" i="1" s="1"/>
  <c r="W368" i="1" s="1"/>
  <c r="CQ368" i="1"/>
  <c r="P368" i="1" s="1"/>
  <c r="CS368" i="1"/>
  <c r="R368" i="1" s="1"/>
  <c r="GK368" i="1" s="1"/>
  <c r="CU368" i="1"/>
  <c r="T368" i="1" s="1"/>
  <c r="CW368" i="1"/>
  <c r="V368" i="1" s="1"/>
  <c r="FR368" i="1"/>
  <c r="GL368" i="1"/>
  <c r="GN368" i="1"/>
  <c r="GP368" i="1"/>
  <c r="GV368" i="1"/>
  <c r="GX368" i="1"/>
  <c r="HC368" i="1"/>
  <c r="I369" i="1"/>
  <c r="AC369" i="1"/>
  <c r="AD369" i="1"/>
  <c r="AE369" i="1"/>
  <c r="AF369" i="1"/>
  <c r="CT369" i="1" s="1"/>
  <c r="S369" i="1" s="1"/>
  <c r="CZ369" i="1" s="1"/>
  <c r="Y369" i="1" s="1"/>
  <c r="AG369" i="1"/>
  <c r="AH369" i="1"/>
  <c r="CV369" i="1" s="1"/>
  <c r="U369" i="1" s="1"/>
  <c r="AI369" i="1"/>
  <c r="AJ369" i="1"/>
  <c r="CX369" i="1" s="1"/>
  <c r="W369" i="1" s="1"/>
  <c r="CQ369" i="1"/>
  <c r="P369" i="1" s="1"/>
  <c r="CS369" i="1"/>
  <c r="R369" i="1" s="1"/>
  <c r="GK369" i="1" s="1"/>
  <c r="CU369" i="1"/>
  <c r="T369" i="1" s="1"/>
  <c r="CW369" i="1"/>
  <c r="V369" i="1" s="1"/>
  <c r="CY369" i="1"/>
  <c r="X369" i="1" s="1"/>
  <c r="FR369" i="1"/>
  <c r="GL369" i="1"/>
  <c r="GN369" i="1"/>
  <c r="GP369" i="1"/>
  <c r="GV369" i="1"/>
  <c r="HC369" i="1" s="1"/>
  <c r="GX369" i="1" s="1"/>
  <c r="I370" i="1"/>
  <c r="GX370" i="1" s="1"/>
  <c r="AC370" i="1"/>
  <c r="AD370" i="1"/>
  <c r="CR370" i="1" s="1"/>
  <c r="AE370" i="1"/>
  <c r="AF370" i="1"/>
  <c r="CT370" i="1" s="1"/>
  <c r="AG370" i="1"/>
  <c r="AH370" i="1"/>
  <c r="CV370" i="1" s="1"/>
  <c r="AI370" i="1"/>
  <c r="AJ370" i="1"/>
  <c r="CX370" i="1" s="1"/>
  <c r="CQ370" i="1"/>
  <c r="P370" i="1" s="1"/>
  <c r="CS370" i="1"/>
  <c r="R370" i="1" s="1"/>
  <c r="GK370" i="1" s="1"/>
  <c r="CU370" i="1"/>
  <c r="CW370" i="1"/>
  <c r="FR370" i="1"/>
  <c r="GL370" i="1"/>
  <c r="GN370" i="1"/>
  <c r="GP370" i="1"/>
  <c r="GV370" i="1"/>
  <c r="HC370" i="1"/>
  <c r="C371" i="1"/>
  <c r="D371" i="1"/>
  <c r="I371" i="1"/>
  <c r="GX371" i="1" s="1"/>
  <c r="AC371" i="1"/>
  <c r="AD371" i="1"/>
  <c r="CR371" i="1" s="1"/>
  <c r="Q371" i="1" s="1"/>
  <c r="AE371" i="1"/>
  <c r="AF371" i="1"/>
  <c r="CT371" i="1" s="1"/>
  <c r="S371" i="1" s="1"/>
  <c r="AG371" i="1"/>
  <c r="AH371" i="1"/>
  <c r="CV371" i="1" s="1"/>
  <c r="U371" i="1" s="1"/>
  <c r="AI371" i="1"/>
  <c r="AJ371" i="1"/>
  <c r="CX371" i="1" s="1"/>
  <c r="W371" i="1" s="1"/>
  <c r="CQ371" i="1"/>
  <c r="P371" i="1" s="1"/>
  <c r="CS371" i="1"/>
  <c r="R371" i="1" s="1"/>
  <c r="GK371" i="1" s="1"/>
  <c r="CU371" i="1"/>
  <c r="CW371" i="1"/>
  <c r="V371" i="1" s="1"/>
  <c r="FR371" i="1"/>
  <c r="GL371" i="1"/>
  <c r="GN371" i="1"/>
  <c r="GP371" i="1"/>
  <c r="GV371" i="1"/>
  <c r="HC371" i="1"/>
  <c r="C372" i="1"/>
  <c r="D372" i="1"/>
  <c r="I372" i="1"/>
  <c r="P372" i="1"/>
  <c r="CP372" i="1" s="1"/>
  <c r="O372" i="1" s="1"/>
  <c r="R372" i="1"/>
  <c r="GK372" i="1" s="1"/>
  <c r="X372" i="1"/>
  <c r="AC372" i="1"/>
  <c r="AD372" i="1"/>
  <c r="CR372" i="1" s="1"/>
  <c r="Q372" i="1" s="1"/>
  <c r="AE372" i="1"/>
  <c r="AF372" i="1"/>
  <c r="CT372" i="1" s="1"/>
  <c r="S372" i="1" s="1"/>
  <c r="CZ372" i="1" s="1"/>
  <c r="Y372" i="1" s="1"/>
  <c r="AG372" i="1"/>
  <c r="AH372" i="1"/>
  <c r="CV372" i="1" s="1"/>
  <c r="U372" i="1" s="1"/>
  <c r="AI372" i="1"/>
  <c r="AJ372" i="1"/>
  <c r="CX372" i="1" s="1"/>
  <c r="W372" i="1" s="1"/>
  <c r="CQ372" i="1"/>
  <c r="CS372" i="1"/>
  <c r="CU372" i="1"/>
  <c r="T372" i="1" s="1"/>
  <c r="CW372" i="1"/>
  <c r="V372" i="1" s="1"/>
  <c r="CY372" i="1"/>
  <c r="FR372" i="1"/>
  <c r="GL372" i="1"/>
  <c r="GN372" i="1"/>
  <c r="GP372" i="1"/>
  <c r="GV372" i="1"/>
  <c r="GX372" i="1"/>
  <c r="HC372" i="1"/>
  <c r="I373" i="1"/>
  <c r="T373" i="1" s="1"/>
  <c r="R373" i="1"/>
  <c r="GK373" i="1" s="1"/>
  <c r="AC373" i="1"/>
  <c r="AD373" i="1"/>
  <c r="CR373" i="1" s="1"/>
  <c r="Q373" i="1" s="1"/>
  <c r="AE373" i="1"/>
  <c r="AF373" i="1"/>
  <c r="CT373" i="1" s="1"/>
  <c r="S373" i="1" s="1"/>
  <c r="CZ373" i="1" s="1"/>
  <c r="Y373" i="1" s="1"/>
  <c r="AG373" i="1"/>
  <c r="AH373" i="1"/>
  <c r="CV373" i="1" s="1"/>
  <c r="U373" i="1" s="1"/>
  <c r="AI373" i="1"/>
  <c r="AJ373" i="1"/>
  <c r="CX373" i="1" s="1"/>
  <c r="W373" i="1" s="1"/>
  <c r="CQ373" i="1"/>
  <c r="P373" i="1" s="1"/>
  <c r="CP373" i="1" s="1"/>
  <c r="O373" i="1" s="1"/>
  <c r="CS373" i="1"/>
  <c r="CU373" i="1"/>
  <c r="CW373" i="1"/>
  <c r="V373" i="1" s="1"/>
  <c r="FR373" i="1"/>
  <c r="GL373" i="1"/>
  <c r="GN373" i="1"/>
  <c r="GP373" i="1"/>
  <c r="GV373" i="1"/>
  <c r="HC373" i="1" s="1"/>
  <c r="GX373" i="1" s="1"/>
  <c r="I374" i="1"/>
  <c r="P374" i="1" s="1"/>
  <c r="V374" i="1"/>
  <c r="AC374" i="1"/>
  <c r="AD374" i="1"/>
  <c r="CR374" i="1" s="1"/>
  <c r="Q374" i="1" s="1"/>
  <c r="AE374" i="1"/>
  <c r="AF374" i="1"/>
  <c r="CT374" i="1" s="1"/>
  <c r="AG374" i="1"/>
  <c r="AH374" i="1"/>
  <c r="CV374" i="1" s="1"/>
  <c r="U374" i="1" s="1"/>
  <c r="AI374" i="1"/>
  <c r="AJ374" i="1"/>
  <c r="CX374" i="1" s="1"/>
  <c r="CQ374" i="1"/>
  <c r="CS374" i="1"/>
  <c r="R374" i="1" s="1"/>
  <c r="GK374" i="1" s="1"/>
  <c r="CU374" i="1"/>
  <c r="T374" i="1" s="1"/>
  <c r="CW374" i="1"/>
  <c r="FR374" i="1"/>
  <c r="GL374" i="1"/>
  <c r="GN374" i="1"/>
  <c r="GP374" i="1"/>
  <c r="GV374" i="1"/>
  <c r="HC374" i="1"/>
  <c r="C375" i="1"/>
  <c r="D375" i="1"/>
  <c r="I375" i="1"/>
  <c r="T375" i="1"/>
  <c r="V375" i="1"/>
  <c r="AC375" i="1"/>
  <c r="AD375" i="1"/>
  <c r="CR375" i="1" s="1"/>
  <c r="Q375" i="1" s="1"/>
  <c r="AE375" i="1"/>
  <c r="AF375" i="1"/>
  <c r="CT375" i="1" s="1"/>
  <c r="AG375" i="1"/>
  <c r="AH375" i="1"/>
  <c r="CV375" i="1" s="1"/>
  <c r="U375" i="1" s="1"/>
  <c r="AI375" i="1"/>
  <c r="AJ375" i="1"/>
  <c r="CX375" i="1" s="1"/>
  <c r="CQ375" i="1"/>
  <c r="P375" i="1" s="1"/>
  <c r="CS375" i="1"/>
  <c r="R375" i="1" s="1"/>
  <c r="GK375" i="1" s="1"/>
  <c r="CU375" i="1"/>
  <c r="CW375" i="1"/>
  <c r="FR375" i="1"/>
  <c r="GL375" i="1"/>
  <c r="GN375" i="1"/>
  <c r="GP375" i="1"/>
  <c r="GV375" i="1"/>
  <c r="GX375" i="1"/>
  <c r="HC375" i="1"/>
  <c r="C376" i="1"/>
  <c r="D376" i="1"/>
  <c r="I376" i="1"/>
  <c r="GX376" i="1" s="1"/>
  <c r="R376" i="1"/>
  <c r="GK376" i="1" s="1"/>
  <c r="AC376" i="1"/>
  <c r="AD376" i="1"/>
  <c r="CR376" i="1" s="1"/>
  <c r="Q376" i="1" s="1"/>
  <c r="AE376" i="1"/>
  <c r="AF376" i="1"/>
  <c r="CT376" i="1" s="1"/>
  <c r="S376" i="1" s="1"/>
  <c r="CZ376" i="1" s="1"/>
  <c r="Y376" i="1" s="1"/>
  <c r="AG376" i="1"/>
  <c r="AH376" i="1"/>
  <c r="CV376" i="1" s="1"/>
  <c r="U376" i="1" s="1"/>
  <c r="AI376" i="1"/>
  <c r="AJ376" i="1"/>
  <c r="CX376" i="1" s="1"/>
  <c r="W376" i="1" s="1"/>
  <c r="CQ376" i="1"/>
  <c r="P376" i="1" s="1"/>
  <c r="CP376" i="1" s="1"/>
  <c r="O376" i="1" s="1"/>
  <c r="CS376" i="1"/>
  <c r="CU376" i="1"/>
  <c r="CW376" i="1"/>
  <c r="V376" i="1" s="1"/>
  <c r="FR376" i="1"/>
  <c r="GL376" i="1"/>
  <c r="GN376" i="1"/>
  <c r="GP376" i="1"/>
  <c r="GV376" i="1"/>
  <c r="HC376" i="1"/>
  <c r="I377" i="1"/>
  <c r="T377" i="1"/>
  <c r="V377" i="1"/>
  <c r="AC377" i="1"/>
  <c r="AD377" i="1"/>
  <c r="CR377" i="1" s="1"/>
  <c r="Q377" i="1" s="1"/>
  <c r="AE377" i="1"/>
  <c r="AF377" i="1"/>
  <c r="CT377" i="1" s="1"/>
  <c r="AG377" i="1"/>
  <c r="AH377" i="1"/>
  <c r="CV377" i="1" s="1"/>
  <c r="U377" i="1" s="1"/>
  <c r="AI377" i="1"/>
  <c r="AJ377" i="1"/>
  <c r="CX377" i="1" s="1"/>
  <c r="CQ377" i="1"/>
  <c r="P377" i="1" s="1"/>
  <c r="CS377" i="1"/>
  <c r="R377" i="1" s="1"/>
  <c r="GK377" i="1" s="1"/>
  <c r="CU377" i="1"/>
  <c r="CW377" i="1"/>
  <c r="FR377" i="1"/>
  <c r="GL377" i="1"/>
  <c r="GN377" i="1"/>
  <c r="GP377" i="1"/>
  <c r="GV377" i="1"/>
  <c r="HC377" i="1" s="1"/>
  <c r="GX377" i="1"/>
  <c r="AC378" i="1"/>
  <c r="AD378" i="1"/>
  <c r="CR378" i="1" s="1"/>
  <c r="AE378" i="1"/>
  <c r="AF378" i="1"/>
  <c r="CT378" i="1" s="1"/>
  <c r="AG378" i="1"/>
  <c r="AH378" i="1"/>
  <c r="CV378" i="1" s="1"/>
  <c r="AI378" i="1"/>
  <c r="AJ378" i="1"/>
  <c r="CX378" i="1" s="1"/>
  <c r="CQ378" i="1"/>
  <c r="CS378" i="1"/>
  <c r="CU378" i="1"/>
  <c r="CW378" i="1"/>
  <c r="FR378" i="1"/>
  <c r="GL378" i="1"/>
  <c r="GN378" i="1"/>
  <c r="GP378" i="1"/>
  <c r="GV378" i="1"/>
  <c r="HC378" i="1"/>
  <c r="C379" i="1"/>
  <c r="D379" i="1"/>
  <c r="I379" i="1"/>
  <c r="P379" i="1" s="1"/>
  <c r="V379" i="1"/>
  <c r="AC379" i="1"/>
  <c r="AD379" i="1"/>
  <c r="CR379" i="1" s="1"/>
  <c r="Q379" i="1" s="1"/>
  <c r="AE379" i="1"/>
  <c r="AF379" i="1"/>
  <c r="CT379" i="1" s="1"/>
  <c r="AG379" i="1"/>
  <c r="AH379" i="1"/>
  <c r="CV379" i="1" s="1"/>
  <c r="U379" i="1" s="1"/>
  <c r="AI379" i="1"/>
  <c r="AJ379" i="1"/>
  <c r="CX379" i="1" s="1"/>
  <c r="CQ379" i="1"/>
  <c r="CS379" i="1"/>
  <c r="R379" i="1" s="1"/>
  <c r="GK379" i="1" s="1"/>
  <c r="CU379" i="1"/>
  <c r="T379" i="1" s="1"/>
  <c r="CW379" i="1"/>
  <c r="FR379" i="1"/>
  <c r="GL379" i="1"/>
  <c r="GN379" i="1"/>
  <c r="GP379" i="1"/>
  <c r="GV379" i="1"/>
  <c r="HC379" i="1"/>
  <c r="C380" i="1"/>
  <c r="D380" i="1"/>
  <c r="I380" i="1"/>
  <c r="T380" i="1"/>
  <c r="V380" i="1"/>
  <c r="AC380" i="1"/>
  <c r="AD380" i="1"/>
  <c r="CR380" i="1" s="1"/>
  <c r="Q380" i="1" s="1"/>
  <c r="AE380" i="1"/>
  <c r="AF380" i="1"/>
  <c r="CT380" i="1" s="1"/>
  <c r="AG380" i="1"/>
  <c r="AH380" i="1"/>
  <c r="CV380" i="1" s="1"/>
  <c r="U380" i="1" s="1"/>
  <c r="AI380" i="1"/>
  <c r="AJ380" i="1"/>
  <c r="CX380" i="1" s="1"/>
  <c r="CQ380" i="1"/>
  <c r="P380" i="1" s="1"/>
  <c r="CS380" i="1"/>
  <c r="R380" i="1" s="1"/>
  <c r="GK380" i="1" s="1"/>
  <c r="CU380" i="1"/>
  <c r="CW380" i="1"/>
  <c r="FR380" i="1"/>
  <c r="GL380" i="1"/>
  <c r="GN380" i="1"/>
  <c r="GP380" i="1"/>
  <c r="GV380" i="1"/>
  <c r="GX380" i="1"/>
  <c r="HC380" i="1"/>
  <c r="I381" i="1"/>
  <c r="P381" i="1" s="1"/>
  <c r="V381" i="1"/>
  <c r="AC381" i="1"/>
  <c r="AD381" i="1"/>
  <c r="CR381" i="1" s="1"/>
  <c r="Q381" i="1" s="1"/>
  <c r="AE381" i="1"/>
  <c r="AF381" i="1"/>
  <c r="CT381" i="1" s="1"/>
  <c r="AG381" i="1"/>
  <c r="AH381" i="1"/>
  <c r="CV381" i="1" s="1"/>
  <c r="U381" i="1" s="1"/>
  <c r="AI381" i="1"/>
  <c r="AJ381" i="1"/>
  <c r="CX381" i="1" s="1"/>
  <c r="CQ381" i="1"/>
  <c r="CS381" i="1"/>
  <c r="R381" i="1" s="1"/>
  <c r="GK381" i="1" s="1"/>
  <c r="CU381" i="1"/>
  <c r="T381" i="1" s="1"/>
  <c r="CW381" i="1"/>
  <c r="FR381" i="1"/>
  <c r="GL381" i="1"/>
  <c r="GN381" i="1"/>
  <c r="GP381" i="1"/>
  <c r="GV381" i="1"/>
  <c r="HC381" i="1" s="1"/>
  <c r="GX381" i="1" s="1"/>
  <c r="I382" i="1"/>
  <c r="T382" i="1" s="1"/>
  <c r="R382" i="1"/>
  <c r="GK382" i="1" s="1"/>
  <c r="AC382" i="1"/>
  <c r="AD382" i="1"/>
  <c r="CR382" i="1" s="1"/>
  <c r="Q382" i="1" s="1"/>
  <c r="AE382" i="1"/>
  <c r="AF382" i="1"/>
  <c r="CT382" i="1" s="1"/>
  <c r="S382" i="1" s="1"/>
  <c r="CZ382" i="1" s="1"/>
  <c r="Y382" i="1" s="1"/>
  <c r="AG382" i="1"/>
  <c r="AH382" i="1"/>
  <c r="CV382" i="1" s="1"/>
  <c r="U382" i="1" s="1"/>
  <c r="AI382" i="1"/>
  <c r="AJ382" i="1"/>
  <c r="CX382" i="1" s="1"/>
  <c r="W382" i="1" s="1"/>
  <c r="CQ382" i="1"/>
  <c r="P382" i="1" s="1"/>
  <c r="CP382" i="1" s="1"/>
  <c r="O382" i="1" s="1"/>
  <c r="CS382" i="1"/>
  <c r="CU382" i="1"/>
  <c r="CW382" i="1"/>
  <c r="V382" i="1" s="1"/>
  <c r="FR382" i="1"/>
  <c r="GL382" i="1"/>
  <c r="GN382" i="1"/>
  <c r="GP382" i="1"/>
  <c r="GV382" i="1"/>
  <c r="HC382" i="1"/>
  <c r="C383" i="1"/>
  <c r="D383" i="1"/>
  <c r="U383" i="1"/>
  <c r="AC383" i="1"/>
  <c r="AE383" i="1"/>
  <c r="AF383" i="1"/>
  <c r="AG383" i="1"/>
  <c r="CU383" i="1" s="1"/>
  <c r="T383" i="1" s="1"/>
  <c r="AH383" i="1"/>
  <c r="AI383" i="1"/>
  <c r="CW383" i="1" s="1"/>
  <c r="V383" i="1" s="1"/>
  <c r="AJ383" i="1"/>
  <c r="CT383" i="1"/>
  <c r="S383" i="1" s="1"/>
  <c r="CV383" i="1"/>
  <c r="CX383" i="1"/>
  <c r="W383" i="1" s="1"/>
  <c r="FR383" i="1"/>
  <c r="GL383" i="1"/>
  <c r="GN383" i="1"/>
  <c r="GP383" i="1"/>
  <c r="GV383" i="1"/>
  <c r="HC383" i="1"/>
  <c r="GX383" i="1" s="1"/>
  <c r="C384" i="1"/>
  <c r="D384" i="1"/>
  <c r="P384" i="1"/>
  <c r="V384" i="1"/>
  <c r="AC384" i="1"/>
  <c r="AD384" i="1"/>
  <c r="CR384" i="1" s="1"/>
  <c r="Q384" i="1" s="1"/>
  <c r="AE384" i="1"/>
  <c r="AF384" i="1"/>
  <c r="CT384" i="1" s="1"/>
  <c r="S384" i="1" s="1"/>
  <c r="AG384" i="1"/>
  <c r="AH384" i="1"/>
  <c r="CV384" i="1" s="1"/>
  <c r="U384" i="1" s="1"/>
  <c r="AI384" i="1"/>
  <c r="AJ384" i="1"/>
  <c r="CX384" i="1" s="1"/>
  <c r="W384" i="1" s="1"/>
  <c r="CQ384" i="1"/>
  <c r="CS384" i="1"/>
  <c r="R384" i="1" s="1"/>
  <c r="GK384" i="1" s="1"/>
  <c r="CU384" i="1"/>
  <c r="T384" i="1" s="1"/>
  <c r="CW384" i="1"/>
  <c r="FR384" i="1"/>
  <c r="GL384" i="1"/>
  <c r="GN384" i="1"/>
  <c r="GP384" i="1"/>
  <c r="GV384" i="1"/>
  <c r="HC384" i="1" s="1"/>
  <c r="GX384" i="1" s="1"/>
  <c r="I385" i="1"/>
  <c r="T385" i="1" s="1"/>
  <c r="R385" i="1"/>
  <c r="GK385" i="1" s="1"/>
  <c r="AC385" i="1"/>
  <c r="AD385" i="1"/>
  <c r="CR385" i="1" s="1"/>
  <c r="Q385" i="1" s="1"/>
  <c r="AE385" i="1"/>
  <c r="AF385" i="1"/>
  <c r="CT385" i="1" s="1"/>
  <c r="S385" i="1" s="1"/>
  <c r="CZ385" i="1" s="1"/>
  <c r="Y385" i="1" s="1"/>
  <c r="AG385" i="1"/>
  <c r="AH385" i="1"/>
  <c r="CV385" i="1" s="1"/>
  <c r="U385" i="1" s="1"/>
  <c r="AI385" i="1"/>
  <c r="AJ385" i="1"/>
  <c r="CX385" i="1" s="1"/>
  <c r="W385" i="1" s="1"/>
  <c r="CQ385" i="1"/>
  <c r="P385" i="1" s="1"/>
  <c r="CP385" i="1" s="1"/>
  <c r="O385" i="1" s="1"/>
  <c r="CS385" i="1"/>
  <c r="CU385" i="1"/>
  <c r="CW385" i="1"/>
  <c r="V385" i="1" s="1"/>
  <c r="FR385" i="1"/>
  <c r="GL385" i="1"/>
  <c r="GN385" i="1"/>
  <c r="GP385" i="1"/>
  <c r="GV385" i="1"/>
  <c r="HC385" i="1"/>
  <c r="I386" i="1"/>
  <c r="T386" i="1"/>
  <c r="V386" i="1"/>
  <c r="AC386" i="1"/>
  <c r="AD386" i="1"/>
  <c r="CR386" i="1" s="1"/>
  <c r="Q386" i="1" s="1"/>
  <c r="AE386" i="1"/>
  <c r="AF386" i="1"/>
  <c r="CT386" i="1" s="1"/>
  <c r="AG386" i="1"/>
  <c r="AH386" i="1"/>
  <c r="CV386" i="1" s="1"/>
  <c r="U386" i="1" s="1"/>
  <c r="AI386" i="1"/>
  <c r="AJ386" i="1"/>
  <c r="CX386" i="1" s="1"/>
  <c r="CQ386" i="1"/>
  <c r="P386" i="1" s="1"/>
  <c r="CS386" i="1"/>
  <c r="R386" i="1" s="1"/>
  <c r="GK386" i="1" s="1"/>
  <c r="CU386" i="1"/>
  <c r="CW386" i="1"/>
  <c r="FR386" i="1"/>
  <c r="GL386" i="1"/>
  <c r="GN386" i="1"/>
  <c r="GP386" i="1"/>
  <c r="GV386" i="1"/>
  <c r="HC386" i="1" s="1"/>
  <c r="GX386" i="1"/>
  <c r="C387" i="1"/>
  <c r="D387" i="1"/>
  <c r="I387" i="1"/>
  <c r="I389" i="1" s="1"/>
  <c r="T387" i="1"/>
  <c r="V387" i="1"/>
  <c r="AC387" i="1"/>
  <c r="AD387" i="1"/>
  <c r="CR387" i="1" s="1"/>
  <c r="Q387" i="1" s="1"/>
  <c r="AE387" i="1"/>
  <c r="AF387" i="1"/>
  <c r="CT387" i="1" s="1"/>
  <c r="AG387" i="1"/>
  <c r="AH387" i="1"/>
  <c r="CV387" i="1" s="1"/>
  <c r="U387" i="1" s="1"/>
  <c r="AI387" i="1"/>
  <c r="AJ387" i="1"/>
  <c r="CX387" i="1" s="1"/>
  <c r="CQ387" i="1"/>
  <c r="P387" i="1" s="1"/>
  <c r="CS387" i="1"/>
  <c r="R387" i="1" s="1"/>
  <c r="GK387" i="1" s="1"/>
  <c r="CU387" i="1"/>
  <c r="CW387" i="1"/>
  <c r="FR387" i="1"/>
  <c r="GL387" i="1"/>
  <c r="GN387" i="1"/>
  <c r="GP387" i="1"/>
  <c r="GV387" i="1"/>
  <c r="HC387" i="1" s="1"/>
  <c r="GX387" i="1"/>
  <c r="C388" i="1"/>
  <c r="D388" i="1"/>
  <c r="I388" i="1"/>
  <c r="T388" i="1"/>
  <c r="V388" i="1"/>
  <c r="AC388" i="1"/>
  <c r="AD388" i="1"/>
  <c r="CR388" i="1" s="1"/>
  <c r="Q388" i="1" s="1"/>
  <c r="AE388" i="1"/>
  <c r="AF388" i="1"/>
  <c r="CT388" i="1" s="1"/>
  <c r="AG388" i="1"/>
  <c r="AH388" i="1"/>
  <c r="CV388" i="1" s="1"/>
  <c r="U388" i="1" s="1"/>
  <c r="AI388" i="1"/>
  <c r="AJ388" i="1"/>
  <c r="CX388" i="1" s="1"/>
  <c r="CQ388" i="1"/>
  <c r="P388" i="1" s="1"/>
  <c r="CS388" i="1"/>
  <c r="R388" i="1" s="1"/>
  <c r="GK388" i="1" s="1"/>
  <c r="CU388" i="1"/>
  <c r="CW388" i="1"/>
  <c r="FR388" i="1"/>
  <c r="GL388" i="1"/>
  <c r="GN388" i="1"/>
  <c r="GP388" i="1"/>
  <c r="GV388" i="1"/>
  <c r="HC388" i="1" s="1"/>
  <c r="GX388" i="1"/>
  <c r="AC389" i="1"/>
  <c r="AD389" i="1"/>
  <c r="CR389" i="1" s="1"/>
  <c r="AE389" i="1"/>
  <c r="AF389" i="1"/>
  <c r="CT389" i="1" s="1"/>
  <c r="AG389" i="1"/>
  <c r="AH389" i="1"/>
  <c r="CV389" i="1" s="1"/>
  <c r="AI389" i="1"/>
  <c r="AJ389" i="1"/>
  <c r="CX389" i="1" s="1"/>
  <c r="CQ389" i="1"/>
  <c r="CS389" i="1"/>
  <c r="CU389" i="1"/>
  <c r="T389" i="1" s="1"/>
  <c r="CW389" i="1"/>
  <c r="V389" i="1" s="1"/>
  <c r="FR389" i="1"/>
  <c r="GL389" i="1"/>
  <c r="GN389" i="1"/>
  <c r="GP389" i="1"/>
  <c r="GV389" i="1"/>
  <c r="HC389" i="1"/>
  <c r="I390" i="1"/>
  <c r="T390" i="1" s="1"/>
  <c r="R390" i="1"/>
  <c r="GK390" i="1" s="1"/>
  <c r="AC390" i="1"/>
  <c r="AD390" i="1"/>
  <c r="CR390" i="1" s="1"/>
  <c r="Q390" i="1" s="1"/>
  <c r="AE390" i="1"/>
  <c r="AF390" i="1"/>
  <c r="CT390" i="1" s="1"/>
  <c r="S390" i="1" s="1"/>
  <c r="CZ390" i="1" s="1"/>
  <c r="Y390" i="1" s="1"/>
  <c r="AG390" i="1"/>
  <c r="AH390" i="1"/>
  <c r="CV390" i="1" s="1"/>
  <c r="U390" i="1" s="1"/>
  <c r="AI390" i="1"/>
  <c r="AJ390" i="1"/>
  <c r="CX390" i="1" s="1"/>
  <c r="W390" i="1" s="1"/>
  <c r="CQ390" i="1"/>
  <c r="P390" i="1" s="1"/>
  <c r="CP390" i="1" s="1"/>
  <c r="O390" i="1" s="1"/>
  <c r="CS390" i="1"/>
  <c r="CU390" i="1"/>
  <c r="CW390" i="1"/>
  <c r="V390" i="1" s="1"/>
  <c r="FR390" i="1"/>
  <c r="GL390" i="1"/>
  <c r="GN390" i="1"/>
  <c r="GP390" i="1"/>
  <c r="GV390" i="1"/>
  <c r="HC390" i="1" s="1"/>
  <c r="GX390" i="1" s="1"/>
  <c r="C391" i="1"/>
  <c r="D391" i="1"/>
  <c r="I391" i="1"/>
  <c r="R391" i="1"/>
  <c r="GK391" i="1" s="1"/>
  <c r="AC391" i="1"/>
  <c r="AD391" i="1"/>
  <c r="CR391" i="1" s="1"/>
  <c r="Q391" i="1" s="1"/>
  <c r="AE391" i="1"/>
  <c r="AF391" i="1"/>
  <c r="CT391" i="1" s="1"/>
  <c r="S391" i="1" s="1"/>
  <c r="CZ391" i="1" s="1"/>
  <c r="Y391" i="1" s="1"/>
  <c r="AG391" i="1"/>
  <c r="AH391" i="1"/>
  <c r="CV391" i="1" s="1"/>
  <c r="U391" i="1" s="1"/>
  <c r="AI391" i="1"/>
  <c r="AJ391" i="1"/>
  <c r="CX391" i="1" s="1"/>
  <c r="W391" i="1" s="1"/>
  <c r="CQ391" i="1"/>
  <c r="P391" i="1" s="1"/>
  <c r="CP391" i="1" s="1"/>
  <c r="O391" i="1" s="1"/>
  <c r="CS391" i="1"/>
  <c r="CU391" i="1"/>
  <c r="CW391" i="1"/>
  <c r="V391" i="1" s="1"/>
  <c r="FR391" i="1"/>
  <c r="GL391" i="1"/>
  <c r="GN391" i="1"/>
  <c r="GP391" i="1"/>
  <c r="GV391" i="1"/>
  <c r="HC391" i="1" s="1"/>
  <c r="GX391" i="1" s="1"/>
  <c r="C392" i="1"/>
  <c r="D392" i="1"/>
  <c r="I392" i="1"/>
  <c r="I394" i="1" s="1"/>
  <c r="R392" i="1"/>
  <c r="GK392" i="1" s="1"/>
  <c r="AC392" i="1"/>
  <c r="AD392" i="1"/>
  <c r="CR392" i="1" s="1"/>
  <c r="Q392" i="1" s="1"/>
  <c r="AE392" i="1"/>
  <c r="AF392" i="1"/>
  <c r="CT392" i="1" s="1"/>
  <c r="S392" i="1" s="1"/>
  <c r="CZ392" i="1" s="1"/>
  <c r="Y392" i="1" s="1"/>
  <c r="AG392" i="1"/>
  <c r="AH392" i="1"/>
  <c r="CV392" i="1" s="1"/>
  <c r="U392" i="1" s="1"/>
  <c r="AI392" i="1"/>
  <c r="AJ392" i="1"/>
  <c r="CX392" i="1" s="1"/>
  <c r="W392" i="1" s="1"/>
  <c r="CQ392" i="1"/>
  <c r="P392" i="1" s="1"/>
  <c r="CP392" i="1" s="1"/>
  <c r="O392" i="1" s="1"/>
  <c r="CS392" i="1"/>
  <c r="CU392" i="1"/>
  <c r="CW392" i="1"/>
  <c r="V392" i="1" s="1"/>
  <c r="FR392" i="1"/>
  <c r="GL392" i="1"/>
  <c r="GN392" i="1"/>
  <c r="GP392" i="1"/>
  <c r="GV392" i="1"/>
  <c r="HC392" i="1" s="1"/>
  <c r="GX392" i="1" s="1"/>
  <c r="I393" i="1"/>
  <c r="P393" i="1" s="1"/>
  <c r="V393" i="1"/>
  <c r="AC393" i="1"/>
  <c r="AD393" i="1"/>
  <c r="CR393" i="1" s="1"/>
  <c r="Q393" i="1" s="1"/>
  <c r="AE393" i="1"/>
  <c r="AF393" i="1"/>
  <c r="CT393" i="1" s="1"/>
  <c r="AG393" i="1"/>
  <c r="AH393" i="1"/>
  <c r="CV393" i="1" s="1"/>
  <c r="U393" i="1" s="1"/>
  <c r="AI393" i="1"/>
  <c r="AJ393" i="1"/>
  <c r="CX393" i="1" s="1"/>
  <c r="CQ393" i="1"/>
  <c r="CS393" i="1"/>
  <c r="R393" i="1" s="1"/>
  <c r="GK393" i="1" s="1"/>
  <c r="CU393" i="1"/>
  <c r="T393" i="1" s="1"/>
  <c r="CW393" i="1"/>
  <c r="FR393" i="1"/>
  <c r="GL393" i="1"/>
  <c r="GN393" i="1"/>
  <c r="GP393" i="1"/>
  <c r="GV393" i="1"/>
  <c r="HC393" i="1"/>
  <c r="AC394" i="1"/>
  <c r="AD394" i="1"/>
  <c r="CR394" i="1" s="1"/>
  <c r="AE394" i="1"/>
  <c r="AF394" i="1"/>
  <c r="CT394" i="1" s="1"/>
  <c r="AG394" i="1"/>
  <c r="AH394" i="1"/>
  <c r="CV394" i="1" s="1"/>
  <c r="AI394" i="1"/>
  <c r="AJ394" i="1"/>
  <c r="CX394" i="1" s="1"/>
  <c r="CQ394" i="1"/>
  <c r="CS394" i="1"/>
  <c r="CU394" i="1"/>
  <c r="T394" i="1" s="1"/>
  <c r="CW394" i="1"/>
  <c r="V394" i="1" s="1"/>
  <c r="FR394" i="1"/>
  <c r="GL394" i="1"/>
  <c r="GN394" i="1"/>
  <c r="GP394" i="1"/>
  <c r="GV394" i="1"/>
  <c r="HC394" i="1" s="1"/>
  <c r="AC395" i="1"/>
  <c r="AD395" i="1"/>
  <c r="CR395" i="1" s="1"/>
  <c r="AE395" i="1"/>
  <c r="AF395" i="1"/>
  <c r="CT395" i="1" s="1"/>
  <c r="AG395" i="1"/>
  <c r="AH395" i="1"/>
  <c r="CV395" i="1" s="1"/>
  <c r="AI395" i="1"/>
  <c r="AJ395" i="1"/>
  <c r="CX395" i="1" s="1"/>
  <c r="CQ395" i="1"/>
  <c r="CS395" i="1"/>
  <c r="CU395" i="1"/>
  <c r="CW395" i="1"/>
  <c r="FR395" i="1"/>
  <c r="GL395" i="1"/>
  <c r="GN395" i="1"/>
  <c r="GP395" i="1"/>
  <c r="GV395" i="1"/>
  <c r="HC395" i="1"/>
  <c r="I396" i="1"/>
  <c r="P396" i="1" s="1"/>
  <c r="V396" i="1"/>
  <c r="AC396" i="1"/>
  <c r="AD396" i="1"/>
  <c r="CR396" i="1" s="1"/>
  <c r="Q396" i="1" s="1"/>
  <c r="AE396" i="1"/>
  <c r="AF396" i="1"/>
  <c r="CT396" i="1" s="1"/>
  <c r="AG396" i="1"/>
  <c r="AH396" i="1"/>
  <c r="CV396" i="1" s="1"/>
  <c r="U396" i="1" s="1"/>
  <c r="AI396" i="1"/>
  <c r="AJ396" i="1"/>
  <c r="CX396" i="1" s="1"/>
  <c r="CQ396" i="1"/>
  <c r="CS396" i="1"/>
  <c r="R396" i="1" s="1"/>
  <c r="GK396" i="1" s="1"/>
  <c r="CU396" i="1"/>
  <c r="T396" i="1" s="1"/>
  <c r="CW396" i="1"/>
  <c r="FR396" i="1"/>
  <c r="GL396" i="1"/>
  <c r="GN396" i="1"/>
  <c r="GP396" i="1"/>
  <c r="GV396" i="1"/>
  <c r="HC396" i="1" s="1"/>
  <c r="GX396" i="1" s="1"/>
  <c r="C397" i="1"/>
  <c r="D397" i="1"/>
  <c r="I397" i="1"/>
  <c r="P397" i="1" s="1"/>
  <c r="V397" i="1"/>
  <c r="AC397" i="1"/>
  <c r="AD397" i="1"/>
  <c r="CR397" i="1" s="1"/>
  <c r="Q397" i="1" s="1"/>
  <c r="AE397" i="1"/>
  <c r="AF397" i="1"/>
  <c r="CT397" i="1" s="1"/>
  <c r="AG397" i="1"/>
  <c r="AH397" i="1"/>
  <c r="CV397" i="1" s="1"/>
  <c r="U397" i="1" s="1"/>
  <c r="AI397" i="1"/>
  <c r="AJ397" i="1"/>
  <c r="CX397" i="1" s="1"/>
  <c r="CQ397" i="1"/>
  <c r="CS397" i="1"/>
  <c r="R397" i="1" s="1"/>
  <c r="GK397" i="1" s="1"/>
  <c r="CU397" i="1"/>
  <c r="T397" i="1" s="1"/>
  <c r="CW397" i="1"/>
  <c r="FR397" i="1"/>
  <c r="GL397" i="1"/>
  <c r="GN397" i="1"/>
  <c r="GP397" i="1"/>
  <c r="GV397" i="1"/>
  <c r="HC397" i="1" s="1"/>
  <c r="GX397" i="1" s="1"/>
  <c r="C398" i="1"/>
  <c r="D398" i="1"/>
  <c r="I398" i="1"/>
  <c r="P398" i="1" s="1"/>
  <c r="V398" i="1"/>
  <c r="AC398" i="1"/>
  <c r="AD398" i="1"/>
  <c r="CR398" i="1" s="1"/>
  <c r="Q398" i="1" s="1"/>
  <c r="AE398" i="1"/>
  <c r="AF398" i="1"/>
  <c r="CT398" i="1" s="1"/>
  <c r="AG398" i="1"/>
  <c r="AH398" i="1"/>
  <c r="CV398" i="1" s="1"/>
  <c r="U398" i="1" s="1"/>
  <c r="AI398" i="1"/>
  <c r="AJ398" i="1"/>
  <c r="CX398" i="1" s="1"/>
  <c r="CQ398" i="1"/>
  <c r="CS398" i="1"/>
  <c r="R398" i="1" s="1"/>
  <c r="GK398" i="1" s="1"/>
  <c r="CU398" i="1"/>
  <c r="T398" i="1" s="1"/>
  <c r="CW398" i="1"/>
  <c r="FR398" i="1"/>
  <c r="GL398" i="1"/>
  <c r="GN398" i="1"/>
  <c r="GP398" i="1"/>
  <c r="GV398" i="1"/>
  <c r="HC398" i="1" s="1"/>
  <c r="GX398" i="1" s="1"/>
  <c r="AC399" i="1"/>
  <c r="AD399" i="1"/>
  <c r="CR399" i="1" s="1"/>
  <c r="AE399" i="1"/>
  <c r="AF399" i="1"/>
  <c r="CT399" i="1" s="1"/>
  <c r="AG399" i="1"/>
  <c r="AH399" i="1"/>
  <c r="CV399" i="1" s="1"/>
  <c r="AI399" i="1"/>
  <c r="AJ399" i="1"/>
  <c r="CX399" i="1" s="1"/>
  <c r="CQ399" i="1"/>
  <c r="CS399" i="1"/>
  <c r="CU399" i="1"/>
  <c r="CW399" i="1"/>
  <c r="FR399" i="1"/>
  <c r="GL399" i="1"/>
  <c r="GN399" i="1"/>
  <c r="GP399" i="1"/>
  <c r="GV399" i="1"/>
  <c r="HC399" i="1"/>
  <c r="AC400" i="1"/>
  <c r="AD400" i="1"/>
  <c r="CR400" i="1" s="1"/>
  <c r="AE400" i="1"/>
  <c r="AF400" i="1"/>
  <c r="CT400" i="1" s="1"/>
  <c r="AG400" i="1"/>
  <c r="AH400" i="1"/>
  <c r="CV400" i="1" s="1"/>
  <c r="AI400" i="1"/>
  <c r="AJ400" i="1"/>
  <c r="CX400" i="1" s="1"/>
  <c r="CQ400" i="1"/>
  <c r="CS400" i="1"/>
  <c r="CU400" i="1"/>
  <c r="CW400" i="1"/>
  <c r="FR400" i="1"/>
  <c r="GL400" i="1"/>
  <c r="GN400" i="1"/>
  <c r="GP400" i="1"/>
  <c r="GV400" i="1"/>
  <c r="HC400" i="1" s="1"/>
  <c r="D402" i="1"/>
  <c r="B404" i="1"/>
  <c r="C404" i="1"/>
  <c r="E404" i="1"/>
  <c r="G404" i="1"/>
  <c r="Z404" i="1"/>
  <c r="AA404" i="1"/>
  <c r="AM404" i="1"/>
  <c r="AN404" i="1"/>
  <c r="BD404" i="1"/>
  <c r="BE404" i="1"/>
  <c r="BF404" i="1"/>
  <c r="BG404" i="1"/>
  <c r="BH404" i="1"/>
  <c r="BI404" i="1"/>
  <c r="BJ404" i="1"/>
  <c r="BK404" i="1"/>
  <c r="BL404" i="1"/>
  <c r="BM404" i="1"/>
  <c r="BN404" i="1"/>
  <c r="BO404" i="1"/>
  <c r="BP404" i="1"/>
  <c r="BQ404" i="1"/>
  <c r="BR404" i="1"/>
  <c r="BS404" i="1"/>
  <c r="BT404" i="1"/>
  <c r="BU404" i="1"/>
  <c r="BV404" i="1"/>
  <c r="BW404" i="1"/>
  <c r="BX404" i="1"/>
  <c r="CB404" i="1"/>
  <c r="CL404" i="1"/>
  <c r="CM404" i="1"/>
  <c r="CN404" i="1"/>
  <c r="CO404" i="1"/>
  <c r="CP404" i="1"/>
  <c r="CQ404" i="1"/>
  <c r="CR404" i="1"/>
  <c r="CS404" i="1"/>
  <c r="CT404" i="1"/>
  <c r="CU404" i="1"/>
  <c r="CV404" i="1"/>
  <c r="CW404" i="1"/>
  <c r="CX404" i="1"/>
  <c r="CY404" i="1"/>
  <c r="CZ404" i="1"/>
  <c r="DA404" i="1"/>
  <c r="DB404" i="1"/>
  <c r="DC404" i="1"/>
  <c r="DD404" i="1"/>
  <c r="DE404" i="1"/>
  <c r="DF404" i="1"/>
  <c r="DR404" i="1"/>
  <c r="DS404" i="1"/>
  <c r="EE404" i="1"/>
  <c r="EF404" i="1"/>
  <c r="EV404" i="1"/>
  <c r="EW404" i="1"/>
  <c r="EX404" i="1"/>
  <c r="EY404" i="1"/>
  <c r="EZ404" i="1"/>
  <c r="FA404" i="1"/>
  <c r="FB404" i="1"/>
  <c r="FC404" i="1"/>
  <c r="FD404" i="1"/>
  <c r="FE404" i="1"/>
  <c r="FF404" i="1"/>
  <c r="FG404" i="1"/>
  <c r="FH404" i="1"/>
  <c r="FI404" i="1"/>
  <c r="FJ404" i="1"/>
  <c r="FK404" i="1"/>
  <c r="FL404" i="1"/>
  <c r="FM404" i="1"/>
  <c r="FN404" i="1"/>
  <c r="FO404" i="1"/>
  <c r="FP404" i="1"/>
  <c r="GD404" i="1"/>
  <c r="GE404" i="1"/>
  <c r="GF404" i="1"/>
  <c r="GG404" i="1"/>
  <c r="GH404" i="1"/>
  <c r="GI404" i="1"/>
  <c r="GJ404" i="1"/>
  <c r="GK404" i="1"/>
  <c r="GL404" i="1"/>
  <c r="GM404" i="1"/>
  <c r="GN404" i="1"/>
  <c r="GO404" i="1"/>
  <c r="GP404" i="1"/>
  <c r="GQ404" i="1"/>
  <c r="GR404" i="1"/>
  <c r="GS404" i="1"/>
  <c r="GT404" i="1"/>
  <c r="GU404" i="1"/>
  <c r="GV404" i="1"/>
  <c r="GW404" i="1"/>
  <c r="GX404" i="1"/>
  <c r="C406" i="1"/>
  <c r="D406" i="1"/>
  <c r="T406" i="1"/>
  <c r="AG415" i="1" s="1"/>
  <c r="V406" i="1"/>
  <c r="AC406" i="1"/>
  <c r="AD406" i="1"/>
  <c r="CR406" i="1" s="1"/>
  <c r="Q406" i="1" s="1"/>
  <c r="AE406" i="1"/>
  <c r="AF406" i="1"/>
  <c r="CT406" i="1" s="1"/>
  <c r="S406" i="1" s="1"/>
  <c r="AG406" i="1"/>
  <c r="AH406" i="1"/>
  <c r="CV406" i="1" s="1"/>
  <c r="U406" i="1" s="1"/>
  <c r="AI406" i="1"/>
  <c r="AJ406" i="1"/>
  <c r="CX406" i="1" s="1"/>
  <c r="W406" i="1" s="1"/>
  <c r="CQ406" i="1"/>
  <c r="P406" i="1" s="1"/>
  <c r="CS406" i="1"/>
  <c r="R406" i="1" s="1"/>
  <c r="CU406" i="1"/>
  <c r="CW406" i="1"/>
  <c r="FR406" i="1"/>
  <c r="GL406" i="1"/>
  <c r="GN406" i="1"/>
  <c r="GP406" i="1"/>
  <c r="GV406" i="1"/>
  <c r="GX406" i="1"/>
  <c r="HC406" i="1"/>
  <c r="C407" i="1"/>
  <c r="D407" i="1"/>
  <c r="S407" i="1"/>
  <c r="W407" i="1"/>
  <c r="AC407" i="1"/>
  <c r="AE407" i="1"/>
  <c r="AF407" i="1"/>
  <c r="AG407" i="1"/>
  <c r="CU407" i="1" s="1"/>
  <c r="T407" i="1" s="1"/>
  <c r="AH407" i="1"/>
  <c r="AI407" i="1"/>
  <c r="CW407" i="1" s="1"/>
  <c r="V407" i="1" s="1"/>
  <c r="AJ407" i="1"/>
  <c r="CT407" i="1"/>
  <c r="CV407" i="1"/>
  <c r="U407" i="1" s="1"/>
  <c r="CX407" i="1"/>
  <c r="FR407" i="1"/>
  <c r="GL407" i="1"/>
  <c r="GN407" i="1"/>
  <c r="GP407" i="1"/>
  <c r="GV407" i="1"/>
  <c r="HC407" i="1" s="1"/>
  <c r="GX407" i="1" s="1"/>
  <c r="I408" i="1"/>
  <c r="U408" i="1"/>
  <c r="AC408" i="1"/>
  <c r="AE408" i="1"/>
  <c r="AF408" i="1"/>
  <c r="AG408" i="1"/>
  <c r="CU408" i="1" s="1"/>
  <c r="T408" i="1" s="1"/>
  <c r="AH408" i="1"/>
  <c r="AI408" i="1"/>
  <c r="AJ408" i="1"/>
  <c r="CT408" i="1"/>
  <c r="S408" i="1" s="1"/>
  <c r="CV408" i="1"/>
  <c r="CW408" i="1"/>
  <c r="V408" i="1" s="1"/>
  <c r="AI415" i="1" s="1"/>
  <c r="CX408" i="1"/>
  <c r="W408" i="1" s="1"/>
  <c r="FR408" i="1"/>
  <c r="GL408" i="1"/>
  <c r="GN408" i="1"/>
  <c r="GP408" i="1"/>
  <c r="GV408" i="1"/>
  <c r="HC408" i="1"/>
  <c r="GX408" i="1" s="1"/>
  <c r="I409" i="1"/>
  <c r="T409" i="1"/>
  <c r="DY415" i="1" s="1"/>
  <c r="W409" i="1"/>
  <c r="AC409" i="1"/>
  <c r="AD409" i="1"/>
  <c r="CR409" i="1" s="1"/>
  <c r="Q409" i="1" s="1"/>
  <c r="AE409" i="1"/>
  <c r="CS409" i="1" s="1"/>
  <c r="R409" i="1" s="1"/>
  <c r="AF409" i="1"/>
  <c r="AG409" i="1"/>
  <c r="AH409" i="1"/>
  <c r="AI409" i="1"/>
  <c r="CW409" i="1" s="1"/>
  <c r="V409" i="1" s="1"/>
  <c r="AJ409" i="1"/>
  <c r="CQ409" i="1"/>
  <c r="P409" i="1" s="1"/>
  <c r="CT409" i="1"/>
  <c r="S409" i="1" s="1"/>
  <c r="CU409" i="1"/>
  <c r="CV409" i="1"/>
  <c r="U409" i="1" s="1"/>
  <c r="CX409" i="1"/>
  <c r="FR409" i="1"/>
  <c r="GK409" i="1"/>
  <c r="GL409" i="1"/>
  <c r="GN409" i="1"/>
  <c r="GP409" i="1"/>
  <c r="GV409" i="1"/>
  <c r="HC409" i="1"/>
  <c r="GX409" i="1" s="1"/>
  <c r="C410" i="1"/>
  <c r="D410" i="1"/>
  <c r="T410" i="1"/>
  <c r="AC410" i="1"/>
  <c r="AE410" i="1"/>
  <c r="AD410" i="1" s="1"/>
  <c r="AF410" i="1"/>
  <c r="CT410" i="1" s="1"/>
  <c r="S410" i="1" s="1"/>
  <c r="AG410" i="1"/>
  <c r="AH410" i="1"/>
  <c r="AI410" i="1"/>
  <c r="CW410" i="1" s="1"/>
  <c r="V410" i="1" s="1"/>
  <c r="AJ410" i="1"/>
  <c r="CX410" i="1" s="1"/>
  <c r="W410" i="1" s="1"/>
  <c r="CQ410" i="1"/>
  <c r="P410" i="1" s="1"/>
  <c r="CS410" i="1"/>
  <c r="R410" i="1" s="1"/>
  <c r="CU410" i="1"/>
  <c r="CV410" i="1"/>
  <c r="U410" i="1" s="1"/>
  <c r="FR410" i="1"/>
  <c r="GL410" i="1"/>
  <c r="GN410" i="1"/>
  <c r="GP410" i="1"/>
  <c r="GV410" i="1"/>
  <c r="HC410" i="1" s="1"/>
  <c r="GX410" i="1"/>
  <c r="C411" i="1"/>
  <c r="D411" i="1"/>
  <c r="AC411" i="1"/>
  <c r="CQ411" i="1" s="1"/>
  <c r="P411" i="1" s="1"/>
  <c r="AE411" i="1"/>
  <c r="AD411" i="1" s="1"/>
  <c r="AF411" i="1"/>
  <c r="AG411" i="1"/>
  <c r="CU411" i="1" s="1"/>
  <c r="T411" i="1" s="1"/>
  <c r="AH411" i="1"/>
  <c r="AI411" i="1"/>
  <c r="AJ411" i="1"/>
  <c r="CX411" i="1" s="1"/>
  <c r="W411" i="1" s="1"/>
  <c r="CR411" i="1"/>
  <c r="Q411" i="1" s="1"/>
  <c r="CS411" i="1"/>
  <c r="R411" i="1" s="1"/>
  <c r="GK411" i="1" s="1"/>
  <c r="CT411" i="1"/>
  <c r="S411" i="1" s="1"/>
  <c r="CV411" i="1"/>
  <c r="U411" i="1" s="1"/>
  <c r="CW411" i="1"/>
  <c r="V411" i="1" s="1"/>
  <c r="FR411" i="1"/>
  <c r="GL411" i="1"/>
  <c r="GN411" i="1"/>
  <c r="GP411" i="1"/>
  <c r="GV411" i="1"/>
  <c r="HC411" i="1" s="1"/>
  <c r="GX411" i="1" s="1"/>
  <c r="I412" i="1"/>
  <c r="T412" i="1"/>
  <c r="W412" i="1"/>
  <c r="AC412" i="1"/>
  <c r="AD412" i="1"/>
  <c r="CR412" i="1" s="1"/>
  <c r="Q412" i="1" s="1"/>
  <c r="AE412" i="1"/>
  <c r="CS412" i="1" s="1"/>
  <c r="R412" i="1" s="1"/>
  <c r="AF412" i="1"/>
  <c r="AG412" i="1"/>
  <c r="AH412" i="1"/>
  <c r="AI412" i="1"/>
  <c r="CW412" i="1" s="1"/>
  <c r="V412" i="1" s="1"/>
  <c r="AJ412" i="1"/>
  <c r="CQ412" i="1"/>
  <c r="P412" i="1" s="1"/>
  <c r="CP412" i="1" s="1"/>
  <c r="O412" i="1" s="1"/>
  <c r="CT412" i="1"/>
  <c r="S412" i="1" s="1"/>
  <c r="CU412" i="1"/>
  <c r="CV412" i="1"/>
  <c r="U412" i="1" s="1"/>
  <c r="CX412" i="1"/>
  <c r="FR412" i="1"/>
  <c r="GK412" i="1"/>
  <c r="GL412" i="1"/>
  <c r="GN412" i="1"/>
  <c r="GP412" i="1"/>
  <c r="GV412" i="1"/>
  <c r="HC412" i="1"/>
  <c r="GX412" i="1" s="1"/>
  <c r="I413" i="1"/>
  <c r="AB413" i="1"/>
  <c r="AC413" i="1"/>
  <c r="CQ413" i="1" s="1"/>
  <c r="P413" i="1" s="1"/>
  <c r="AE413" i="1"/>
  <c r="AD413" i="1" s="1"/>
  <c r="CR413" i="1" s="1"/>
  <c r="Q413" i="1" s="1"/>
  <c r="CP413" i="1" s="1"/>
  <c r="O413" i="1" s="1"/>
  <c r="AF413" i="1"/>
  <c r="AG413" i="1"/>
  <c r="CU413" i="1" s="1"/>
  <c r="T413" i="1" s="1"/>
  <c r="AH413" i="1"/>
  <c r="AI413" i="1"/>
  <c r="CW413" i="1" s="1"/>
  <c r="V413" i="1" s="1"/>
  <c r="AJ413" i="1"/>
  <c r="CS413" i="1"/>
  <c r="R413" i="1" s="1"/>
  <c r="GK413" i="1" s="1"/>
  <c r="CT413" i="1"/>
  <c r="S413" i="1" s="1"/>
  <c r="CV413" i="1"/>
  <c r="U413" i="1" s="1"/>
  <c r="CX413" i="1"/>
  <c r="W413" i="1" s="1"/>
  <c r="FR413" i="1"/>
  <c r="GL413" i="1"/>
  <c r="GN413" i="1"/>
  <c r="FT415" i="1" s="1"/>
  <c r="GP413" i="1"/>
  <c r="GV413" i="1"/>
  <c r="GX413" i="1"/>
  <c r="HC413" i="1"/>
  <c r="B415" i="1"/>
  <c r="C415" i="1"/>
  <c r="D415" i="1"/>
  <c r="D404" i="1" s="1"/>
  <c r="F415" i="1"/>
  <c r="F404" i="1" s="1"/>
  <c r="G415" i="1"/>
  <c r="AO415" i="1"/>
  <c r="BC415" i="1"/>
  <c r="BC404" i="1" s="1"/>
  <c r="BX415" i="1"/>
  <c r="BY415" i="1"/>
  <c r="CB415" i="1"/>
  <c r="AS415" i="1" s="1"/>
  <c r="AS404" i="1" s="1"/>
  <c r="CJ415" i="1"/>
  <c r="CK415" i="1"/>
  <c r="CL415" i="1"/>
  <c r="DZ415" i="1"/>
  <c r="DZ404" i="1" s="1"/>
  <c r="EG415" i="1"/>
  <c r="EU415" i="1"/>
  <c r="EU404" i="1" s="1"/>
  <c r="FP415" i="1"/>
  <c r="FQ415" i="1"/>
  <c r="GB415" i="1"/>
  <c r="GC415" i="1"/>
  <c r="GD415" i="1"/>
  <c r="F431" i="1"/>
  <c r="D444" i="1"/>
  <c r="E446" i="1"/>
  <c r="Z446" i="1"/>
  <c r="AA446" i="1"/>
  <c r="AM446" i="1"/>
  <c r="AN446" i="1"/>
  <c r="BD446" i="1"/>
  <c r="BE446" i="1"/>
  <c r="BF446" i="1"/>
  <c r="BG446" i="1"/>
  <c r="BH446" i="1"/>
  <c r="BI446" i="1"/>
  <c r="BJ446" i="1"/>
  <c r="BK446" i="1"/>
  <c r="BL446" i="1"/>
  <c r="BM446" i="1"/>
  <c r="BN446" i="1"/>
  <c r="BO446" i="1"/>
  <c r="BP446" i="1"/>
  <c r="BQ446" i="1"/>
  <c r="BR446" i="1"/>
  <c r="BS446" i="1"/>
  <c r="BT446" i="1"/>
  <c r="BU446" i="1"/>
  <c r="BV446" i="1"/>
  <c r="BW446" i="1"/>
  <c r="CM446" i="1"/>
  <c r="CN446" i="1"/>
  <c r="CO446" i="1"/>
  <c r="CP446" i="1"/>
  <c r="CQ446" i="1"/>
  <c r="CR446" i="1"/>
  <c r="CS446" i="1"/>
  <c r="CT446" i="1"/>
  <c r="CU446" i="1"/>
  <c r="CV446" i="1"/>
  <c r="CW446" i="1"/>
  <c r="CX446" i="1"/>
  <c r="CY446" i="1"/>
  <c r="CZ446" i="1"/>
  <c r="DA446" i="1"/>
  <c r="DB446" i="1"/>
  <c r="DC446" i="1"/>
  <c r="DD446" i="1"/>
  <c r="DE446" i="1"/>
  <c r="DF446" i="1"/>
  <c r="DR446" i="1"/>
  <c r="DS446" i="1"/>
  <c r="EE446" i="1"/>
  <c r="EF446" i="1"/>
  <c r="EV446" i="1"/>
  <c r="EW446" i="1"/>
  <c r="EX446" i="1"/>
  <c r="EY446" i="1"/>
  <c r="EZ446" i="1"/>
  <c r="FA446" i="1"/>
  <c r="FB446" i="1"/>
  <c r="FC446" i="1"/>
  <c r="FD446" i="1"/>
  <c r="FE446" i="1"/>
  <c r="FF446" i="1"/>
  <c r="FG446" i="1"/>
  <c r="FH446" i="1"/>
  <c r="FI446" i="1"/>
  <c r="FJ446" i="1"/>
  <c r="FK446" i="1"/>
  <c r="FL446" i="1"/>
  <c r="FM446" i="1"/>
  <c r="FN446" i="1"/>
  <c r="FO446" i="1"/>
  <c r="GE446" i="1"/>
  <c r="GF446" i="1"/>
  <c r="GG446" i="1"/>
  <c r="GH446" i="1"/>
  <c r="GI446" i="1"/>
  <c r="GJ446" i="1"/>
  <c r="GK446" i="1"/>
  <c r="GL446" i="1"/>
  <c r="GM446" i="1"/>
  <c r="GN446" i="1"/>
  <c r="GO446" i="1"/>
  <c r="GP446" i="1"/>
  <c r="GQ446" i="1"/>
  <c r="GR446" i="1"/>
  <c r="GS446" i="1"/>
  <c r="GT446" i="1"/>
  <c r="GU446" i="1"/>
  <c r="GV446" i="1"/>
  <c r="GW446" i="1"/>
  <c r="GX446" i="1"/>
  <c r="C448" i="1"/>
  <c r="D448" i="1"/>
  <c r="I448" i="1"/>
  <c r="W448" i="1"/>
  <c r="AC448" i="1"/>
  <c r="AE448" i="1"/>
  <c r="AD448" i="1" s="1"/>
  <c r="CR448" i="1" s="1"/>
  <c r="Q448" i="1" s="1"/>
  <c r="AF448" i="1"/>
  <c r="AG448" i="1"/>
  <c r="CU448" i="1" s="1"/>
  <c r="T448" i="1" s="1"/>
  <c r="AH448" i="1"/>
  <c r="AI448" i="1"/>
  <c r="CW448" i="1" s="1"/>
  <c r="V448" i="1" s="1"/>
  <c r="AJ448" i="1"/>
  <c r="CT448" i="1"/>
  <c r="S448" i="1" s="1"/>
  <c r="CV448" i="1"/>
  <c r="U448" i="1" s="1"/>
  <c r="CX448" i="1"/>
  <c r="FR448" i="1"/>
  <c r="GL448" i="1"/>
  <c r="GO448" i="1"/>
  <c r="GP448" i="1"/>
  <c r="GV448" i="1"/>
  <c r="HC448" i="1"/>
  <c r="GX448" i="1" s="1"/>
  <c r="C449" i="1"/>
  <c r="D449" i="1"/>
  <c r="I449" i="1"/>
  <c r="W449" i="1"/>
  <c r="AC449" i="1"/>
  <c r="AE449" i="1"/>
  <c r="AD449" i="1" s="1"/>
  <c r="CR449" i="1" s="1"/>
  <c r="Q449" i="1" s="1"/>
  <c r="AF449" i="1"/>
  <c r="AG449" i="1"/>
  <c r="CU449" i="1" s="1"/>
  <c r="T449" i="1" s="1"/>
  <c r="AH449" i="1"/>
  <c r="AI449" i="1"/>
  <c r="CW449" i="1" s="1"/>
  <c r="V449" i="1" s="1"/>
  <c r="AJ449" i="1"/>
  <c r="CT449" i="1"/>
  <c r="S449" i="1" s="1"/>
  <c r="CV449" i="1"/>
  <c r="U449" i="1" s="1"/>
  <c r="CX449" i="1"/>
  <c r="FR449" i="1"/>
  <c r="GL449" i="1"/>
  <c r="GO449" i="1"/>
  <c r="GP449" i="1"/>
  <c r="GV449" i="1"/>
  <c r="HC449" i="1"/>
  <c r="GX449" i="1" s="1"/>
  <c r="C450" i="1"/>
  <c r="D450" i="1"/>
  <c r="AC450" i="1"/>
  <c r="AD450" i="1"/>
  <c r="AE450" i="1"/>
  <c r="AF450" i="1"/>
  <c r="CT450" i="1" s="1"/>
  <c r="S450" i="1" s="1"/>
  <c r="AG450" i="1"/>
  <c r="AH450" i="1"/>
  <c r="CV450" i="1" s="1"/>
  <c r="U450" i="1" s="1"/>
  <c r="AI450" i="1"/>
  <c r="AJ450" i="1"/>
  <c r="CX450" i="1" s="1"/>
  <c r="W450" i="1" s="1"/>
  <c r="CQ450" i="1"/>
  <c r="P450" i="1" s="1"/>
  <c r="CS450" i="1"/>
  <c r="R450" i="1" s="1"/>
  <c r="GK450" i="1" s="1"/>
  <c r="CU450" i="1"/>
  <c r="T450" i="1" s="1"/>
  <c r="CW450" i="1"/>
  <c r="V450" i="1" s="1"/>
  <c r="CY450" i="1"/>
  <c r="X450" i="1" s="1"/>
  <c r="FR450" i="1"/>
  <c r="GL450" i="1"/>
  <c r="GN450" i="1"/>
  <c r="GP450" i="1"/>
  <c r="GV450" i="1"/>
  <c r="HC450" i="1" s="1"/>
  <c r="GX450" i="1" s="1"/>
  <c r="C451" i="1"/>
  <c r="D451" i="1"/>
  <c r="AC451" i="1"/>
  <c r="AE451" i="1"/>
  <c r="AF451" i="1"/>
  <c r="AG451" i="1"/>
  <c r="CU451" i="1" s="1"/>
  <c r="T451" i="1" s="1"/>
  <c r="AH451" i="1"/>
  <c r="AI451" i="1"/>
  <c r="CW451" i="1" s="1"/>
  <c r="V451" i="1" s="1"/>
  <c r="AJ451" i="1"/>
  <c r="CT451" i="1"/>
  <c r="S451" i="1" s="1"/>
  <c r="CV451" i="1"/>
  <c r="U451" i="1" s="1"/>
  <c r="CX451" i="1"/>
  <c r="W451" i="1" s="1"/>
  <c r="FR451" i="1"/>
  <c r="GL451" i="1"/>
  <c r="GN451" i="1"/>
  <c r="GP451" i="1"/>
  <c r="GV451" i="1"/>
  <c r="HC451" i="1" s="1"/>
  <c r="GX451" i="1" s="1"/>
  <c r="C452" i="1"/>
  <c r="D452" i="1"/>
  <c r="V452" i="1"/>
  <c r="AC452" i="1"/>
  <c r="AD452" i="1"/>
  <c r="CR452" i="1" s="1"/>
  <c r="Q452" i="1" s="1"/>
  <c r="AE452" i="1"/>
  <c r="AF452" i="1"/>
  <c r="CT452" i="1" s="1"/>
  <c r="S452" i="1" s="1"/>
  <c r="AG452" i="1"/>
  <c r="AH452" i="1"/>
  <c r="CV452" i="1" s="1"/>
  <c r="U452" i="1" s="1"/>
  <c r="AI452" i="1"/>
  <c r="AJ452" i="1"/>
  <c r="CX452" i="1" s="1"/>
  <c r="W452" i="1" s="1"/>
  <c r="CQ452" i="1"/>
  <c r="P452" i="1" s="1"/>
  <c r="CS452" i="1"/>
  <c r="R452" i="1" s="1"/>
  <c r="GK452" i="1" s="1"/>
  <c r="CU452" i="1"/>
  <c r="T452" i="1" s="1"/>
  <c r="CW452" i="1"/>
  <c r="FR452" i="1"/>
  <c r="GL452" i="1"/>
  <c r="GN452" i="1"/>
  <c r="GP452" i="1"/>
  <c r="GV452" i="1"/>
  <c r="GX452" i="1"/>
  <c r="HC452" i="1"/>
  <c r="C453" i="1"/>
  <c r="D453" i="1"/>
  <c r="S453" i="1"/>
  <c r="AC453" i="1"/>
  <c r="AE453" i="1"/>
  <c r="AD453" i="1" s="1"/>
  <c r="CR453" i="1" s="1"/>
  <c r="Q453" i="1" s="1"/>
  <c r="AF453" i="1"/>
  <c r="AG453" i="1"/>
  <c r="CU453" i="1" s="1"/>
  <c r="T453" i="1" s="1"/>
  <c r="AH453" i="1"/>
  <c r="AI453" i="1"/>
  <c r="CW453" i="1" s="1"/>
  <c r="V453" i="1" s="1"/>
  <c r="AJ453" i="1"/>
  <c r="CT453" i="1"/>
  <c r="CV453" i="1"/>
  <c r="U453" i="1" s="1"/>
  <c r="CX453" i="1"/>
  <c r="W453" i="1" s="1"/>
  <c r="FR453" i="1"/>
  <c r="GL453" i="1"/>
  <c r="GN453" i="1"/>
  <c r="GP453" i="1"/>
  <c r="GV453" i="1"/>
  <c r="HC453" i="1"/>
  <c r="GX453" i="1" s="1"/>
  <c r="I454" i="1"/>
  <c r="AC454" i="1"/>
  <c r="AE454" i="1"/>
  <c r="AF454" i="1"/>
  <c r="AG454" i="1"/>
  <c r="CU454" i="1" s="1"/>
  <c r="T454" i="1" s="1"/>
  <c r="AH454" i="1"/>
  <c r="AI454" i="1"/>
  <c r="CW454" i="1" s="1"/>
  <c r="V454" i="1" s="1"/>
  <c r="AJ454" i="1"/>
  <c r="CT454" i="1"/>
  <c r="S454" i="1" s="1"/>
  <c r="CV454" i="1"/>
  <c r="U454" i="1" s="1"/>
  <c r="CX454" i="1"/>
  <c r="W454" i="1" s="1"/>
  <c r="FR454" i="1"/>
  <c r="GL454" i="1"/>
  <c r="GN454" i="1"/>
  <c r="GP454" i="1"/>
  <c r="GV454" i="1"/>
  <c r="HC454" i="1" s="1"/>
  <c r="GX454" i="1" s="1"/>
  <c r="I455" i="1"/>
  <c r="S455" i="1"/>
  <c r="AC455" i="1"/>
  <c r="AE455" i="1"/>
  <c r="AD455" i="1" s="1"/>
  <c r="CR455" i="1" s="1"/>
  <c r="Q455" i="1" s="1"/>
  <c r="AF455" i="1"/>
  <c r="AG455" i="1"/>
  <c r="CU455" i="1" s="1"/>
  <c r="T455" i="1" s="1"/>
  <c r="AH455" i="1"/>
  <c r="AI455" i="1"/>
  <c r="CW455" i="1" s="1"/>
  <c r="V455" i="1" s="1"/>
  <c r="AJ455" i="1"/>
  <c r="CT455" i="1"/>
  <c r="CV455" i="1"/>
  <c r="U455" i="1" s="1"/>
  <c r="CX455" i="1"/>
  <c r="W455" i="1" s="1"/>
  <c r="FR455" i="1"/>
  <c r="GL455" i="1"/>
  <c r="GN455" i="1"/>
  <c r="GP455" i="1"/>
  <c r="GV455" i="1"/>
  <c r="HC455" i="1"/>
  <c r="GX455" i="1" s="1"/>
  <c r="C456" i="1"/>
  <c r="D456" i="1"/>
  <c r="P456" i="1"/>
  <c r="AC456" i="1"/>
  <c r="AD456" i="1"/>
  <c r="AE456" i="1"/>
  <c r="AF456" i="1"/>
  <c r="CT456" i="1" s="1"/>
  <c r="S456" i="1" s="1"/>
  <c r="CY456" i="1" s="1"/>
  <c r="X456" i="1" s="1"/>
  <c r="AG456" i="1"/>
  <c r="AH456" i="1"/>
  <c r="CV456" i="1" s="1"/>
  <c r="U456" i="1" s="1"/>
  <c r="AI456" i="1"/>
  <c r="AJ456" i="1"/>
  <c r="CX456" i="1" s="1"/>
  <c r="W456" i="1" s="1"/>
  <c r="CQ456" i="1"/>
  <c r="CS456" i="1"/>
  <c r="R456" i="1" s="1"/>
  <c r="GK456" i="1" s="1"/>
  <c r="CU456" i="1"/>
  <c r="T456" i="1" s="1"/>
  <c r="CW456" i="1"/>
  <c r="V456" i="1" s="1"/>
  <c r="FR456" i="1"/>
  <c r="GL456" i="1"/>
  <c r="BZ483" i="1" s="1"/>
  <c r="GN456" i="1"/>
  <c r="GP456" i="1"/>
  <c r="GV456" i="1"/>
  <c r="HC456" i="1" s="1"/>
  <c r="GX456" i="1" s="1"/>
  <c r="C457" i="1"/>
  <c r="D457" i="1"/>
  <c r="U457" i="1"/>
  <c r="AC457" i="1"/>
  <c r="AE457" i="1"/>
  <c r="AF457" i="1"/>
  <c r="AG457" i="1"/>
  <c r="CU457" i="1" s="1"/>
  <c r="T457" i="1" s="1"/>
  <c r="AH457" i="1"/>
  <c r="AI457" i="1"/>
  <c r="CW457" i="1" s="1"/>
  <c r="V457" i="1" s="1"/>
  <c r="AJ457" i="1"/>
  <c r="CT457" i="1"/>
  <c r="S457" i="1" s="1"/>
  <c r="CV457" i="1"/>
  <c r="CX457" i="1"/>
  <c r="W457" i="1" s="1"/>
  <c r="FR457" i="1"/>
  <c r="GL457" i="1"/>
  <c r="GN457" i="1"/>
  <c r="GP457" i="1"/>
  <c r="GV457" i="1"/>
  <c r="HC457" i="1" s="1"/>
  <c r="GX457" i="1" s="1"/>
  <c r="C458" i="1"/>
  <c r="D458" i="1"/>
  <c r="AC458" i="1"/>
  <c r="AD458" i="1"/>
  <c r="CR458" i="1" s="1"/>
  <c r="Q458" i="1" s="1"/>
  <c r="AE458" i="1"/>
  <c r="AF458" i="1"/>
  <c r="CT458" i="1" s="1"/>
  <c r="S458" i="1" s="1"/>
  <c r="AG458" i="1"/>
  <c r="AH458" i="1"/>
  <c r="CV458" i="1" s="1"/>
  <c r="U458" i="1" s="1"/>
  <c r="AI458" i="1"/>
  <c r="AJ458" i="1"/>
  <c r="CX458" i="1" s="1"/>
  <c r="W458" i="1" s="1"/>
  <c r="CQ458" i="1"/>
  <c r="P458" i="1" s="1"/>
  <c r="CS458" i="1"/>
  <c r="R458" i="1" s="1"/>
  <c r="GK458" i="1" s="1"/>
  <c r="CU458" i="1"/>
  <c r="T458" i="1" s="1"/>
  <c r="CW458" i="1"/>
  <c r="V458" i="1" s="1"/>
  <c r="FR458" i="1"/>
  <c r="GL458" i="1"/>
  <c r="GN458" i="1"/>
  <c r="GP458" i="1"/>
  <c r="GV458" i="1"/>
  <c r="GX458" i="1"/>
  <c r="HC458" i="1"/>
  <c r="C459" i="1"/>
  <c r="D459" i="1"/>
  <c r="W459" i="1"/>
  <c r="AC459" i="1"/>
  <c r="AE459" i="1"/>
  <c r="AD459" i="1" s="1"/>
  <c r="CR459" i="1" s="1"/>
  <c r="Q459" i="1" s="1"/>
  <c r="AF459" i="1"/>
  <c r="AG459" i="1"/>
  <c r="CU459" i="1" s="1"/>
  <c r="T459" i="1" s="1"/>
  <c r="AH459" i="1"/>
  <c r="AI459" i="1"/>
  <c r="CW459" i="1" s="1"/>
  <c r="V459" i="1" s="1"/>
  <c r="AJ459" i="1"/>
  <c r="CT459" i="1"/>
  <c r="S459" i="1" s="1"/>
  <c r="CV459" i="1"/>
  <c r="U459" i="1" s="1"/>
  <c r="CX459" i="1"/>
  <c r="FR459" i="1"/>
  <c r="GL459" i="1"/>
  <c r="GN459" i="1"/>
  <c r="GP459" i="1"/>
  <c r="GV459" i="1"/>
  <c r="HC459" i="1"/>
  <c r="GX459" i="1" s="1"/>
  <c r="I460" i="1"/>
  <c r="AC460" i="1"/>
  <c r="AE460" i="1"/>
  <c r="AF460" i="1"/>
  <c r="AG460" i="1"/>
  <c r="CU460" i="1" s="1"/>
  <c r="T460" i="1" s="1"/>
  <c r="AH460" i="1"/>
  <c r="AI460" i="1"/>
  <c r="CW460" i="1" s="1"/>
  <c r="V460" i="1" s="1"/>
  <c r="AJ460" i="1"/>
  <c r="CT460" i="1"/>
  <c r="S460" i="1" s="1"/>
  <c r="CV460" i="1"/>
  <c r="U460" i="1" s="1"/>
  <c r="CX460" i="1"/>
  <c r="W460" i="1" s="1"/>
  <c r="FR460" i="1"/>
  <c r="GL460" i="1"/>
  <c r="GN460" i="1"/>
  <c r="GP460" i="1"/>
  <c r="GV460" i="1"/>
  <c r="HC460" i="1" s="1"/>
  <c r="GX460" i="1" s="1"/>
  <c r="I461" i="1"/>
  <c r="S461" i="1"/>
  <c r="AC461" i="1"/>
  <c r="AE461" i="1"/>
  <c r="AD461" i="1" s="1"/>
  <c r="CR461" i="1" s="1"/>
  <c r="Q461" i="1" s="1"/>
  <c r="AF461" i="1"/>
  <c r="AG461" i="1"/>
  <c r="CU461" i="1" s="1"/>
  <c r="T461" i="1" s="1"/>
  <c r="AH461" i="1"/>
  <c r="AI461" i="1"/>
  <c r="CW461" i="1" s="1"/>
  <c r="V461" i="1" s="1"/>
  <c r="AJ461" i="1"/>
  <c r="CT461" i="1"/>
  <c r="CV461" i="1"/>
  <c r="U461" i="1" s="1"/>
  <c r="CX461" i="1"/>
  <c r="W461" i="1" s="1"/>
  <c r="FR461" i="1"/>
  <c r="GL461" i="1"/>
  <c r="GN461" i="1"/>
  <c r="GP461" i="1"/>
  <c r="GV461" i="1"/>
  <c r="HC461" i="1"/>
  <c r="GX461" i="1" s="1"/>
  <c r="C462" i="1"/>
  <c r="D462" i="1"/>
  <c r="I462" i="1"/>
  <c r="S462" i="1"/>
  <c r="AC462" i="1"/>
  <c r="AE462" i="1"/>
  <c r="AD462" i="1" s="1"/>
  <c r="CR462" i="1" s="1"/>
  <c r="Q462" i="1" s="1"/>
  <c r="AF462" i="1"/>
  <c r="AG462" i="1"/>
  <c r="CU462" i="1" s="1"/>
  <c r="T462" i="1" s="1"/>
  <c r="AH462" i="1"/>
  <c r="AI462" i="1"/>
  <c r="CW462" i="1" s="1"/>
  <c r="V462" i="1" s="1"/>
  <c r="AJ462" i="1"/>
  <c r="CT462" i="1"/>
  <c r="CV462" i="1"/>
  <c r="U462" i="1" s="1"/>
  <c r="CX462" i="1"/>
  <c r="W462" i="1" s="1"/>
  <c r="FR462" i="1"/>
  <c r="GL462" i="1"/>
  <c r="GN462" i="1"/>
  <c r="GP462" i="1"/>
  <c r="GV462" i="1"/>
  <c r="HC462" i="1"/>
  <c r="GX462" i="1" s="1"/>
  <c r="C463" i="1"/>
  <c r="D463" i="1"/>
  <c r="I463" i="1"/>
  <c r="AC463" i="1"/>
  <c r="AE463" i="1"/>
  <c r="AD463" i="1" s="1"/>
  <c r="CR463" i="1" s="1"/>
  <c r="Q463" i="1" s="1"/>
  <c r="AF463" i="1"/>
  <c r="AG463" i="1"/>
  <c r="CU463" i="1" s="1"/>
  <c r="T463" i="1" s="1"/>
  <c r="AH463" i="1"/>
  <c r="AI463" i="1"/>
  <c r="CW463" i="1" s="1"/>
  <c r="V463" i="1" s="1"/>
  <c r="AJ463" i="1"/>
  <c r="CT463" i="1"/>
  <c r="S463" i="1" s="1"/>
  <c r="CV463" i="1"/>
  <c r="U463" i="1" s="1"/>
  <c r="CX463" i="1"/>
  <c r="W463" i="1" s="1"/>
  <c r="FR463" i="1"/>
  <c r="GL463" i="1"/>
  <c r="GN463" i="1"/>
  <c r="GP463" i="1"/>
  <c r="GV463" i="1"/>
  <c r="HC463" i="1"/>
  <c r="GX463" i="1" s="1"/>
  <c r="C464" i="1"/>
  <c r="D464" i="1"/>
  <c r="I464" i="1"/>
  <c r="W464" i="1"/>
  <c r="AC464" i="1"/>
  <c r="AE464" i="1"/>
  <c r="AD464" i="1" s="1"/>
  <c r="CR464" i="1" s="1"/>
  <c r="Q464" i="1" s="1"/>
  <c r="AF464" i="1"/>
  <c r="AG464" i="1"/>
  <c r="CU464" i="1" s="1"/>
  <c r="T464" i="1" s="1"/>
  <c r="AH464" i="1"/>
  <c r="AI464" i="1"/>
  <c r="CW464" i="1" s="1"/>
  <c r="V464" i="1" s="1"/>
  <c r="AJ464" i="1"/>
  <c r="CT464" i="1"/>
  <c r="S464" i="1" s="1"/>
  <c r="CV464" i="1"/>
  <c r="U464" i="1" s="1"/>
  <c r="CX464" i="1"/>
  <c r="FR464" i="1"/>
  <c r="GL464" i="1"/>
  <c r="GN464" i="1"/>
  <c r="GP464" i="1"/>
  <c r="GV464" i="1"/>
  <c r="HC464" i="1"/>
  <c r="GX464" i="1" s="1"/>
  <c r="C465" i="1"/>
  <c r="D465" i="1"/>
  <c r="I465" i="1"/>
  <c r="S465" i="1"/>
  <c r="AC465" i="1"/>
  <c r="AE465" i="1"/>
  <c r="AD465" i="1" s="1"/>
  <c r="CR465" i="1" s="1"/>
  <c r="Q465" i="1" s="1"/>
  <c r="AF465" i="1"/>
  <c r="AG465" i="1"/>
  <c r="CU465" i="1" s="1"/>
  <c r="T465" i="1" s="1"/>
  <c r="AH465" i="1"/>
  <c r="AI465" i="1"/>
  <c r="CW465" i="1" s="1"/>
  <c r="V465" i="1" s="1"/>
  <c r="AJ465" i="1"/>
  <c r="CT465" i="1"/>
  <c r="CV465" i="1"/>
  <c r="U465" i="1" s="1"/>
  <c r="CX465" i="1"/>
  <c r="W465" i="1" s="1"/>
  <c r="FR465" i="1"/>
  <c r="GL465" i="1"/>
  <c r="GN465" i="1"/>
  <c r="GP465" i="1"/>
  <c r="GV465" i="1"/>
  <c r="HC465" i="1"/>
  <c r="GX465" i="1" s="1"/>
  <c r="I466" i="1"/>
  <c r="AC466" i="1"/>
  <c r="AE466" i="1"/>
  <c r="AF466" i="1"/>
  <c r="AG466" i="1"/>
  <c r="CU466" i="1" s="1"/>
  <c r="T466" i="1" s="1"/>
  <c r="AH466" i="1"/>
  <c r="AI466" i="1"/>
  <c r="CW466" i="1" s="1"/>
  <c r="V466" i="1" s="1"/>
  <c r="AJ466" i="1"/>
  <c r="CT466" i="1"/>
  <c r="S466" i="1" s="1"/>
  <c r="CV466" i="1"/>
  <c r="U466" i="1" s="1"/>
  <c r="CX466" i="1"/>
  <c r="W466" i="1" s="1"/>
  <c r="FR466" i="1"/>
  <c r="GL466" i="1"/>
  <c r="GN466" i="1"/>
  <c r="GP466" i="1"/>
  <c r="GV466" i="1"/>
  <c r="HC466" i="1" s="1"/>
  <c r="GX466" i="1" s="1"/>
  <c r="I467" i="1"/>
  <c r="S467" i="1"/>
  <c r="AC467" i="1"/>
  <c r="AE467" i="1"/>
  <c r="AD467" i="1" s="1"/>
  <c r="CR467" i="1" s="1"/>
  <c r="Q467" i="1" s="1"/>
  <c r="AF467" i="1"/>
  <c r="AG467" i="1"/>
  <c r="CU467" i="1" s="1"/>
  <c r="T467" i="1" s="1"/>
  <c r="AH467" i="1"/>
  <c r="AI467" i="1"/>
  <c r="CW467" i="1" s="1"/>
  <c r="V467" i="1" s="1"/>
  <c r="AJ467" i="1"/>
  <c r="CT467" i="1"/>
  <c r="CV467" i="1"/>
  <c r="U467" i="1" s="1"/>
  <c r="CX467" i="1"/>
  <c r="W467" i="1" s="1"/>
  <c r="FR467" i="1"/>
  <c r="GL467" i="1"/>
  <c r="GN467" i="1"/>
  <c r="GP467" i="1"/>
  <c r="GV467" i="1"/>
  <c r="HC467" i="1"/>
  <c r="GX467" i="1" s="1"/>
  <c r="C468" i="1"/>
  <c r="D468" i="1"/>
  <c r="I468" i="1"/>
  <c r="AC468" i="1"/>
  <c r="AE468" i="1"/>
  <c r="AD468" i="1" s="1"/>
  <c r="CR468" i="1" s="1"/>
  <c r="Q468" i="1" s="1"/>
  <c r="AF468" i="1"/>
  <c r="AG468" i="1"/>
  <c r="CU468" i="1" s="1"/>
  <c r="T468" i="1" s="1"/>
  <c r="AH468" i="1"/>
  <c r="AI468" i="1"/>
  <c r="CW468" i="1" s="1"/>
  <c r="V468" i="1" s="1"/>
  <c r="AJ468" i="1"/>
  <c r="CT468" i="1"/>
  <c r="S468" i="1" s="1"/>
  <c r="CV468" i="1"/>
  <c r="U468" i="1" s="1"/>
  <c r="CX468" i="1"/>
  <c r="W468" i="1" s="1"/>
  <c r="FR468" i="1"/>
  <c r="GL468" i="1"/>
  <c r="GN468" i="1"/>
  <c r="GP468" i="1"/>
  <c r="GV468" i="1"/>
  <c r="HC468" i="1"/>
  <c r="GX468" i="1" s="1"/>
  <c r="C469" i="1"/>
  <c r="D469" i="1"/>
  <c r="I469" i="1"/>
  <c r="W469" i="1"/>
  <c r="AC469" i="1"/>
  <c r="AE469" i="1"/>
  <c r="AD469" i="1" s="1"/>
  <c r="CR469" i="1" s="1"/>
  <c r="Q469" i="1" s="1"/>
  <c r="AF469" i="1"/>
  <c r="AG469" i="1"/>
  <c r="CU469" i="1" s="1"/>
  <c r="T469" i="1" s="1"/>
  <c r="AH469" i="1"/>
  <c r="AI469" i="1"/>
  <c r="CW469" i="1" s="1"/>
  <c r="V469" i="1" s="1"/>
  <c r="AJ469" i="1"/>
  <c r="CT469" i="1"/>
  <c r="S469" i="1" s="1"/>
  <c r="CV469" i="1"/>
  <c r="U469" i="1" s="1"/>
  <c r="CX469" i="1"/>
  <c r="FR469" i="1"/>
  <c r="GL469" i="1"/>
  <c r="GN469" i="1"/>
  <c r="GP469" i="1"/>
  <c r="GV469" i="1"/>
  <c r="HC469" i="1"/>
  <c r="GX469" i="1" s="1"/>
  <c r="I470" i="1"/>
  <c r="AC470" i="1"/>
  <c r="AE470" i="1"/>
  <c r="AF470" i="1"/>
  <c r="AG470" i="1"/>
  <c r="CU470" i="1" s="1"/>
  <c r="T470" i="1" s="1"/>
  <c r="AH470" i="1"/>
  <c r="AI470" i="1"/>
  <c r="CW470" i="1" s="1"/>
  <c r="V470" i="1" s="1"/>
  <c r="AJ470" i="1"/>
  <c r="CT470" i="1"/>
  <c r="S470" i="1" s="1"/>
  <c r="CV470" i="1"/>
  <c r="U470" i="1" s="1"/>
  <c r="CX470" i="1"/>
  <c r="W470" i="1" s="1"/>
  <c r="FR470" i="1"/>
  <c r="GL470" i="1"/>
  <c r="GN470" i="1"/>
  <c r="GP470" i="1"/>
  <c r="GV470" i="1"/>
  <c r="HC470" i="1" s="1"/>
  <c r="GX470" i="1" s="1"/>
  <c r="I471" i="1"/>
  <c r="S471" i="1"/>
  <c r="AC471" i="1"/>
  <c r="AE471" i="1"/>
  <c r="AD471" i="1" s="1"/>
  <c r="CR471" i="1" s="1"/>
  <c r="Q471" i="1" s="1"/>
  <c r="AF471" i="1"/>
  <c r="AG471" i="1"/>
  <c r="CU471" i="1" s="1"/>
  <c r="T471" i="1" s="1"/>
  <c r="AH471" i="1"/>
  <c r="AI471" i="1"/>
  <c r="CW471" i="1" s="1"/>
  <c r="V471" i="1" s="1"/>
  <c r="AJ471" i="1"/>
  <c r="CT471" i="1"/>
  <c r="CV471" i="1"/>
  <c r="U471" i="1" s="1"/>
  <c r="CX471" i="1"/>
  <c r="W471" i="1" s="1"/>
  <c r="FR471" i="1"/>
  <c r="GL471" i="1"/>
  <c r="GN471" i="1"/>
  <c r="GP471" i="1"/>
  <c r="GV471" i="1"/>
  <c r="HC471" i="1"/>
  <c r="GX471" i="1" s="1"/>
  <c r="C472" i="1"/>
  <c r="D472" i="1"/>
  <c r="I472" i="1"/>
  <c r="S472" i="1"/>
  <c r="AC472" i="1"/>
  <c r="AE472" i="1"/>
  <c r="AD472" i="1" s="1"/>
  <c r="CR472" i="1" s="1"/>
  <c r="Q472" i="1" s="1"/>
  <c r="AF472" i="1"/>
  <c r="AG472" i="1"/>
  <c r="CU472" i="1" s="1"/>
  <c r="T472" i="1" s="1"/>
  <c r="AH472" i="1"/>
  <c r="AI472" i="1"/>
  <c r="CW472" i="1" s="1"/>
  <c r="V472" i="1" s="1"/>
  <c r="AJ472" i="1"/>
  <c r="CT472" i="1"/>
  <c r="CV472" i="1"/>
  <c r="U472" i="1" s="1"/>
  <c r="CX472" i="1"/>
  <c r="W472" i="1" s="1"/>
  <c r="FR472" i="1"/>
  <c r="GL472" i="1"/>
  <c r="GN472" i="1"/>
  <c r="GP472" i="1"/>
  <c r="GV472" i="1"/>
  <c r="HC472" i="1"/>
  <c r="GX472" i="1" s="1"/>
  <c r="C473" i="1"/>
  <c r="D473" i="1"/>
  <c r="I473" i="1"/>
  <c r="AC473" i="1"/>
  <c r="AE473" i="1"/>
  <c r="AF473" i="1"/>
  <c r="AG473" i="1"/>
  <c r="CU473" i="1" s="1"/>
  <c r="T473" i="1" s="1"/>
  <c r="AH473" i="1"/>
  <c r="AI473" i="1"/>
  <c r="CW473" i="1" s="1"/>
  <c r="V473" i="1" s="1"/>
  <c r="AJ473" i="1"/>
  <c r="CT473" i="1"/>
  <c r="S473" i="1" s="1"/>
  <c r="CV473" i="1"/>
  <c r="U473" i="1" s="1"/>
  <c r="CX473" i="1"/>
  <c r="W473" i="1" s="1"/>
  <c r="FR473" i="1"/>
  <c r="GL473" i="1"/>
  <c r="GN473" i="1"/>
  <c r="GP473" i="1"/>
  <c r="GV473" i="1"/>
  <c r="HC473" i="1" s="1"/>
  <c r="GX473" i="1" s="1"/>
  <c r="I474" i="1"/>
  <c r="S474" i="1"/>
  <c r="U474" i="1"/>
  <c r="AC474" i="1"/>
  <c r="AE474" i="1"/>
  <c r="AF474" i="1"/>
  <c r="AG474" i="1"/>
  <c r="CU474" i="1" s="1"/>
  <c r="T474" i="1" s="1"/>
  <c r="AH474" i="1"/>
  <c r="AI474" i="1"/>
  <c r="CW474" i="1" s="1"/>
  <c r="V474" i="1" s="1"/>
  <c r="AJ474" i="1"/>
  <c r="CT474" i="1"/>
  <c r="CV474" i="1"/>
  <c r="CX474" i="1"/>
  <c r="W474" i="1" s="1"/>
  <c r="FR474" i="1"/>
  <c r="GL474" i="1"/>
  <c r="GN474" i="1"/>
  <c r="GP474" i="1"/>
  <c r="GV474" i="1"/>
  <c r="HC474" i="1" s="1"/>
  <c r="GX474" i="1" s="1"/>
  <c r="I475" i="1"/>
  <c r="S475" i="1"/>
  <c r="W475" i="1"/>
  <c r="AC475" i="1"/>
  <c r="AE475" i="1"/>
  <c r="AF475" i="1"/>
  <c r="AG475" i="1"/>
  <c r="CU475" i="1" s="1"/>
  <c r="T475" i="1" s="1"/>
  <c r="AH475" i="1"/>
  <c r="AI475" i="1"/>
  <c r="CW475" i="1" s="1"/>
  <c r="V475" i="1" s="1"/>
  <c r="AJ475" i="1"/>
  <c r="CT475" i="1"/>
  <c r="CV475" i="1"/>
  <c r="U475" i="1" s="1"/>
  <c r="CX475" i="1"/>
  <c r="FR475" i="1"/>
  <c r="GL475" i="1"/>
  <c r="GN475" i="1"/>
  <c r="GP475" i="1"/>
  <c r="GV475" i="1"/>
  <c r="HC475" i="1" s="1"/>
  <c r="GX475" i="1" s="1"/>
  <c r="C476" i="1"/>
  <c r="D476" i="1"/>
  <c r="V476" i="1"/>
  <c r="AC476" i="1"/>
  <c r="AD476" i="1"/>
  <c r="AE476" i="1"/>
  <c r="AF476" i="1"/>
  <c r="CT476" i="1" s="1"/>
  <c r="S476" i="1" s="1"/>
  <c r="AG476" i="1"/>
  <c r="AH476" i="1"/>
  <c r="AI476" i="1"/>
  <c r="AJ476" i="1"/>
  <c r="CX476" i="1" s="1"/>
  <c r="W476" i="1" s="1"/>
  <c r="CQ476" i="1"/>
  <c r="P476" i="1" s="1"/>
  <c r="CP476" i="1" s="1"/>
  <c r="O476" i="1" s="1"/>
  <c r="CR476" i="1"/>
  <c r="Q476" i="1" s="1"/>
  <c r="CS476" i="1"/>
  <c r="R476" i="1" s="1"/>
  <c r="CU476" i="1"/>
  <c r="T476" i="1" s="1"/>
  <c r="CV476" i="1"/>
  <c r="U476" i="1" s="1"/>
  <c r="CW476" i="1"/>
  <c r="FR476" i="1"/>
  <c r="BY483" i="1" s="1"/>
  <c r="GL476" i="1"/>
  <c r="GN476" i="1"/>
  <c r="GP476" i="1"/>
  <c r="CD483" i="1" s="1"/>
  <c r="GV476" i="1"/>
  <c r="HC476" i="1" s="1"/>
  <c r="GX476" i="1" s="1"/>
  <c r="C477" i="1"/>
  <c r="D477" i="1"/>
  <c r="AC477" i="1"/>
  <c r="CQ477" i="1" s="1"/>
  <c r="P477" i="1" s="1"/>
  <c r="AE477" i="1"/>
  <c r="AD477" i="1" s="1"/>
  <c r="AB477" i="1" s="1"/>
  <c r="AF477" i="1"/>
  <c r="AG477" i="1"/>
  <c r="CU477" i="1" s="1"/>
  <c r="T477" i="1" s="1"/>
  <c r="AH477" i="1"/>
  <c r="AI477" i="1"/>
  <c r="CW477" i="1" s="1"/>
  <c r="V477" i="1" s="1"/>
  <c r="AJ477" i="1"/>
  <c r="CS477" i="1"/>
  <c r="R477" i="1" s="1"/>
  <c r="GK477" i="1" s="1"/>
  <c r="CT477" i="1"/>
  <c r="S477" i="1" s="1"/>
  <c r="CV477" i="1"/>
  <c r="U477" i="1" s="1"/>
  <c r="CX477" i="1"/>
  <c r="W477" i="1" s="1"/>
  <c r="FR477" i="1"/>
  <c r="GL477" i="1"/>
  <c r="GN477" i="1"/>
  <c r="GP477" i="1"/>
  <c r="GV477" i="1"/>
  <c r="HC477" i="1" s="1"/>
  <c r="GX477" i="1" s="1"/>
  <c r="C478" i="1"/>
  <c r="D478" i="1"/>
  <c r="R478" i="1"/>
  <c r="S478" i="1"/>
  <c r="CY478" i="1" s="1"/>
  <c r="X478" i="1" s="1"/>
  <c r="T478" i="1"/>
  <c r="W478" i="1"/>
  <c r="AC478" i="1"/>
  <c r="AD478" i="1"/>
  <c r="CR478" i="1" s="1"/>
  <c r="Q478" i="1" s="1"/>
  <c r="AE478" i="1"/>
  <c r="AF478" i="1"/>
  <c r="AG478" i="1"/>
  <c r="AH478" i="1"/>
  <c r="CV478" i="1" s="1"/>
  <c r="U478" i="1" s="1"/>
  <c r="AI478" i="1"/>
  <c r="AJ478" i="1"/>
  <c r="CQ478" i="1"/>
  <c r="P478" i="1" s="1"/>
  <c r="CP478" i="1" s="1"/>
  <c r="O478" i="1" s="1"/>
  <c r="CS478" i="1"/>
  <c r="CT478" i="1"/>
  <c r="CU478" i="1"/>
  <c r="CW478" i="1"/>
  <c r="V478" i="1" s="1"/>
  <c r="CX478" i="1"/>
  <c r="FR478" i="1"/>
  <c r="GK478" i="1"/>
  <c r="GL478" i="1"/>
  <c r="GN478" i="1"/>
  <c r="GP478" i="1"/>
  <c r="GV478" i="1"/>
  <c r="GX478" i="1"/>
  <c r="HC478" i="1"/>
  <c r="C479" i="1"/>
  <c r="D479" i="1"/>
  <c r="S479" i="1"/>
  <c r="CY479" i="1" s="1"/>
  <c r="X479" i="1" s="1"/>
  <c r="T479" i="1"/>
  <c r="W479" i="1"/>
  <c r="AC479" i="1"/>
  <c r="AD479" i="1"/>
  <c r="CR479" i="1" s="1"/>
  <c r="Q479" i="1" s="1"/>
  <c r="AE479" i="1"/>
  <c r="CS479" i="1" s="1"/>
  <c r="R479" i="1" s="1"/>
  <c r="AF479" i="1"/>
  <c r="AG479" i="1"/>
  <c r="AH479" i="1"/>
  <c r="AI479" i="1"/>
  <c r="CW479" i="1" s="1"/>
  <c r="V479" i="1" s="1"/>
  <c r="AJ479" i="1"/>
  <c r="CQ479" i="1"/>
  <c r="P479" i="1" s="1"/>
  <c r="CP479" i="1" s="1"/>
  <c r="O479" i="1" s="1"/>
  <c r="CT479" i="1"/>
  <c r="CU479" i="1"/>
  <c r="CV479" i="1"/>
  <c r="U479" i="1" s="1"/>
  <c r="CX479" i="1"/>
  <c r="FR479" i="1"/>
  <c r="GK479" i="1"/>
  <c r="GL479" i="1"/>
  <c r="FR483" i="1" s="1"/>
  <c r="GN479" i="1"/>
  <c r="GP479" i="1"/>
  <c r="FV483" i="1" s="1"/>
  <c r="GV479" i="1"/>
  <c r="HC479" i="1"/>
  <c r="GX479" i="1" s="1"/>
  <c r="I480" i="1"/>
  <c r="AC480" i="1"/>
  <c r="CQ480" i="1" s="1"/>
  <c r="AE480" i="1"/>
  <c r="AD480" i="1" s="1"/>
  <c r="AB480" i="1" s="1"/>
  <c r="AF480" i="1"/>
  <c r="AG480" i="1"/>
  <c r="CU480" i="1" s="1"/>
  <c r="AH480" i="1"/>
  <c r="AI480" i="1"/>
  <c r="CW480" i="1" s="1"/>
  <c r="V480" i="1" s="1"/>
  <c r="AJ480" i="1"/>
  <c r="CS480" i="1"/>
  <c r="R480" i="1" s="1"/>
  <c r="GK480" i="1" s="1"/>
  <c r="CT480" i="1"/>
  <c r="S480" i="1" s="1"/>
  <c r="CV480" i="1"/>
  <c r="U480" i="1" s="1"/>
  <c r="CX480" i="1"/>
  <c r="W480" i="1" s="1"/>
  <c r="FR480" i="1"/>
  <c r="GL480" i="1"/>
  <c r="GN480" i="1"/>
  <c r="GP480" i="1"/>
  <c r="GV480" i="1"/>
  <c r="HC480" i="1" s="1"/>
  <c r="GX480" i="1" s="1"/>
  <c r="I481" i="1"/>
  <c r="S481" i="1"/>
  <c r="CY481" i="1" s="1"/>
  <c r="X481" i="1" s="1"/>
  <c r="T481" i="1"/>
  <c r="U481" i="1"/>
  <c r="AC481" i="1"/>
  <c r="CQ481" i="1" s="1"/>
  <c r="P481" i="1" s="1"/>
  <c r="AE481" i="1"/>
  <c r="CS481" i="1" s="1"/>
  <c r="R481" i="1" s="1"/>
  <c r="AF481" i="1"/>
  <c r="AG481" i="1"/>
  <c r="AH481" i="1"/>
  <c r="AI481" i="1"/>
  <c r="CW481" i="1" s="1"/>
  <c r="V481" i="1" s="1"/>
  <c r="AJ481" i="1"/>
  <c r="CT481" i="1"/>
  <c r="CU481" i="1"/>
  <c r="CV481" i="1"/>
  <c r="CX481" i="1"/>
  <c r="W481" i="1" s="1"/>
  <c r="FR481" i="1"/>
  <c r="GK481" i="1"/>
  <c r="GL481" i="1"/>
  <c r="GN481" i="1"/>
  <c r="GP481" i="1"/>
  <c r="GV481" i="1"/>
  <c r="HC481" i="1" s="1"/>
  <c r="GX481" i="1" s="1"/>
  <c r="B483" i="1"/>
  <c r="B446" i="1" s="1"/>
  <c r="C483" i="1"/>
  <c r="C446" i="1" s="1"/>
  <c r="D483" i="1"/>
  <c r="D446" i="1" s="1"/>
  <c r="F483" i="1"/>
  <c r="F446" i="1" s="1"/>
  <c r="G483" i="1"/>
  <c r="G446" i="1" s="1"/>
  <c r="AO483" i="1"/>
  <c r="AO446" i="1" s="1"/>
  <c r="BX483" i="1"/>
  <c r="BX446" i="1" s="1"/>
  <c r="CK483" i="1"/>
  <c r="CK446" i="1" s="1"/>
  <c r="CL483" i="1"/>
  <c r="BC483" i="1" s="1"/>
  <c r="DY483" i="1"/>
  <c r="EU483" i="1"/>
  <c r="EU446" i="1" s="1"/>
  <c r="FP483" i="1"/>
  <c r="FP446" i="1" s="1"/>
  <c r="FQ483" i="1"/>
  <c r="FQ446" i="1" s="1"/>
  <c r="GC483" i="1"/>
  <c r="GC446" i="1" s="1"/>
  <c r="GD483" i="1"/>
  <c r="GD446" i="1" s="1"/>
  <c r="F487" i="1"/>
  <c r="B512" i="1"/>
  <c r="B351" i="1" s="1"/>
  <c r="C512" i="1"/>
  <c r="C351" i="1" s="1"/>
  <c r="D512" i="1"/>
  <c r="D351" i="1" s="1"/>
  <c r="F512" i="1"/>
  <c r="F351" i="1" s="1"/>
  <c r="G512" i="1"/>
  <c r="G351" i="1" s="1"/>
  <c r="BX512" i="1"/>
  <c r="BX351" i="1" s="1"/>
  <c r="BY512" i="1"/>
  <c r="BY351" i="1" s="1"/>
  <c r="BZ512" i="1"/>
  <c r="BZ351" i="1" s="1"/>
  <c r="CD512" i="1"/>
  <c r="CD351" i="1" s="1"/>
  <c r="CK512" i="1"/>
  <c r="CK351" i="1" s="1"/>
  <c r="CL512" i="1"/>
  <c r="CL351" i="1" s="1"/>
  <c r="FP512" i="1"/>
  <c r="FP351" i="1" s="1"/>
  <c r="FQ512" i="1"/>
  <c r="FQ351" i="1" s="1"/>
  <c r="FR512" i="1"/>
  <c r="FR351" i="1" s="1"/>
  <c r="FV512" i="1"/>
  <c r="FV351" i="1" s="1"/>
  <c r="GC512" i="1"/>
  <c r="GC351" i="1" s="1"/>
  <c r="GD512" i="1"/>
  <c r="GD351" i="1" s="1"/>
  <c r="D541" i="1"/>
  <c r="E543" i="1"/>
  <c r="Z543" i="1"/>
  <c r="AA543" i="1"/>
  <c r="AM543" i="1"/>
  <c r="AN543" i="1"/>
  <c r="BD543" i="1"/>
  <c r="BE543" i="1"/>
  <c r="BF543" i="1"/>
  <c r="BG543" i="1"/>
  <c r="BH543" i="1"/>
  <c r="BI543" i="1"/>
  <c r="BJ543" i="1"/>
  <c r="BK543" i="1"/>
  <c r="BL543" i="1"/>
  <c r="BM543" i="1"/>
  <c r="BN543" i="1"/>
  <c r="BO543" i="1"/>
  <c r="BP543" i="1"/>
  <c r="BQ543" i="1"/>
  <c r="BR543" i="1"/>
  <c r="BS543" i="1"/>
  <c r="BT543" i="1"/>
  <c r="BU543" i="1"/>
  <c r="BV543" i="1"/>
  <c r="BW543" i="1"/>
  <c r="CM543" i="1"/>
  <c r="CN543" i="1"/>
  <c r="CO543" i="1"/>
  <c r="CP543" i="1"/>
  <c r="CQ543" i="1"/>
  <c r="CR543" i="1"/>
  <c r="CS543" i="1"/>
  <c r="CT543" i="1"/>
  <c r="CU543" i="1"/>
  <c r="CV543" i="1"/>
  <c r="CW543" i="1"/>
  <c r="CX543" i="1"/>
  <c r="CY543" i="1"/>
  <c r="CZ543" i="1"/>
  <c r="DA543" i="1"/>
  <c r="DB543" i="1"/>
  <c r="DC543" i="1"/>
  <c r="DD543" i="1"/>
  <c r="DE543" i="1"/>
  <c r="DF543" i="1"/>
  <c r="DR543" i="1"/>
  <c r="DS543" i="1"/>
  <c r="EE543" i="1"/>
  <c r="EF543" i="1"/>
  <c r="EV543" i="1"/>
  <c r="EW543" i="1"/>
  <c r="EX543" i="1"/>
  <c r="EY543" i="1"/>
  <c r="EZ543" i="1"/>
  <c r="FA543" i="1"/>
  <c r="FB543" i="1"/>
  <c r="FC543" i="1"/>
  <c r="FD543" i="1"/>
  <c r="FE543" i="1"/>
  <c r="FF543" i="1"/>
  <c r="FG543" i="1"/>
  <c r="FH543" i="1"/>
  <c r="FI543" i="1"/>
  <c r="FJ543" i="1"/>
  <c r="FK543" i="1"/>
  <c r="FL543" i="1"/>
  <c r="FM543" i="1"/>
  <c r="FN543" i="1"/>
  <c r="FO543" i="1"/>
  <c r="GE543" i="1"/>
  <c r="GF543" i="1"/>
  <c r="GG543" i="1"/>
  <c r="GH543" i="1"/>
  <c r="GI543" i="1"/>
  <c r="GJ543" i="1"/>
  <c r="GK543" i="1"/>
  <c r="GL543" i="1"/>
  <c r="GM543" i="1"/>
  <c r="GN543" i="1"/>
  <c r="GO543" i="1"/>
  <c r="GP543" i="1"/>
  <c r="GQ543" i="1"/>
  <c r="GR543" i="1"/>
  <c r="GS543" i="1"/>
  <c r="GT543" i="1"/>
  <c r="GU543" i="1"/>
  <c r="GV543" i="1"/>
  <c r="GW543" i="1"/>
  <c r="GX543" i="1"/>
  <c r="C545" i="1"/>
  <c r="D545" i="1"/>
  <c r="I545" i="1"/>
  <c r="AC545" i="1"/>
  <c r="AD545" i="1"/>
  <c r="CR545" i="1" s="1"/>
  <c r="Q545" i="1" s="1"/>
  <c r="AE545" i="1"/>
  <c r="CS545" i="1" s="1"/>
  <c r="R545" i="1" s="1"/>
  <c r="AF545" i="1"/>
  <c r="CT545" i="1" s="1"/>
  <c r="S545" i="1" s="1"/>
  <c r="AG545" i="1"/>
  <c r="AH545" i="1"/>
  <c r="CV545" i="1" s="1"/>
  <c r="U545" i="1" s="1"/>
  <c r="AI545" i="1"/>
  <c r="CW545" i="1" s="1"/>
  <c r="V545" i="1" s="1"/>
  <c r="AJ545" i="1"/>
  <c r="CX545" i="1" s="1"/>
  <c r="W545" i="1" s="1"/>
  <c r="CQ545" i="1"/>
  <c r="P545" i="1" s="1"/>
  <c r="CU545" i="1"/>
  <c r="T545" i="1" s="1"/>
  <c r="FR545" i="1"/>
  <c r="GL545" i="1"/>
  <c r="BZ558" i="1" s="1"/>
  <c r="GO545" i="1"/>
  <c r="GP545" i="1"/>
  <c r="CD558" i="1" s="1"/>
  <c r="GV545" i="1"/>
  <c r="HC545" i="1" s="1"/>
  <c r="GX545" i="1" s="1"/>
  <c r="C546" i="1"/>
  <c r="D546" i="1"/>
  <c r="I546" i="1"/>
  <c r="AC546" i="1"/>
  <c r="AD546" i="1"/>
  <c r="CR546" i="1" s="1"/>
  <c r="Q546" i="1" s="1"/>
  <c r="AE546" i="1"/>
  <c r="CS546" i="1" s="1"/>
  <c r="R546" i="1" s="1"/>
  <c r="AF546" i="1"/>
  <c r="CT546" i="1" s="1"/>
  <c r="S546" i="1" s="1"/>
  <c r="AG546" i="1"/>
  <c r="AH546" i="1"/>
  <c r="CV546" i="1" s="1"/>
  <c r="U546" i="1" s="1"/>
  <c r="AI546" i="1"/>
  <c r="CW546" i="1" s="1"/>
  <c r="V546" i="1" s="1"/>
  <c r="AJ546" i="1"/>
  <c r="CX546" i="1" s="1"/>
  <c r="W546" i="1" s="1"/>
  <c r="CQ546" i="1"/>
  <c r="P546" i="1" s="1"/>
  <c r="CU546" i="1"/>
  <c r="T546" i="1" s="1"/>
  <c r="FR546" i="1"/>
  <c r="GL546" i="1"/>
  <c r="FR558" i="1" s="1"/>
  <c r="GO546" i="1"/>
  <c r="GP546" i="1"/>
  <c r="FV558" i="1" s="1"/>
  <c r="GV546" i="1"/>
  <c r="HC546" i="1" s="1"/>
  <c r="GX546" i="1" s="1"/>
  <c r="C547" i="1"/>
  <c r="D547" i="1"/>
  <c r="I547" i="1"/>
  <c r="AC547" i="1"/>
  <c r="AD547" i="1"/>
  <c r="CR547" i="1" s="1"/>
  <c r="Q547" i="1" s="1"/>
  <c r="AE547" i="1"/>
  <c r="CS547" i="1" s="1"/>
  <c r="R547" i="1" s="1"/>
  <c r="GK547" i="1" s="1"/>
  <c r="AF547" i="1"/>
  <c r="CT547" i="1" s="1"/>
  <c r="S547" i="1" s="1"/>
  <c r="AG547" i="1"/>
  <c r="AH547" i="1"/>
  <c r="CV547" i="1" s="1"/>
  <c r="U547" i="1" s="1"/>
  <c r="AI547" i="1"/>
  <c r="CW547" i="1" s="1"/>
  <c r="V547" i="1" s="1"/>
  <c r="AJ547" i="1"/>
  <c r="CX547" i="1" s="1"/>
  <c r="W547" i="1" s="1"/>
  <c r="CQ547" i="1"/>
  <c r="P547" i="1" s="1"/>
  <c r="CU547" i="1"/>
  <c r="T547" i="1" s="1"/>
  <c r="FR547" i="1"/>
  <c r="GL547" i="1"/>
  <c r="GO547" i="1"/>
  <c r="GP547" i="1"/>
  <c r="GV547" i="1"/>
  <c r="HC547" i="1" s="1"/>
  <c r="GX547" i="1" s="1"/>
  <c r="C548" i="1"/>
  <c r="D548" i="1"/>
  <c r="I548" i="1"/>
  <c r="AC548" i="1"/>
  <c r="AD548" i="1"/>
  <c r="CR548" i="1" s="1"/>
  <c r="Q548" i="1" s="1"/>
  <c r="AE548" i="1"/>
  <c r="CS548" i="1" s="1"/>
  <c r="R548" i="1" s="1"/>
  <c r="GK548" i="1" s="1"/>
  <c r="AF548" i="1"/>
  <c r="CT548" i="1" s="1"/>
  <c r="S548" i="1" s="1"/>
  <c r="AG548" i="1"/>
  <c r="AH548" i="1"/>
  <c r="CV548" i="1" s="1"/>
  <c r="U548" i="1" s="1"/>
  <c r="AI548" i="1"/>
  <c r="CW548" i="1" s="1"/>
  <c r="V548" i="1" s="1"/>
  <c r="AJ548" i="1"/>
  <c r="CX548" i="1" s="1"/>
  <c r="W548" i="1" s="1"/>
  <c r="CQ548" i="1"/>
  <c r="P548" i="1" s="1"/>
  <c r="CU548" i="1"/>
  <c r="T548" i="1" s="1"/>
  <c r="FR548" i="1"/>
  <c r="GL548" i="1"/>
  <c r="GO548" i="1"/>
  <c r="GP548" i="1"/>
  <c r="GV548" i="1"/>
  <c r="HC548" i="1" s="1"/>
  <c r="GX548" i="1" s="1"/>
  <c r="I549" i="1"/>
  <c r="AC549" i="1"/>
  <c r="CQ549" i="1" s="1"/>
  <c r="P549" i="1" s="1"/>
  <c r="AD549" i="1"/>
  <c r="CR549" i="1" s="1"/>
  <c r="Q549" i="1" s="1"/>
  <c r="AE549" i="1"/>
  <c r="AF549" i="1"/>
  <c r="AB549" i="1" s="1"/>
  <c r="AG549" i="1"/>
  <c r="CU549" i="1" s="1"/>
  <c r="T549" i="1" s="1"/>
  <c r="AH549" i="1"/>
  <c r="CV549" i="1" s="1"/>
  <c r="U549" i="1" s="1"/>
  <c r="AI549" i="1"/>
  <c r="AJ549" i="1"/>
  <c r="CX549" i="1" s="1"/>
  <c r="W549" i="1" s="1"/>
  <c r="CS549" i="1"/>
  <c r="R549" i="1" s="1"/>
  <c r="GK549" i="1" s="1"/>
  <c r="CW549" i="1"/>
  <c r="V549" i="1" s="1"/>
  <c r="FR549" i="1"/>
  <c r="BY558" i="1" s="1"/>
  <c r="GL549" i="1"/>
  <c r="GO549" i="1"/>
  <c r="GP549" i="1"/>
  <c r="GV549" i="1"/>
  <c r="GX549" i="1"/>
  <c r="HC549" i="1"/>
  <c r="I550" i="1"/>
  <c r="AC550" i="1"/>
  <c r="AD550" i="1"/>
  <c r="CR550" i="1" s="1"/>
  <c r="Q550" i="1" s="1"/>
  <c r="AE550" i="1"/>
  <c r="CS550" i="1" s="1"/>
  <c r="R550" i="1" s="1"/>
  <c r="GK550" i="1" s="1"/>
  <c r="AF550" i="1"/>
  <c r="CT550" i="1" s="1"/>
  <c r="S550" i="1" s="1"/>
  <c r="AG550" i="1"/>
  <c r="AH550" i="1"/>
  <c r="CV550" i="1" s="1"/>
  <c r="U550" i="1" s="1"/>
  <c r="AI550" i="1"/>
  <c r="CW550" i="1" s="1"/>
  <c r="V550" i="1" s="1"/>
  <c r="AJ550" i="1"/>
  <c r="CX550" i="1" s="1"/>
  <c r="W550" i="1" s="1"/>
  <c r="CQ550" i="1"/>
  <c r="P550" i="1" s="1"/>
  <c r="CP550" i="1" s="1"/>
  <c r="O550" i="1" s="1"/>
  <c r="CU550" i="1"/>
  <c r="T550" i="1" s="1"/>
  <c r="FR550" i="1"/>
  <c r="GL550" i="1"/>
  <c r="GO550" i="1"/>
  <c r="GP550" i="1"/>
  <c r="GV550" i="1"/>
  <c r="HC550" i="1" s="1"/>
  <c r="GX550" i="1" s="1"/>
  <c r="I551" i="1"/>
  <c r="AC551" i="1"/>
  <c r="CQ551" i="1" s="1"/>
  <c r="P551" i="1" s="1"/>
  <c r="AD551" i="1"/>
  <c r="CR551" i="1" s="1"/>
  <c r="Q551" i="1" s="1"/>
  <c r="AE551" i="1"/>
  <c r="AF551" i="1"/>
  <c r="AB551" i="1" s="1"/>
  <c r="AG551" i="1"/>
  <c r="CU551" i="1" s="1"/>
  <c r="T551" i="1" s="1"/>
  <c r="AH551" i="1"/>
  <c r="CV551" i="1" s="1"/>
  <c r="U551" i="1" s="1"/>
  <c r="AI551" i="1"/>
  <c r="AJ551" i="1"/>
  <c r="CX551" i="1" s="1"/>
  <c r="W551" i="1" s="1"/>
  <c r="CS551" i="1"/>
  <c r="R551" i="1" s="1"/>
  <c r="GK551" i="1" s="1"/>
  <c r="CW551" i="1"/>
  <c r="V551" i="1" s="1"/>
  <c r="FR551" i="1"/>
  <c r="GL551" i="1"/>
  <c r="GO551" i="1"/>
  <c r="GP551" i="1"/>
  <c r="GV551" i="1"/>
  <c r="GX551" i="1"/>
  <c r="HC551" i="1"/>
  <c r="I552" i="1"/>
  <c r="AC552" i="1"/>
  <c r="AD552" i="1"/>
  <c r="CR552" i="1" s="1"/>
  <c r="Q552" i="1" s="1"/>
  <c r="AE552" i="1"/>
  <c r="CS552" i="1" s="1"/>
  <c r="R552" i="1" s="1"/>
  <c r="GK552" i="1" s="1"/>
  <c r="AF552" i="1"/>
  <c r="CT552" i="1" s="1"/>
  <c r="S552" i="1" s="1"/>
  <c r="AG552" i="1"/>
  <c r="AH552" i="1"/>
  <c r="CV552" i="1" s="1"/>
  <c r="U552" i="1" s="1"/>
  <c r="AI552" i="1"/>
  <c r="CW552" i="1" s="1"/>
  <c r="V552" i="1" s="1"/>
  <c r="AJ552" i="1"/>
  <c r="CX552" i="1" s="1"/>
  <c r="W552" i="1" s="1"/>
  <c r="CQ552" i="1"/>
  <c r="P552" i="1" s="1"/>
  <c r="CU552" i="1"/>
  <c r="T552" i="1" s="1"/>
  <c r="FR552" i="1"/>
  <c r="GL552" i="1"/>
  <c r="GO552" i="1"/>
  <c r="GP552" i="1"/>
  <c r="GV552" i="1"/>
  <c r="HC552" i="1" s="1"/>
  <c r="GX552" i="1" s="1"/>
  <c r="C553" i="1"/>
  <c r="D553" i="1"/>
  <c r="AC553" i="1"/>
  <c r="CQ553" i="1" s="1"/>
  <c r="P553" i="1" s="1"/>
  <c r="AE553" i="1"/>
  <c r="CS553" i="1" s="1"/>
  <c r="R553" i="1" s="1"/>
  <c r="GK553" i="1" s="1"/>
  <c r="AF553" i="1"/>
  <c r="CT553" i="1" s="1"/>
  <c r="S553" i="1" s="1"/>
  <c r="AG553" i="1"/>
  <c r="CU553" i="1" s="1"/>
  <c r="T553" i="1" s="1"/>
  <c r="AH553" i="1"/>
  <c r="AI553" i="1"/>
  <c r="CW553" i="1" s="1"/>
  <c r="V553" i="1" s="1"/>
  <c r="AJ553" i="1"/>
  <c r="CX553" i="1" s="1"/>
  <c r="W553" i="1" s="1"/>
  <c r="CV553" i="1"/>
  <c r="U553" i="1" s="1"/>
  <c r="FR553" i="1"/>
  <c r="GL553" i="1"/>
  <c r="GO553" i="1"/>
  <c r="GP553" i="1"/>
  <c r="GV553" i="1"/>
  <c r="HC553" i="1" s="1"/>
  <c r="GX553" i="1" s="1"/>
  <c r="C554" i="1"/>
  <c r="D554" i="1"/>
  <c r="AC554" i="1"/>
  <c r="CQ554" i="1" s="1"/>
  <c r="P554" i="1" s="1"/>
  <c r="AD554" i="1"/>
  <c r="CR554" i="1" s="1"/>
  <c r="Q554" i="1" s="1"/>
  <c r="AE554" i="1"/>
  <c r="AF554" i="1"/>
  <c r="AB554" i="1" s="1"/>
  <c r="AG554" i="1"/>
  <c r="CU554" i="1" s="1"/>
  <c r="T554" i="1" s="1"/>
  <c r="AH554" i="1"/>
  <c r="CV554" i="1" s="1"/>
  <c r="U554" i="1" s="1"/>
  <c r="AI554" i="1"/>
  <c r="AJ554" i="1"/>
  <c r="CX554" i="1" s="1"/>
  <c r="W554" i="1" s="1"/>
  <c r="CS554" i="1"/>
  <c r="R554" i="1" s="1"/>
  <c r="GK554" i="1" s="1"/>
  <c r="CW554" i="1"/>
  <c r="V554" i="1" s="1"/>
  <c r="FR554" i="1"/>
  <c r="FQ558" i="1" s="1"/>
  <c r="GL554" i="1"/>
  <c r="GO554" i="1"/>
  <c r="GP554" i="1"/>
  <c r="GV554" i="1"/>
  <c r="GX554" i="1"/>
  <c r="HC554" i="1"/>
  <c r="I555" i="1"/>
  <c r="AC555" i="1"/>
  <c r="AD555" i="1"/>
  <c r="CR555" i="1" s="1"/>
  <c r="Q555" i="1" s="1"/>
  <c r="AE555" i="1"/>
  <c r="CS555" i="1" s="1"/>
  <c r="R555" i="1" s="1"/>
  <c r="GK555" i="1" s="1"/>
  <c r="AF555" i="1"/>
  <c r="CT555" i="1" s="1"/>
  <c r="S555" i="1" s="1"/>
  <c r="AG555" i="1"/>
  <c r="AH555" i="1"/>
  <c r="CV555" i="1" s="1"/>
  <c r="U555" i="1" s="1"/>
  <c r="AI555" i="1"/>
  <c r="CW555" i="1" s="1"/>
  <c r="V555" i="1" s="1"/>
  <c r="AJ555" i="1"/>
  <c r="CX555" i="1" s="1"/>
  <c r="W555" i="1" s="1"/>
  <c r="CQ555" i="1"/>
  <c r="P555" i="1" s="1"/>
  <c r="CP555" i="1" s="1"/>
  <c r="O555" i="1" s="1"/>
  <c r="CU555" i="1"/>
  <c r="T555" i="1" s="1"/>
  <c r="FR555" i="1"/>
  <c r="GL555" i="1"/>
  <c r="GO555" i="1"/>
  <c r="GP555" i="1"/>
  <c r="GV555" i="1"/>
  <c r="HC555" i="1" s="1"/>
  <c r="GX555" i="1" s="1"/>
  <c r="I556" i="1"/>
  <c r="AC556" i="1"/>
  <c r="CQ556" i="1" s="1"/>
  <c r="P556" i="1" s="1"/>
  <c r="CP556" i="1" s="1"/>
  <c r="O556" i="1" s="1"/>
  <c r="AD556" i="1"/>
  <c r="CR556" i="1" s="1"/>
  <c r="Q556" i="1" s="1"/>
  <c r="AE556" i="1"/>
  <c r="AF556" i="1"/>
  <c r="CT556" i="1" s="1"/>
  <c r="S556" i="1" s="1"/>
  <c r="AG556" i="1"/>
  <c r="CU556" i="1" s="1"/>
  <c r="T556" i="1" s="1"/>
  <c r="AH556" i="1"/>
  <c r="CV556" i="1" s="1"/>
  <c r="U556" i="1" s="1"/>
  <c r="AI556" i="1"/>
  <c r="AJ556" i="1"/>
  <c r="CX556" i="1" s="1"/>
  <c r="W556" i="1" s="1"/>
  <c r="CS556" i="1"/>
  <c r="R556" i="1" s="1"/>
  <c r="GK556" i="1" s="1"/>
  <c r="CW556" i="1"/>
  <c r="V556" i="1" s="1"/>
  <c r="FR556" i="1"/>
  <c r="GL556" i="1"/>
  <c r="GO556" i="1"/>
  <c r="GP556" i="1"/>
  <c r="GV556" i="1"/>
  <c r="GX556" i="1"/>
  <c r="HC556" i="1"/>
  <c r="B558" i="1"/>
  <c r="B543" i="1" s="1"/>
  <c r="C558" i="1"/>
  <c r="C543" i="1" s="1"/>
  <c r="D558" i="1"/>
  <c r="D543" i="1" s="1"/>
  <c r="F558" i="1"/>
  <c r="F543" i="1" s="1"/>
  <c r="G558" i="1"/>
  <c r="G543" i="1" s="1"/>
  <c r="BX558" i="1"/>
  <c r="BX543" i="1" s="1"/>
  <c r="CC558" i="1"/>
  <c r="CC543" i="1" s="1"/>
  <c r="CK558" i="1"/>
  <c r="CK543" i="1" s="1"/>
  <c r="CL558" i="1"/>
  <c r="CL543" i="1" s="1"/>
  <c r="FP558" i="1"/>
  <c r="FP543" i="1" s="1"/>
  <c r="FU558" i="1"/>
  <c r="FU543" i="1" s="1"/>
  <c r="GC558" i="1"/>
  <c r="GC543" i="1" s="1"/>
  <c r="GD558" i="1"/>
  <c r="GD543" i="1" s="1"/>
  <c r="D587" i="1"/>
  <c r="B589" i="1"/>
  <c r="C589" i="1"/>
  <c r="E589" i="1"/>
  <c r="F589" i="1"/>
  <c r="Z589" i="1"/>
  <c r="AA589" i="1"/>
  <c r="AC589" i="1"/>
  <c r="AG589" i="1"/>
  <c r="AK589" i="1"/>
  <c r="AM589" i="1"/>
  <c r="AN589" i="1"/>
  <c r="BD589" i="1"/>
  <c r="BE589" i="1"/>
  <c r="BF589" i="1"/>
  <c r="BG589" i="1"/>
  <c r="BH589" i="1"/>
  <c r="BI589" i="1"/>
  <c r="BJ589" i="1"/>
  <c r="BK589" i="1"/>
  <c r="BL589" i="1"/>
  <c r="BM589" i="1"/>
  <c r="BN589" i="1"/>
  <c r="BO589" i="1"/>
  <c r="BP589" i="1"/>
  <c r="BQ589" i="1"/>
  <c r="BR589" i="1"/>
  <c r="BS589" i="1"/>
  <c r="BT589" i="1"/>
  <c r="BU589" i="1"/>
  <c r="BV589" i="1"/>
  <c r="BW589" i="1"/>
  <c r="BY589" i="1"/>
  <c r="CK589" i="1"/>
  <c r="CM589" i="1"/>
  <c r="CN589" i="1"/>
  <c r="CO589" i="1"/>
  <c r="CP589" i="1"/>
  <c r="CQ589" i="1"/>
  <c r="CR589" i="1"/>
  <c r="CS589" i="1"/>
  <c r="CT589" i="1"/>
  <c r="CU589" i="1"/>
  <c r="CV589" i="1"/>
  <c r="CW589" i="1"/>
  <c r="CX589" i="1"/>
  <c r="CY589" i="1"/>
  <c r="CZ589" i="1"/>
  <c r="DA589" i="1"/>
  <c r="DB589" i="1"/>
  <c r="DC589" i="1"/>
  <c r="DD589" i="1"/>
  <c r="DE589" i="1"/>
  <c r="DF589" i="1"/>
  <c r="DR589" i="1"/>
  <c r="DS589" i="1"/>
  <c r="EE589" i="1"/>
  <c r="EF589" i="1"/>
  <c r="EV589" i="1"/>
  <c r="EW589" i="1"/>
  <c r="EX589" i="1"/>
  <c r="EY589" i="1"/>
  <c r="EZ589" i="1"/>
  <c r="FA589" i="1"/>
  <c r="FB589" i="1"/>
  <c r="FC589" i="1"/>
  <c r="FD589" i="1"/>
  <c r="FE589" i="1"/>
  <c r="FF589" i="1"/>
  <c r="FG589" i="1"/>
  <c r="FH589" i="1"/>
  <c r="FI589" i="1"/>
  <c r="FJ589" i="1"/>
  <c r="FK589" i="1"/>
  <c r="FL589" i="1"/>
  <c r="FM589" i="1"/>
  <c r="FN589" i="1"/>
  <c r="FO589" i="1"/>
  <c r="FQ589" i="1"/>
  <c r="FU589" i="1"/>
  <c r="GC589" i="1"/>
  <c r="GE589" i="1"/>
  <c r="GF589" i="1"/>
  <c r="GG589" i="1"/>
  <c r="GH589" i="1"/>
  <c r="GI589" i="1"/>
  <c r="GJ589" i="1"/>
  <c r="GK589" i="1"/>
  <c r="GL589" i="1"/>
  <c r="GM589" i="1"/>
  <c r="GN589" i="1"/>
  <c r="GO589" i="1"/>
  <c r="GP589" i="1"/>
  <c r="GQ589" i="1"/>
  <c r="GR589" i="1"/>
  <c r="GS589" i="1"/>
  <c r="GT589" i="1"/>
  <c r="GU589" i="1"/>
  <c r="GV589" i="1"/>
  <c r="GW589" i="1"/>
  <c r="GX589" i="1"/>
  <c r="O591" i="1"/>
  <c r="P591" i="1"/>
  <c r="Q591" i="1"/>
  <c r="R591" i="1"/>
  <c r="S591" i="1"/>
  <c r="T591" i="1"/>
  <c r="U591" i="1"/>
  <c r="V591" i="1"/>
  <c r="W591" i="1"/>
  <c r="X591" i="1"/>
  <c r="Y591" i="1"/>
  <c r="AB591" i="1"/>
  <c r="CP591" i="1" s="1"/>
  <c r="AC591" i="1"/>
  <c r="AD591" i="1"/>
  <c r="AE591" i="1"/>
  <c r="AF591" i="1"/>
  <c r="AG591" i="1"/>
  <c r="AH591" i="1"/>
  <c r="AI591" i="1"/>
  <c r="AJ591" i="1"/>
  <c r="FR591" i="1"/>
  <c r="GK591" i="1"/>
  <c r="GL591" i="1"/>
  <c r="BZ596" i="1" s="1"/>
  <c r="GO591" i="1"/>
  <c r="CC596" i="1" s="1"/>
  <c r="GP591" i="1"/>
  <c r="CD596" i="1" s="1"/>
  <c r="GV591" i="1"/>
  <c r="GX591" i="1"/>
  <c r="O592" i="1"/>
  <c r="DT596" i="1" s="1"/>
  <c r="P592" i="1"/>
  <c r="DU596" i="1" s="1"/>
  <c r="Q592" i="1"/>
  <c r="R592" i="1"/>
  <c r="S592" i="1"/>
  <c r="DX596" i="1" s="1"/>
  <c r="T592" i="1"/>
  <c r="DY596" i="1" s="1"/>
  <c r="U592" i="1"/>
  <c r="V592" i="1"/>
  <c r="W592" i="1"/>
  <c r="EB596" i="1" s="1"/>
  <c r="X592" i="1"/>
  <c r="EC596" i="1" s="1"/>
  <c r="Y592" i="1"/>
  <c r="AB592" i="1"/>
  <c r="AC592" i="1"/>
  <c r="AD592" i="1"/>
  <c r="AE592" i="1"/>
  <c r="AF592" i="1"/>
  <c r="AG592" i="1"/>
  <c r="AH592" i="1"/>
  <c r="AI592" i="1"/>
  <c r="AJ592" i="1"/>
  <c r="CP592" i="1"/>
  <c r="GN592" i="1" s="1"/>
  <c r="FR592" i="1"/>
  <c r="GK592" i="1"/>
  <c r="GL592" i="1"/>
  <c r="GO592" i="1"/>
  <c r="GP592" i="1"/>
  <c r="GV592" i="1"/>
  <c r="GX592" i="1"/>
  <c r="O593" i="1"/>
  <c r="P593" i="1"/>
  <c r="Q593" i="1"/>
  <c r="R593" i="1"/>
  <c r="S593" i="1"/>
  <c r="T593" i="1"/>
  <c r="U593" i="1"/>
  <c r="V593" i="1"/>
  <c r="W593" i="1"/>
  <c r="X593" i="1"/>
  <c r="Y593" i="1"/>
  <c r="AB593" i="1"/>
  <c r="CP593" i="1" s="1"/>
  <c r="AC593" i="1"/>
  <c r="AD593" i="1"/>
  <c r="AE593" i="1"/>
  <c r="AF593" i="1"/>
  <c r="AG593" i="1"/>
  <c r="AH593" i="1"/>
  <c r="AI593" i="1"/>
  <c r="AJ593" i="1"/>
  <c r="FR593" i="1"/>
  <c r="GK593" i="1"/>
  <c r="GL593" i="1"/>
  <c r="GO593" i="1"/>
  <c r="GP593" i="1"/>
  <c r="GV593" i="1"/>
  <c r="GX593" i="1"/>
  <c r="O594" i="1"/>
  <c r="P594" i="1"/>
  <c r="Q594" i="1"/>
  <c r="R594" i="1"/>
  <c r="S594" i="1"/>
  <c r="T594" i="1"/>
  <c r="U594" i="1"/>
  <c r="V594" i="1"/>
  <c r="W594" i="1"/>
  <c r="X594" i="1"/>
  <c r="Y594" i="1"/>
  <c r="AB594" i="1"/>
  <c r="AC594" i="1"/>
  <c r="AD594" i="1"/>
  <c r="AE594" i="1"/>
  <c r="AF594" i="1"/>
  <c r="AG594" i="1"/>
  <c r="AH594" i="1"/>
  <c r="AI594" i="1"/>
  <c r="AJ594" i="1"/>
  <c r="CP594" i="1"/>
  <c r="GM594" i="1" s="1"/>
  <c r="FR594" i="1"/>
  <c r="GK594" i="1"/>
  <c r="GL594" i="1"/>
  <c r="GO594" i="1"/>
  <c r="GP594" i="1"/>
  <c r="GV594" i="1"/>
  <c r="GX594" i="1"/>
  <c r="B596" i="1"/>
  <c r="C596" i="1"/>
  <c r="D596" i="1"/>
  <c r="D589" i="1" s="1"/>
  <c r="F596" i="1"/>
  <c r="G596" i="1"/>
  <c r="G589" i="1" s="1"/>
  <c r="P596" i="1"/>
  <c r="F599" i="1" s="1"/>
  <c r="T596" i="1"/>
  <c r="F617" i="1" s="1"/>
  <c r="X596" i="1"/>
  <c r="F621" i="1" s="1"/>
  <c r="AB596" i="1"/>
  <c r="AB589" i="1" s="1"/>
  <c r="AC596" i="1"/>
  <c r="AD596" i="1"/>
  <c r="AD589" i="1" s="1"/>
  <c r="AE596" i="1"/>
  <c r="AE589" i="1" s="1"/>
  <c r="AF596" i="1"/>
  <c r="AF589" i="1" s="1"/>
  <c r="AG596" i="1"/>
  <c r="AH596" i="1"/>
  <c r="AH589" i="1" s="1"/>
  <c r="AI596" i="1"/>
  <c r="AI589" i="1" s="1"/>
  <c r="AJ596" i="1"/>
  <c r="AJ589" i="1" s="1"/>
  <c r="AK596" i="1"/>
  <c r="AL596" i="1"/>
  <c r="AL589" i="1" s="1"/>
  <c r="BX596" i="1"/>
  <c r="AO596" i="1" s="1"/>
  <c r="BY596" i="1"/>
  <c r="AP596" i="1" s="1"/>
  <c r="CF596" i="1"/>
  <c r="AW596" i="1" s="1"/>
  <c r="CJ596" i="1"/>
  <c r="BA596" i="1" s="1"/>
  <c r="CK596" i="1"/>
  <c r="BB596" i="1" s="1"/>
  <c r="CL596" i="1"/>
  <c r="CL589" i="1" s="1"/>
  <c r="DV596" i="1"/>
  <c r="DV589" i="1" s="1"/>
  <c r="DW596" i="1"/>
  <c r="DW589" i="1" s="1"/>
  <c r="DZ596" i="1"/>
  <c r="DZ589" i="1" s="1"/>
  <c r="EA596" i="1"/>
  <c r="EA589" i="1" s="1"/>
  <c r="ED596" i="1"/>
  <c r="ED589" i="1" s="1"/>
  <c r="FP596" i="1"/>
  <c r="EG596" i="1" s="1"/>
  <c r="FQ596" i="1"/>
  <c r="EH596" i="1" s="1"/>
  <c r="FR596" i="1"/>
  <c r="FR589" i="1" s="1"/>
  <c r="FU596" i="1"/>
  <c r="EL596" i="1" s="1"/>
  <c r="FV596" i="1"/>
  <c r="FV589" i="1" s="1"/>
  <c r="GB596" i="1"/>
  <c r="ES596" i="1" s="1"/>
  <c r="GC596" i="1"/>
  <c r="ET596" i="1" s="1"/>
  <c r="GD596" i="1"/>
  <c r="GD589" i="1" s="1"/>
  <c r="B625" i="1"/>
  <c r="B22" i="1" s="1"/>
  <c r="C625" i="1"/>
  <c r="C22" i="1" s="1"/>
  <c r="D625" i="1"/>
  <c r="D22" i="1" s="1"/>
  <c r="F625" i="1"/>
  <c r="F22" i="1" s="1"/>
  <c r="G625" i="1"/>
  <c r="G22" i="1" s="1"/>
  <c r="B657" i="1"/>
  <c r="B18" i="1" s="1"/>
  <c r="C657" i="1"/>
  <c r="C18" i="1" s="1"/>
  <c r="D657" i="1"/>
  <c r="D18" i="1" s="1"/>
  <c r="F657" i="1"/>
  <c r="F18" i="1" s="1"/>
  <c r="G657" i="1"/>
  <c r="G272" i="5" l="1"/>
  <c r="O272" i="5" s="1"/>
  <c r="G644" i="5"/>
  <c r="O644" i="5" s="1"/>
  <c r="G654" i="5" s="1"/>
  <c r="W230" i="5"/>
  <c r="G652" i="5"/>
  <c r="O652" i="5" s="1"/>
  <c r="G494" i="5"/>
  <c r="O494" i="5" s="1"/>
  <c r="G439" i="5"/>
  <c r="O439" i="5" s="1"/>
  <c r="J428" i="5"/>
  <c r="P428" i="5" s="1"/>
  <c r="G339" i="5"/>
  <c r="O339" i="5" s="1"/>
  <c r="J460" i="5"/>
  <c r="P460" i="5" s="1"/>
  <c r="G285" i="5"/>
  <c r="O285" i="5" s="1"/>
  <c r="G304" i="5" s="1"/>
  <c r="G483" i="5"/>
  <c r="O483" i="5" s="1"/>
  <c r="W218" i="5"/>
  <c r="X543" i="5"/>
  <c r="G17" i="5" s="1"/>
  <c r="X613" i="5"/>
  <c r="X504" i="5"/>
  <c r="G613" i="5"/>
  <c r="O613" i="5" s="1"/>
  <c r="J577" i="5"/>
  <c r="P577" i="5" s="1"/>
  <c r="J615" i="5" s="1"/>
  <c r="X557" i="5"/>
  <c r="J232" i="5"/>
  <c r="W272" i="5"/>
  <c r="G16" i="5" s="1"/>
  <c r="G504" i="5"/>
  <c r="O504" i="5" s="1"/>
  <c r="G516" i="5" s="1"/>
  <c r="G450" i="5"/>
  <c r="O450" i="5" s="1"/>
  <c r="W258" i="5"/>
  <c r="J304" i="5"/>
  <c r="J516" i="5"/>
  <c r="G588" i="5"/>
  <c r="O588" i="5" s="1"/>
  <c r="J654" i="5"/>
  <c r="G428" i="5"/>
  <c r="O428" i="5" s="1"/>
  <c r="J180" i="5"/>
  <c r="G18" i="1"/>
  <c r="C934" i="6"/>
  <c r="AG934" i="6"/>
  <c r="J619" i="5"/>
  <c r="J365" i="5"/>
  <c r="G21" i="5"/>
  <c r="G365" i="5"/>
  <c r="G152" i="5"/>
  <c r="G615" i="5"/>
  <c r="G369" i="5"/>
  <c r="G180" i="5"/>
  <c r="J369" i="5"/>
  <c r="J668" i="5"/>
  <c r="J152" i="5"/>
  <c r="BB589" i="1"/>
  <c r="F609" i="1"/>
  <c r="DP596" i="1"/>
  <c r="EC589" i="1"/>
  <c r="FZ596" i="1"/>
  <c r="DH596" i="1"/>
  <c r="FW596" i="1"/>
  <c r="DU589" i="1"/>
  <c r="FX596" i="1"/>
  <c r="EL589" i="1"/>
  <c r="P614" i="1"/>
  <c r="DX589" i="1"/>
  <c r="DK596" i="1"/>
  <c r="AT596" i="1"/>
  <c r="CC589" i="1"/>
  <c r="GM591" i="1"/>
  <c r="GN591" i="1"/>
  <c r="CB596" i="1" s="1"/>
  <c r="CP548" i="1"/>
  <c r="O548" i="1" s="1"/>
  <c r="CJ558" i="1"/>
  <c r="AE558" i="1"/>
  <c r="GK545" i="1"/>
  <c r="BC446" i="1"/>
  <c r="F499" i="1"/>
  <c r="BC512" i="1"/>
  <c r="AI483" i="1"/>
  <c r="ET589" i="1"/>
  <c r="P609" i="1"/>
  <c r="AP589" i="1"/>
  <c r="F605" i="1"/>
  <c r="GM593" i="1"/>
  <c r="GN593" i="1"/>
  <c r="BZ589" i="1"/>
  <c r="AQ596" i="1"/>
  <c r="CZ553" i="1"/>
  <c r="Y553" i="1" s="1"/>
  <c r="CY553" i="1"/>
  <c r="X553" i="1" s="1"/>
  <c r="CY552" i="1"/>
  <c r="X552" i="1" s="1"/>
  <c r="CZ552" i="1"/>
  <c r="Y552" i="1" s="1"/>
  <c r="CY548" i="1"/>
  <c r="X548" i="1" s="1"/>
  <c r="CZ548" i="1"/>
  <c r="Y548" i="1" s="1"/>
  <c r="FR543" i="1"/>
  <c r="EI558" i="1"/>
  <c r="EB558" i="1"/>
  <c r="CY546" i="1"/>
  <c r="X546" i="1" s="1"/>
  <c r="CZ546" i="1"/>
  <c r="Y546" i="1" s="1"/>
  <c r="CD543" i="1"/>
  <c r="AU558" i="1"/>
  <c r="AG558" i="1"/>
  <c r="AH558" i="1"/>
  <c r="CY480" i="1"/>
  <c r="X480" i="1" s="1"/>
  <c r="CZ480" i="1"/>
  <c r="Y480" i="1" s="1"/>
  <c r="FV446" i="1"/>
  <c r="EM483" i="1"/>
  <c r="GM478" i="1"/>
  <c r="GO478" i="1"/>
  <c r="CY476" i="1"/>
  <c r="X476" i="1" s="1"/>
  <c r="GM476" i="1" s="1"/>
  <c r="EA483" i="1"/>
  <c r="CZ460" i="1"/>
  <c r="Y460" i="1" s="1"/>
  <c r="FQ543" i="1"/>
  <c r="EH558" i="1"/>
  <c r="GA558" i="1"/>
  <c r="CP551" i="1"/>
  <c r="O551" i="1" s="1"/>
  <c r="BY543" i="1"/>
  <c r="AP558" i="1"/>
  <c r="CI558" i="1"/>
  <c r="CP547" i="1"/>
  <c r="O547" i="1" s="1"/>
  <c r="GB558" i="1"/>
  <c r="EA558" i="1"/>
  <c r="DW558" i="1"/>
  <c r="GK546" i="1"/>
  <c r="CP545" i="1"/>
  <c r="O545" i="1" s="1"/>
  <c r="AC558" i="1"/>
  <c r="BY446" i="1"/>
  <c r="AP483" i="1"/>
  <c r="CI483" i="1"/>
  <c r="GK476" i="1"/>
  <c r="CZ476" i="1"/>
  <c r="Y476" i="1" s="1"/>
  <c r="ES589" i="1"/>
  <c r="P616" i="1"/>
  <c r="F600" i="1"/>
  <c r="AO589" i="1"/>
  <c r="DY589" i="1"/>
  <c r="DL596" i="1"/>
  <c r="CY556" i="1"/>
  <c r="X556" i="1" s="1"/>
  <c r="GM556" i="1" s="1"/>
  <c r="CZ556" i="1"/>
  <c r="Y556" i="1" s="1"/>
  <c r="GN556" i="1" s="1"/>
  <c r="CY555" i="1"/>
  <c r="X555" i="1" s="1"/>
  <c r="CZ555" i="1"/>
  <c r="Y555" i="1" s="1"/>
  <c r="GM555" i="1" s="1"/>
  <c r="CY550" i="1"/>
  <c r="X550" i="1" s="1"/>
  <c r="GM550" i="1" s="1"/>
  <c r="CZ550" i="1"/>
  <c r="Y550" i="1" s="1"/>
  <c r="CY547" i="1"/>
  <c r="X547" i="1" s="1"/>
  <c r="CZ547" i="1"/>
  <c r="Y547" i="1" s="1"/>
  <c r="FV543" i="1"/>
  <c r="EM558" i="1"/>
  <c r="DY558" i="1"/>
  <c r="DZ558" i="1"/>
  <c r="DV558" i="1"/>
  <c r="BZ543" i="1"/>
  <c r="AQ558" i="1"/>
  <c r="AJ558" i="1"/>
  <c r="CY545" i="1"/>
  <c r="X545" i="1" s="1"/>
  <c r="CZ545" i="1"/>
  <c r="Y545" i="1" s="1"/>
  <c r="EI483" i="1"/>
  <c r="GA483" i="1"/>
  <c r="FR446" i="1"/>
  <c r="CY477" i="1"/>
  <c r="X477" i="1" s="1"/>
  <c r="CZ477" i="1"/>
  <c r="Y477" i="1" s="1"/>
  <c r="AU483" i="1"/>
  <c r="CD446" i="1"/>
  <c r="CZ470" i="1"/>
  <c r="Y470" i="1" s="1"/>
  <c r="CG483" i="1"/>
  <c r="BZ446" i="1"/>
  <c r="AQ483" i="1"/>
  <c r="AG483" i="1"/>
  <c r="EH589" i="1"/>
  <c r="P605" i="1"/>
  <c r="EG589" i="1"/>
  <c r="P600" i="1"/>
  <c r="BA589" i="1"/>
  <c r="F616" i="1"/>
  <c r="CD589" i="1"/>
  <c r="AU596" i="1"/>
  <c r="F602" i="1"/>
  <c r="AW589" i="1"/>
  <c r="EB589" i="1"/>
  <c r="DO596" i="1"/>
  <c r="DT589" i="1"/>
  <c r="DG596" i="1"/>
  <c r="CP552" i="1"/>
  <c r="O552" i="1" s="1"/>
  <c r="CP546" i="1"/>
  <c r="O546" i="1" s="1"/>
  <c r="DU558" i="1"/>
  <c r="AI558" i="1"/>
  <c r="GB483" i="1"/>
  <c r="CY468" i="1"/>
  <c r="X468" i="1" s="1"/>
  <c r="CZ468" i="1"/>
  <c r="Y468" i="1" s="1"/>
  <c r="DX483" i="1"/>
  <c r="EB483" i="1"/>
  <c r="AF483" i="1"/>
  <c r="AJ483" i="1"/>
  <c r="GM592" i="1"/>
  <c r="FS596" i="1" s="1"/>
  <c r="AB556" i="1"/>
  <c r="GA596" i="1"/>
  <c r="EU596" i="1"/>
  <c r="EM596" i="1"/>
  <c r="EI596" i="1"/>
  <c r="CI596" i="1"/>
  <c r="CE596" i="1"/>
  <c r="BC596" i="1"/>
  <c r="W596" i="1"/>
  <c r="S596" i="1"/>
  <c r="O596" i="1"/>
  <c r="GB589" i="1"/>
  <c r="FP589" i="1"/>
  <c r="CJ589" i="1"/>
  <c r="CF589" i="1"/>
  <c r="BX589" i="1"/>
  <c r="X589" i="1"/>
  <c r="T589" i="1"/>
  <c r="P589" i="1"/>
  <c r="EU558" i="1"/>
  <c r="BC558" i="1"/>
  <c r="AD553" i="1"/>
  <c r="FY512" i="1"/>
  <c r="FY351" i="1" s="1"/>
  <c r="CG512" i="1"/>
  <c r="CG351" i="1" s="1"/>
  <c r="AO512" i="1"/>
  <c r="ET483" i="1"/>
  <c r="EH483" i="1"/>
  <c r="BB483" i="1"/>
  <c r="AD481" i="1"/>
  <c r="CR481" i="1" s="1"/>
  <c r="Q481" i="1" s="1"/>
  <c r="CP481" i="1" s="1"/>
  <c r="O481" i="1" s="1"/>
  <c r="CR480" i="1"/>
  <c r="Q480" i="1" s="1"/>
  <c r="P480" i="1"/>
  <c r="CZ479" i="1"/>
  <c r="Y479" i="1" s="1"/>
  <c r="GO479" i="1" s="1"/>
  <c r="AB479" i="1"/>
  <c r="CR477" i="1"/>
  <c r="Q477" i="1" s="1"/>
  <c r="CP477" i="1" s="1"/>
  <c r="O477" i="1" s="1"/>
  <c r="AD475" i="1"/>
  <c r="CR475" i="1" s="1"/>
  <c r="Q475" i="1" s="1"/>
  <c r="CS475" i="1"/>
  <c r="R475" i="1" s="1"/>
  <c r="CY475" i="1" s="1"/>
  <c r="X475" i="1" s="1"/>
  <c r="CQ472" i="1"/>
  <c r="P472" i="1" s="1"/>
  <c r="CP472" i="1" s="1"/>
  <c r="O472" i="1" s="1"/>
  <c r="AB472" i="1"/>
  <c r="CQ467" i="1"/>
  <c r="P467" i="1" s="1"/>
  <c r="CP467" i="1" s="1"/>
  <c r="O467" i="1" s="1"/>
  <c r="AB467" i="1"/>
  <c r="CQ462" i="1"/>
  <c r="P462" i="1" s="1"/>
  <c r="CP462" i="1" s="1"/>
  <c r="O462" i="1" s="1"/>
  <c r="AB462" i="1"/>
  <c r="CS457" i="1"/>
  <c r="R457" i="1" s="1"/>
  <c r="AD457" i="1"/>
  <c r="CR457" i="1" s="1"/>
  <c r="Q457" i="1" s="1"/>
  <c r="CQ455" i="1"/>
  <c r="P455" i="1" s="1"/>
  <c r="CP455" i="1" s="1"/>
  <c r="O455" i="1" s="1"/>
  <c r="AB455" i="1"/>
  <c r="CZ450" i="1"/>
  <c r="Y450" i="1" s="1"/>
  <c r="F432" i="1"/>
  <c r="BY404" i="1"/>
  <c r="AP415" i="1"/>
  <c r="CY413" i="1"/>
  <c r="X413" i="1" s="1"/>
  <c r="GM413" i="1" s="1"/>
  <c r="CZ413" i="1"/>
  <c r="Y413" i="1" s="1"/>
  <c r="CR410" i="1"/>
  <c r="Q410" i="1" s="1"/>
  <c r="CP410" i="1" s="1"/>
  <c r="O410" i="1" s="1"/>
  <c r="AB410" i="1"/>
  <c r="CP409" i="1"/>
  <c r="O409" i="1" s="1"/>
  <c r="CP406" i="1"/>
  <c r="O406" i="1" s="1"/>
  <c r="P394" i="1"/>
  <c r="GX394" i="1"/>
  <c r="R394" i="1"/>
  <c r="GK394" i="1" s="1"/>
  <c r="P389" i="1"/>
  <c r="GX389" i="1"/>
  <c r="R389" i="1"/>
  <c r="GK389" i="1" s="1"/>
  <c r="T378" i="1"/>
  <c r="CP369" i="1"/>
  <c r="O369" i="1" s="1"/>
  <c r="DN596" i="1"/>
  <c r="DJ596" i="1"/>
  <c r="CH596" i="1"/>
  <c r="V596" i="1"/>
  <c r="R596" i="1"/>
  <c r="ET558" i="1"/>
  <c r="EL558" i="1"/>
  <c r="BB558" i="1"/>
  <c r="AT558" i="1"/>
  <c r="AB555" i="1"/>
  <c r="AB552" i="1"/>
  <c r="AB550" i="1"/>
  <c r="AB548" i="1"/>
  <c r="CX901" i="3"/>
  <c r="CX905" i="3"/>
  <c r="CX899" i="3"/>
  <c r="CX907" i="3"/>
  <c r="CX898" i="3"/>
  <c r="CX904" i="3"/>
  <c r="CX906" i="3"/>
  <c r="CX903" i="3"/>
  <c r="CX900" i="3"/>
  <c r="CX902" i="3"/>
  <c r="CX908" i="3"/>
  <c r="AB547" i="1"/>
  <c r="CX889" i="3"/>
  <c r="CX893" i="3"/>
  <c r="CX897" i="3"/>
  <c r="CX891" i="3"/>
  <c r="CX888" i="3"/>
  <c r="CX890" i="3"/>
  <c r="CX896" i="3"/>
  <c r="CX887" i="3"/>
  <c r="CX895" i="3"/>
  <c r="CX892" i="3"/>
  <c r="CX894" i="3"/>
  <c r="AB546" i="1"/>
  <c r="CX885" i="3"/>
  <c r="CX884" i="3"/>
  <c r="CX886" i="3"/>
  <c r="AB545" i="1"/>
  <c r="CX881" i="3"/>
  <c r="CX883" i="3"/>
  <c r="CX882" i="3"/>
  <c r="FY483" i="1"/>
  <c r="EG483" i="1"/>
  <c r="CZ481" i="1"/>
  <c r="Y481" i="1" s="1"/>
  <c r="AB481" i="1"/>
  <c r="T480" i="1"/>
  <c r="AB478" i="1"/>
  <c r="CQ475" i="1"/>
  <c r="P475" i="1" s="1"/>
  <c r="CP475" i="1" s="1"/>
  <c r="O475" i="1" s="1"/>
  <c r="AB475" i="1"/>
  <c r="CS474" i="1"/>
  <c r="R474" i="1" s="1"/>
  <c r="AD474" i="1"/>
  <c r="CR474" i="1" s="1"/>
  <c r="Q474" i="1" s="1"/>
  <c r="CQ471" i="1"/>
  <c r="P471" i="1" s="1"/>
  <c r="CP471" i="1" s="1"/>
  <c r="O471" i="1" s="1"/>
  <c r="AB471" i="1"/>
  <c r="CS466" i="1"/>
  <c r="R466" i="1" s="1"/>
  <c r="AD466" i="1"/>
  <c r="CR466" i="1" s="1"/>
  <c r="Q466" i="1" s="1"/>
  <c r="CQ465" i="1"/>
  <c r="P465" i="1" s="1"/>
  <c r="CP465" i="1" s="1"/>
  <c r="O465" i="1" s="1"/>
  <c r="AB465" i="1"/>
  <c r="CQ461" i="1"/>
  <c r="P461" i="1" s="1"/>
  <c r="CP461" i="1" s="1"/>
  <c r="O461" i="1" s="1"/>
  <c r="AB461" i="1"/>
  <c r="CY457" i="1"/>
  <c r="X457" i="1" s="1"/>
  <c r="CZ456" i="1"/>
  <c r="Y456" i="1" s="1"/>
  <c r="CS454" i="1"/>
  <c r="R454" i="1" s="1"/>
  <c r="AD454" i="1"/>
  <c r="CR454" i="1" s="1"/>
  <c r="Q454" i="1" s="1"/>
  <c r="CQ453" i="1"/>
  <c r="P453" i="1" s="1"/>
  <c r="CP453" i="1" s="1"/>
  <c r="O453" i="1" s="1"/>
  <c r="AB453" i="1"/>
  <c r="CP452" i="1"/>
  <c r="O452" i="1" s="1"/>
  <c r="DZ483" i="1"/>
  <c r="CJ483" i="1"/>
  <c r="AH483" i="1"/>
  <c r="FQ404" i="1"/>
  <c r="EH415" i="1"/>
  <c r="DM415" i="1"/>
  <c r="CJ404" i="1"/>
  <c r="BA415" i="1"/>
  <c r="AO404" i="1"/>
  <c r="F419" i="1"/>
  <c r="CY412" i="1"/>
  <c r="X412" i="1" s="1"/>
  <c r="CZ412" i="1"/>
  <c r="Y412" i="1" s="1"/>
  <c r="CY411" i="1"/>
  <c r="X411" i="1" s="1"/>
  <c r="CZ411" i="1"/>
  <c r="Y411" i="1" s="1"/>
  <c r="GK410" i="1"/>
  <c r="CY410" i="1"/>
  <c r="X410" i="1" s="1"/>
  <c r="CZ410" i="1"/>
  <c r="Y410" i="1" s="1"/>
  <c r="CP393" i="1"/>
  <c r="O393" i="1" s="1"/>
  <c r="CY384" i="1"/>
  <c r="X384" i="1" s="1"/>
  <c r="CP374" i="1"/>
  <c r="O374" i="1" s="1"/>
  <c r="CY371" i="1"/>
  <c r="X371" i="1" s="1"/>
  <c r="FY596" i="1"/>
  <c r="DQ596" i="1"/>
  <c r="DM596" i="1"/>
  <c r="DI596" i="1"/>
  <c r="CG596" i="1"/>
  <c r="Y596" i="1"/>
  <c r="U596" i="1"/>
  <c r="Q596" i="1"/>
  <c r="GN594" i="1"/>
  <c r="FT596" i="1" s="1"/>
  <c r="FY558" i="1"/>
  <c r="EG558" i="1"/>
  <c r="CG558" i="1"/>
  <c r="AO558" i="1"/>
  <c r="CT554" i="1"/>
  <c r="S554" i="1" s="1"/>
  <c r="CT551" i="1"/>
  <c r="S551" i="1" s="1"/>
  <c r="CT549" i="1"/>
  <c r="S549" i="1" s="1"/>
  <c r="CP549" i="1" s="1"/>
  <c r="O549" i="1" s="1"/>
  <c r="GA512" i="1"/>
  <c r="GA351" i="1" s="1"/>
  <c r="EU512" i="1"/>
  <c r="CI512" i="1"/>
  <c r="CI351" i="1" s="1"/>
  <c r="P499" i="1"/>
  <c r="DY446" i="1"/>
  <c r="DL483" i="1"/>
  <c r="CZ478" i="1"/>
  <c r="Y478" i="1" s="1"/>
  <c r="AB474" i="1"/>
  <c r="CQ474" i="1"/>
  <c r="P474" i="1" s="1"/>
  <c r="CP474" i="1" s="1"/>
  <c r="O474" i="1" s="1"/>
  <c r="CY474" i="1"/>
  <c r="X474" i="1" s="1"/>
  <c r="AD473" i="1"/>
  <c r="CR473" i="1" s="1"/>
  <c r="Q473" i="1" s="1"/>
  <c r="CS473" i="1"/>
  <c r="R473" i="1" s="1"/>
  <c r="GK473" i="1" s="1"/>
  <c r="CS470" i="1"/>
  <c r="R470" i="1" s="1"/>
  <c r="GK470" i="1" s="1"/>
  <c r="AD470" i="1"/>
  <c r="CR470" i="1" s="1"/>
  <c r="Q470" i="1" s="1"/>
  <c r="CQ469" i="1"/>
  <c r="P469" i="1" s="1"/>
  <c r="CP469" i="1" s="1"/>
  <c r="O469" i="1" s="1"/>
  <c r="AB469" i="1"/>
  <c r="CY466" i="1"/>
  <c r="X466" i="1" s="1"/>
  <c r="AB466" i="1"/>
  <c r="CQ464" i="1"/>
  <c r="P464" i="1" s="1"/>
  <c r="CP464" i="1" s="1"/>
  <c r="O464" i="1" s="1"/>
  <c r="AB464" i="1"/>
  <c r="CS460" i="1"/>
  <c r="R460" i="1" s="1"/>
  <c r="GK460" i="1" s="1"/>
  <c r="AD460" i="1"/>
  <c r="CR460" i="1" s="1"/>
  <c r="Q460" i="1" s="1"/>
  <c r="AD483" i="1" s="1"/>
  <c r="CQ459" i="1"/>
  <c r="P459" i="1" s="1"/>
  <c r="CP459" i="1" s="1"/>
  <c r="O459" i="1" s="1"/>
  <c r="AB459" i="1"/>
  <c r="CP458" i="1"/>
  <c r="O458" i="1" s="1"/>
  <c r="CY454" i="1"/>
  <c r="X454" i="1" s="1"/>
  <c r="CY452" i="1"/>
  <c r="X452" i="1" s="1"/>
  <c r="CZ452" i="1"/>
  <c r="Y452" i="1" s="1"/>
  <c r="AB452" i="1"/>
  <c r="CR450" i="1"/>
  <c r="Q450" i="1" s="1"/>
  <c r="CP450" i="1" s="1"/>
  <c r="O450" i="1" s="1"/>
  <c r="AB450" i="1"/>
  <c r="CQ449" i="1"/>
  <c r="P449" i="1" s="1"/>
  <c r="AB449" i="1"/>
  <c r="CQ448" i="1"/>
  <c r="P448" i="1" s="1"/>
  <c r="AB448" i="1"/>
  <c r="CL446" i="1"/>
  <c r="EG404" i="1"/>
  <c r="P419" i="1"/>
  <c r="GM412" i="1"/>
  <c r="GO412" i="1"/>
  <c r="CP411" i="1"/>
  <c r="O411" i="1" s="1"/>
  <c r="DY404" i="1"/>
  <c r="DL415" i="1"/>
  <c r="AG404" i="1"/>
  <c r="T415" i="1"/>
  <c r="GM373" i="1"/>
  <c r="AB476" i="1"/>
  <c r="CQ473" i="1"/>
  <c r="P473" i="1" s="1"/>
  <c r="CP473" i="1" s="1"/>
  <c r="O473" i="1" s="1"/>
  <c r="AB473" i="1"/>
  <c r="CY471" i="1"/>
  <c r="X471" i="1" s="1"/>
  <c r="CY470" i="1"/>
  <c r="X470" i="1" s="1"/>
  <c r="AB470" i="1"/>
  <c r="CQ468" i="1"/>
  <c r="P468" i="1" s="1"/>
  <c r="CP468" i="1" s="1"/>
  <c r="O468" i="1" s="1"/>
  <c r="AB468" i="1"/>
  <c r="CY465" i="1"/>
  <c r="X465" i="1" s="1"/>
  <c r="CZ465" i="1"/>
  <c r="Y465" i="1" s="1"/>
  <c r="CQ463" i="1"/>
  <c r="P463" i="1" s="1"/>
  <c r="CP463" i="1" s="1"/>
  <c r="O463" i="1" s="1"/>
  <c r="AB463" i="1"/>
  <c r="CY460" i="1"/>
  <c r="X460" i="1" s="1"/>
  <c r="CY458" i="1"/>
  <c r="X458" i="1" s="1"/>
  <c r="CZ458" i="1"/>
  <c r="Y458" i="1" s="1"/>
  <c r="AB458" i="1"/>
  <c r="CR456" i="1"/>
  <c r="Q456" i="1" s="1"/>
  <c r="AB456" i="1"/>
  <c r="CP456" i="1"/>
  <c r="O456" i="1" s="1"/>
  <c r="CY453" i="1"/>
  <c r="X453" i="1" s="1"/>
  <c r="CS451" i="1"/>
  <c r="R451" i="1" s="1"/>
  <c r="CY451" i="1" s="1"/>
  <c r="X451" i="1" s="1"/>
  <c r="AD451" i="1"/>
  <c r="CR451" i="1" s="1"/>
  <c r="Q451" i="1" s="1"/>
  <c r="DV483" i="1" s="1"/>
  <c r="ES415" i="1"/>
  <c r="GB404" i="1"/>
  <c r="FT404" i="1"/>
  <c r="EK415" i="1"/>
  <c r="GO413" i="1"/>
  <c r="EA415" i="1"/>
  <c r="AH415" i="1"/>
  <c r="CY409" i="1"/>
  <c r="X409" i="1" s="1"/>
  <c r="CZ409" i="1"/>
  <c r="Y409" i="1" s="1"/>
  <c r="AI404" i="1"/>
  <c r="V415" i="1"/>
  <c r="GK406" i="1"/>
  <c r="CY406" i="1"/>
  <c r="X406" i="1" s="1"/>
  <c r="GO391" i="1"/>
  <c r="V378" i="1"/>
  <c r="CX857" i="3"/>
  <c r="CX861" i="3"/>
  <c r="CX859" i="3"/>
  <c r="CX856" i="3"/>
  <c r="CX858" i="3"/>
  <c r="CX855" i="3"/>
  <c r="CX854" i="3"/>
  <c r="CX860" i="3"/>
  <c r="CX862" i="3"/>
  <c r="CS472" i="1"/>
  <c r="R472" i="1" s="1"/>
  <c r="GK472" i="1" s="1"/>
  <c r="CX845" i="3"/>
  <c r="CX849" i="3"/>
  <c r="CX853" i="3"/>
  <c r="CX851" i="3"/>
  <c r="CX848" i="3"/>
  <c r="CX850" i="3"/>
  <c r="CX847" i="3"/>
  <c r="CX846" i="3"/>
  <c r="CX852" i="3"/>
  <c r="CS471" i="1"/>
  <c r="R471" i="1" s="1"/>
  <c r="GK471" i="1" s="1"/>
  <c r="CQ470" i="1"/>
  <c r="P470" i="1" s="1"/>
  <c r="CP470" i="1" s="1"/>
  <c r="O470" i="1" s="1"/>
  <c r="CS469" i="1"/>
  <c r="R469" i="1" s="1"/>
  <c r="GK469" i="1" s="1"/>
  <c r="CX833" i="3"/>
  <c r="CX837" i="3"/>
  <c r="CX841" i="3"/>
  <c r="CX835" i="3"/>
  <c r="CX843" i="3"/>
  <c r="CX832" i="3"/>
  <c r="CX834" i="3"/>
  <c r="CX840" i="3"/>
  <c r="CX842" i="3"/>
  <c r="CX839" i="3"/>
  <c r="CX836" i="3"/>
  <c r="CX838" i="3"/>
  <c r="CX844" i="3"/>
  <c r="CS468" i="1"/>
  <c r="R468" i="1" s="1"/>
  <c r="GK468" i="1" s="1"/>
  <c r="CX821" i="3"/>
  <c r="CX825" i="3"/>
  <c r="CX829" i="3"/>
  <c r="CX819" i="3"/>
  <c r="CX827" i="3"/>
  <c r="CX824" i="3"/>
  <c r="CX826" i="3"/>
  <c r="CX823" i="3"/>
  <c r="CX831" i="3"/>
  <c r="CX820" i="3"/>
  <c r="CX822" i="3"/>
  <c r="CX828" i="3"/>
  <c r="CX830" i="3"/>
  <c r="CS467" i="1"/>
  <c r="R467" i="1" s="1"/>
  <c r="GK467" i="1" s="1"/>
  <c r="CQ466" i="1"/>
  <c r="P466" i="1" s="1"/>
  <c r="CP466" i="1" s="1"/>
  <c r="O466" i="1" s="1"/>
  <c r="CS465" i="1"/>
  <c r="R465" i="1" s="1"/>
  <c r="GK465" i="1" s="1"/>
  <c r="CX813" i="3"/>
  <c r="CX817" i="3"/>
  <c r="CX811" i="3"/>
  <c r="CX810" i="3"/>
  <c r="CX816" i="3"/>
  <c r="CX818" i="3"/>
  <c r="CX815" i="3"/>
  <c r="CX812" i="3"/>
  <c r="CX814" i="3"/>
  <c r="CS464" i="1"/>
  <c r="R464" i="1" s="1"/>
  <c r="GK464" i="1" s="1"/>
  <c r="CX801" i="3"/>
  <c r="CX805" i="3"/>
  <c r="CX809" i="3"/>
  <c r="CX803" i="3"/>
  <c r="CX802" i="3"/>
  <c r="CX808" i="3"/>
  <c r="CX807" i="3"/>
  <c r="CX804" i="3"/>
  <c r="CX806" i="3"/>
  <c r="CS463" i="1"/>
  <c r="R463" i="1" s="1"/>
  <c r="GK463" i="1" s="1"/>
  <c r="CX793" i="3"/>
  <c r="CX797" i="3"/>
  <c r="CX795" i="3"/>
  <c r="CX794" i="3"/>
  <c r="CX800" i="3"/>
  <c r="CX799" i="3"/>
  <c r="CX796" i="3"/>
  <c r="CX798" i="3"/>
  <c r="CS462" i="1"/>
  <c r="R462" i="1" s="1"/>
  <c r="GK462" i="1" s="1"/>
  <c r="CX786" i="3"/>
  <c r="CX785" i="3"/>
  <c r="CX789" i="3"/>
  <c r="CX787" i="3"/>
  <c r="CX792" i="3"/>
  <c r="CX791" i="3"/>
  <c r="CX788" i="3"/>
  <c r="CX790" i="3"/>
  <c r="CS461" i="1"/>
  <c r="R461" i="1" s="1"/>
  <c r="GK461" i="1" s="1"/>
  <c r="CQ460" i="1"/>
  <c r="P460" i="1" s="1"/>
  <c r="CP460" i="1" s="1"/>
  <c r="O460" i="1" s="1"/>
  <c r="CS459" i="1"/>
  <c r="R459" i="1" s="1"/>
  <c r="GK459" i="1" s="1"/>
  <c r="CQ457" i="1"/>
  <c r="P457" i="1" s="1"/>
  <c r="CP457" i="1" s="1"/>
  <c r="O457" i="1" s="1"/>
  <c r="CS455" i="1"/>
  <c r="R455" i="1" s="1"/>
  <c r="GK455" i="1" s="1"/>
  <c r="CQ454" i="1"/>
  <c r="P454" i="1" s="1"/>
  <c r="CP454" i="1" s="1"/>
  <c r="O454" i="1" s="1"/>
  <c r="CS453" i="1"/>
  <c r="R453" i="1" s="1"/>
  <c r="GK453" i="1" s="1"/>
  <c r="CQ451" i="1"/>
  <c r="P451" i="1" s="1"/>
  <c r="CP451" i="1" s="1"/>
  <c r="O451" i="1" s="1"/>
  <c r="CS449" i="1"/>
  <c r="R449" i="1" s="1"/>
  <c r="CY449" i="1" s="1"/>
  <c r="X449" i="1" s="1"/>
  <c r="CX735" i="3"/>
  <c r="CX734" i="3"/>
  <c r="CX736" i="3"/>
  <c r="CS448" i="1"/>
  <c r="R448" i="1" s="1"/>
  <c r="CY448" i="1" s="1"/>
  <c r="X448" i="1" s="1"/>
  <c r="CX731" i="3"/>
  <c r="CX733" i="3"/>
  <c r="CX732" i="3"/>
  <c r="P431" i="1"/>
  <c r="AB409" i="1"/>
  <c r="FV415" i="1"/>
  <c r="FR415" i="1"/>
  <c r="GA415" i="1" s="1"/>
  <c r="AJ415" i="1"/>
  <c r="CZ406" i="1"/>
  <c r="Y406" i="1" s="1"/>
  <c r="AF415" i="1"/>
  <c r="AB406" i="1"/>
  <c r="AB400" i="1"/>
  <c r="AB395" i="1"/>
  <c r="U394" i="1"/>
  <c r="Q394" i="1"/>
  <c r="U389" i="1"/>
  <c r="Q389" i="1"/>
  <c r="W388" i="1"/>
  <c r="S388" i="1"/>
  <c r="CP388" i="1" s="1"/>
  <c r="O388" i="1" s="1"/>
  <c r="AB388" i="1"/>
  <c r="W387" i="1"/>
  <c r="S387" i="1"/>
  <c r="AB387" i="1"/>
  <c r="W386" i="1"/>
  <c r="S386" i="1"/>
  <c r="AB386" i="1"/>
  <c r="GX385" i="1"/>
  <c r="GX382" i="1"/>
  <c r="W380" i="1"/>
  <c r="S380" i="1"/>
  <c r="AB380" i="1"/>
  <c r="U378" i="1"/>
  <c r="Q378" i="1"/>
  <c r="I378" i="1"/>
  <c r="W377" i="1"/>
  <c r="S377" i="1"/>
  <c r="CP377" i="1" s="1"/>
  <c r="O377" i="1" s="1"/>
  <c r="AB377" i="1"/>
  <c r="W375" i="1"/>
  <c r="S375" i="1"/>
  <c r="AB375" i="1"/>
  <c r="CX554" i="3"/>
  <c r="CX558" i="3"/>
  <c r="CX562" i="3"/>
  <c r="CX557" i="3"/>
  <c r="CX561" i="3"/>
  <c r="CX555" i="3"/>
  <c r="CX559" i="3"/>
  <c r="CX560" i="3"/>
  <c r="CX556" i="3"/>
  <c r="T371" i="1"/>
  <c r="W370" i="1"/>
  <c r="S370" i="1"/>
  <c r="AB370" i="1"/>
  <c r="CR369" i="1"/>
  <c r="Q369" i="1" s="1"/>
  <c r="AB369" i="1"/>
  <c r="CP368" i="1"/>
  <c r="O368" i="1" s="1"/>
  <c r="CZ364" i="1"/>
  <c r="Y364" i="1" s="1"/>
  <c r="T363" i="1"/>
  <c r="W361" i="1"/>
  <c r="S361" i="1"/>
  <c r="AB361" i="1"/>
  <c r="CR360" i="1"/>
  <c r="Q360" i="1" s="1"/>
  <c r="CP360" i="1" s="1"/>
  <c r="O360" i="1" s="1"/>
  <c r="AB360" i="1"/>
  <c r="CZ356" i="1"/>
  <c r="Y356" i="1" s="1"/>
  <c r="W354" i="1"/>
  <c r="S354" i="1"/>
  <c r="AB354" i="1"/>
  <c r="CP289" i="1"/>
  <c r="O289" i="1" s="1"/>
  <c r="CY280" i="1"/>
  <c r="X280" i="1" s="1"/>
  <c r="CP279" i="1"/>
  <c r="O279" i="1" s="1"/>
  <c r="V277" i="1"/>
  <c r="P277" i="1"/>
  <c r="CZ273" i="1"/>
  <c r="Y273" i="1" s="1"/>
  <c r="GN273" i="1" s="1"/>
  <c r="CY273" i="1"/>
  <c r="X273" i="1" s="1"/>
  <c r="CY272" i="1"/>
  <c r="X272" i="1" s="1"/>
  <c r="CP271" i="1"/>
  <c r="O271" i="1" s="1"/>
  <c r="AU291" i="1"/>
  <c r="CD266" i="1"/>
  <c r="CP268" i="1"/>
  <c r="O268" i="1" s="1"/>
  <c r="CS408" i="1"/>
  <c r="R408" i="1" s="1"/>
  <c r="GK408" i="1" s="1"/>
  <c r="AD408" i="1"/>
  <c r="CR408" i="1" s="1"/>
  <c r="Q408" i="1" s="1"/>
  <c r="AD415" i="1" s="1"/>
  <c r="EB415" i="1"/>
  <c r="BZ415" i="1"/>
  <c r="CI415" i="1" s="1"/>
  <c r="U399" i="1"/>
  <c r="I399" i="1"/>
  <c r="V399" i="1" s="1"/>
  <c r="W398" i="1"/>
  <c r="S398" i="1"/>
  <c r="CP398" i="1" s="1"/>
  <c r="O398" i="1" s="1"/>
  <c r="AB398" i="1"/>
  <c r="W397" i="1"/>
  <c r="S397" i="1"/>
  <c r="AB397" i="1"/>
  <c r="W396" i="1"/>
  <c r="S396" i="1"/>
  <c r="CP396" i="1" s="1"/>
  <c r="O396" i="1" s="1"/>
  <c r="AB396" i="1"/>
  <c r="W393" i="1"/>
  <c r="S393" i="1"/>
  <c r="AB393" i="1"/>
  <c r="CX660" i="3"/>
  <c r="CX664" i="3"/>
  <c r="CX668" i="3"/>
  <c r="CX659" i="3"/>
  <c r="CX663" i="3"/>
  <c r="CX667" i="3"/>
  <c r="CX662" i="3"/>
  <c r="CX666" i="3"/>
  <c r="CX670" i="3"/>
  <c r="CX661" i="3"/>
  <c r="CX665" i="3"/>
  <c r="CX669" i="3"/>
  <c r="CX648" i="3"/>
  <c r="CX652" i="3"/>
  <c r="CX656" i="3"/>
  <c r="CX647" i="3"/>
  <c r="CX651" i="3"/>
  <c r="CX655" i="3"/>
  <c r="CX650" i="3"/>
  <c r="CX654" i="3"/>
  <c r="CX658" i="3"/>
  <c r="CX649" i="3"/>
  <c r="CX653" i="3"/>
  <c r="CX657" i="3"/>
  <c r="CZ384" i="1"/>
  <c r="Y384" i="1" s="1"/>
  <c r="AB384" i="1"/>
  <c r="AD383" i="1"/>
  <c r="CR383" i="1" s="1"/>
  <c r="Q383" i="1" s="1"/>
  <c r="CS383" i="1"/>
  <c r="R383" i="1" s="1"/>
  <c r="GK383" i="1" s="1"/>
  <c r="W381" i="1"/>
  <c r="S381" i="1"/>
  <c r="AB381" i="1"/>
  <c r="W379" i="1"/>
  <c r="S379" i="1"/>
  <c r="CP379" i="1" s="1"/>
  <c r="O379" i="1" s="1"/>
  <c r="AB379" i="1"/>
  <c r="CX574" i="3"/>
  <c r="CX578" i="3"/>
  <c r="CX582" i="3"/>
  <c r="CX575" i="3"/>
  <c r="CX579" i="3"/>
  <c r="CX583" i="3"/>
  <c r="CX577" i="3"/>
  <c r="CX581" i="3"/>
  <c r="CX576" i="3"/>
  <c r="CX580" i="3"/>
  <c r="CX584" i="3"/>
  <c r="W374" i="1"/>
  <c r="S374" i="1"/>
  <c r="AB374" i="1"/>
  <c r="T370" i="1"/>
  <c r="V370" i="1"/>
  <c r="CY368" i="1"/>
  <c r="X368" i="1" s="1"/>
  <c r="CZ368" i="1"/>
  <c r="Y368" i="1" s="1"/>
  <c r="AB368" i="1"/>
  <c r="CR367" i="1"/>
  <c r="Q367" i="1" s="1"/>
  <c r="CP367" i="1" s="1"/>
  <c r="O367" i="1" s="1"/>
  <c r="AB367" i="1"/>
  <c r="CZ362" i="1"/>
  <c r="Y362" i="1" s="1"/>
  <c r="T361" i="1"/>
  <c r="V361" i="1"/>
  <c r="CQ359" i="1"/>
  <c r="P359" i="1" s="1"/>
  <c r="CP359" i="1" s="1"/>
  <c r="O359" i="1" s="1"/>
  <c r="AB359" i="1"/>
  <c r="GX354" i="1"/>
  <c r="T354" i="1"/>
  <c r="V354" i="1"/>
  <c r="CP353" i="1"/>
  <c r="O353" i="1" s="1"/>
  <c r="EH266" i="1"/>
  <c r="P300" i="1"/>
  <c r="AB286" i="1"/>
  <c r="CR286" i="1"/>
  <c r="Q286" i="1" s="1"/>
  <c r="CP285" i="1"/>
  <c r="O285" i="1" s="1"/>
  <c r="CP282" i="1"/>
  <c r="O282" i="1" s="1"/>
  <c r="CZ281" i="1"/>
  <c r="Y281" i="1" s="1"/>
  <c r="CY281" i="1"/>
  <c r="X281" i="1" s="1"/>
  <c r="P284" i="1"/>
  <c r="GX284" i="1"/>
  <c r="R284" i="1"/>
  <c r="GK284" i="1" s="1"/>
  <c r="DW291" i="1"/>
  <c r="GK275" i="1"/>
  <c r="T277" i="1"/>
  <c r="DY291" i="1" s="1"/>
  <c r="GX277" i="1"/>
  <c r="R277" i="1"/>
  <c r="GK277" i="1" s="1"/>
  <c r="R276" i="1"/>
  <c r="GK276" i="1" s="1"/>
  <c r="P276" i="1"/>
  <c r="CP276" i="1" s="1"/>
  <c r="O276" i="1" s="1"/>
  <c r="GX276" i="1"/>
  <c r="EA291" i="1"/>
  <c r="DU291" i="1"/>
  <c r="CP269" i="1"/>
  <c r="O269" i="1" s="1"/>
  <c r="CY268" i="1"/>
  <c r="X268" i="1" s="1"/>
  <c r="CZ268" i="1"/>
  <c r="Y268" i="1" s="1"/>
  <c r="GC404" i="1"/>
  <c r="ET415" i="1"/>
  <c r="CK404" i="1"/>
  <c r="BB415" i="1"/>
  <c r="AB412" i="1"/>
  <c r="AB411" i="1"/>
  <c r="AB408" i="1"/>
  <c r="CQ408" i="1"/>
  <c r="P408" i="1" s="1"/>
  <c r="CP408" i="1" s="1"/>
  <c r="O408" i="1" s="1"/>
  <c r="AD407" i="1"/>
  <c r="CR407" i="1" s="1"/>
  <c r="Q407" i="1" s="1"/>
  <c r="DV415" i="1" s="1"/>
  <c r="CS407" i="1"/>
  <c r="R407" i="1" s="1"/>
  <c r="CY407" i="1" s="1"/>
  <c r="X407" i="1" s="1"/>
  <c r="EC415" i="1" s="1"/>
  <c r="Q400" i="1"/>
  <c r="I400" i="1"/>
  <c r="S400" i="1" s="1"/>
  <c r="I395" i="1"/>
  <c r="S395" i="1" s="1"/>
  <c r="W394" i="1"/>
  <c r="S394" i="1"/>
  <c r="AB394" i="1"/>
  <c r="GX393" i="1"/>
  <c r="CY392" i="1"/>
  <c r="X392" i="1" s="1"/>
  <c r="GO392" i="1" s="1"/>
  <c r="T392" i="1"/>
  <c r="CY391" i="1"/>
  <c r="X391" i="1" s="1"/>
  <c r="GM391" i="1" s="1"/>
  <c r="T391" i="1"/>
  <c r="CY390" i="1"/>
  <c r="X390" i="1" s="1"/>
  <c r="GM390" i="1" s="1"/>
  <c r="W389" i="1"/>
  <c r="S389" i="1"/>
  <c r="AB389" i="1"/>
  <c r="CX639" i="3"/>
  <c r="CX640" i="3"/>
  <c r="CX644" i="3"/>
  <c r="CX643" i="3"/>
  <c r="CX642" i="3"/>
  <c r="CX646" i="3"/>
  <c r="CX641" i="3"/>
  <c r="CX645" i="3"/>
  <c r="CX631" i="3"/>
  <c r="CX635" i="3"/>
  <c r="CX632" i="3"/>
  <c r="CX638" i="3"/>
  <c r="CX637" i="3"/>
  <c r="CX634" i="3"/>
  <c r="CX636" i="3"/>
  <c r="CX633" i="3"/>
  <c r="CY385" i="1"/>
  <c r="X385" i="1" s="1"/>
  <c r="GO385" i="1" s="1"/>
  <c r="CP384" i="1"/>
  <c r="O384" i="1" s="1"/>
  <c r="CQ383" i="1"/>
  <c r="P383" i="1" s="1"/>
  <c r="CP383" i="1" s="1"/>
  <c r="O383" i="1" s="1"/>
  <c r="AB383" i="1"/>
  <c r="CY382" i="1"/>
  <c r="X382" i="1" s="1"/>
  <c r="GO382" i="1" s="1"/>
  <c r="CX598" i="3"/>
  <c r="CX602" i="3"/>
  <c r="CX606" i="3"/>
  <c r="CX599" i="3"/>
  <c r="CX603" i="3"/>
  <c r="CX597" i="3"/>
  <c r="CX601" i="3"/>
  <c r="CX605" i="3"/>
  <c r="CX596" i="3"/>
  <c r="CX600" i="3"/>
  <c r="CX604" i="3"/>
  <c r="GX379" i="1"/>
  <c r="W378" i="1"/>
  <c r="S378" i="1"/>
  <c r="AB378" i="1"/>
  <c r="CY376" i="1"/>
  <c r="X376" i="1" s="1"/>
  <c r="GO376" i="1" s="1"/>
  <c r="T376" i="1"/>
  <c r="CX566" i="3"/>
  <c r="CX570" i="3"/>
  <c r="CX563" i="3"/>
  <c r="CX567" i="3"/>
  <c r="CX571" i="3"/>
  <c r="CX565" i="3"/>
  <c r="CX569" i="3"/>
  <c r="CX573" i="3"/>
  <c r="CX564" i="3"/>
  <c r="CX568" i="3"/>
  <c r="CX572" i="3"/>
  <c r="GX374" i="1"/>
  <c r="CY373" i="1"/>
  <c r="X373" i="1" s="1"/>
  <c r="GO373" i="1" s="1"/>
  <c r="AB372" i="1"/>
  <c r="CP371" i="1"/>
  <c r="O371" i="1" s="1"/>
  <c r="CX546" i="3"/>
  <c r="CX550" i="3"/>
  <c r="CX545" i="3"/>
  <c r="CX549" i="3"/>
  <c r="CX553" i="3"/>
  <c r="CX547" i="3"/>
  <c r="CX551" i="3"/>
  <c r="CX552" i="3"/>
  <c r="CX548" i="3"/>
  <c r="U370" i="1"/>
  <c r="Q370" i="1"/>
  <c r="CY367" i="1"/>
  <c r="X367" i="1" s="1"/>
  <c r="CY366" i="1"/>
  <c r="X366" i="1" s="1"/>
  <c r="GO366" i="1" s="1"/>
  <c r="CZ366" i="1"/>
  <c r="Y366" i="1" s="1"/>
  <c r="AB366" i="1"/>
  <c r="CR364" i="1"/>
  <c r="Q364" i="1" s="1"/>
  <c r="CP364" i="1" s="1"/>
  <c r="O364" i="1" s="1"/>
  <c r="AB364" i="1"/>
  <c r="CP363" i="1"/>
  <c r="O363" i="1" s="1"/>
  <c r="U361" i="1"/>
  <c r="Q361" i="1"/>
  <c r="CY358" i="1"/>
  <c r="X358" i="1" s="1"/>
  <c r="GO358" i="1" s="1"/>
  <c r="CZ358" i="1"/>
  <c r="Y358" i="1" s="1"/>
  <c r="AB358" i="1"/>
  <c r="CR356" i="1"/>
  <c r="Q356" i="1" s="1"/>
  <c r="CP356" i="1" s="1"/>
  <c r="O356" i="1" s="1"/>
  <c r="AB356" i="1"/>
  <c r="CQ355" i="1"/>
  <c r="P355" i="1" s="1"/>
  <c r="AB355" i="1"/>
  <c r="U354" i="1"/>
  <c r="Q354" i="1"/>
  <c r="DV512" i="1" s="1"/>
  <c r="DV351" i="1" s="1"/>
  <c r="CZ289" i="1"/>
  <c r="Y289" i="1" s="1"/>
  <c r="CY289" i="1"/>
  <c r="X289" i="1" s="1"/>
  <c r="V284" i="1"/>
  <c r="CZ279" i="1"/>
  <c r="Y279" i="1" s="1"/>
  <c r="CY279" i="1"/>
  <c r="X279" i="1" s="1"/>
  <c r="S277" i="1"/>
  <c r="V276" i="1"/>
  <c r="CY275" i="1"/>
  <c r="X275" i="1" s="1"/>
  <c r="AB274" i="1"/>
  <c r="CR274" i="1"/>
  <c r="Q274" i="1" s="1"/>
  <c r="CP274" i="1" s="1"/>
  <c r="O274" i="1" s="1"/>
  <c r="GM273" i="1"/>
  <c r="CZ271" i="1"/>
  <c r="Y271" i="1" s="1"/>
  <c r="CY271" i="1"/>
  <c r="X271" i="1" s="1"/>
  <c r="EB291" i="1"/>
  <c r="CI291" i="1"/>
  <c r="AP291" i="1"/>
  <c r="BY266" i="1"/>
  <c r="GK268" i="1"/>
  <c r="CQ407" i="1"/>
  <c r="P407" i="1" s="1"/>
  <c r="AB407" i="1"/>
  <c r="DX415" i="1"/>
  <c r="CD415" i="1"/>
  <c r="W399" i="1"/>
  <c r="AB399" i="1"/>
  <c r="CX688" i="3"/>
  <c r="CX692" i="3"/>
  <c r="CX696" i="3"/>
  <c r="CX700" i="3"/>
  <c r="CX687" i="3"/>
  <c r="CX691" i="3"/>
  <c r="CX695" i="3"/>
  <c r="CX699" i="3"/>
  <c r="CX686" i="3"/>
  <c r="CX690" i="3"/>
  <c r="CX694" i="3"/>
  <c r="CX698" i="3"/>
  <c r="CX689" i="3"/>
  <c r="CX693" i="3"/>
  <c r="CX697" i="3"/>
  <c r="CX672" i="3"/>
  <c r="CX676" i="3"/>
  <c r="CX680" i="3"/>
  <c r="CX684" i="3"/>
  <c r="CX671" i="3"/>
  <c r="CX675" i="3"/>
  <c r="CX679" i="3"/>
  <c r="CX683" i="3"/>
  <c r="CX674" i="3"/>
  <c r="CX678" i="3"/>
  <c r="CX682" i="3"/>
  <c r="CX673" i="3"/>
  <c r="CX677" i="3"/>
  <c r="CX681" i="3"/>
  <c r="CX685" i="3"/>
  <c r="AB392" i="1"/>
  <c r="AB391" i="1"/>
  <c r="AB390" i="1"/>
  <c r="AB385" i="1"/>
  <c r="AB382" i="1"/>
  <c r="CX586" i="3"/>
  <c r="CX590" i="3"/>
  <c r="CX594" i="3"/>
  <c r="CX587" i="3"/>
  <c r="CX591" i="3"/>
  <c r="CX595" i="3"/>
  <c r="CX585" i="3"/>
  <c r="CX589" i="3"/>
  <c r="CX593" i="3"/>
  <c r="CX588" i="3"/>
  <c r="CX592" i="3"/>
  <c r="AB376" i="1"/>
  <c r="AB373" i="1"/>
  <c r="GO372" i="1"/>
  <c r="GM372" i="1"/>
  <c r="CZ371" i="1"/>
  <c r="Y371" i="1" s="1"/>
  <c r="AB371" i="1"/>
  <c r="CP370" i="1"/>
  <c r="O370" i="1" s="1"/>
  <c r="CS365" i="1"/>
  <c r="R365" i="1" s="1"/>
  <c r="AD365" i="1"/>
  <c r="CR365" i="1" s="1"/>
  <c r="Q365" i="1" s="1"/>
  <c r="CY363" i="1"/>
  <c r="X363" i="1" s="1"/>
  <c r="CZ363" i="1"/>
  <c r="Y363" i="1" s="1"/>
  <c r="AB363" i="1"/>
  <c r="CR362" i="1"/>
  <c r="Q362" i="1" s="1"/>
  <c r="AB362" i="1"/>
  <c r="CP362" i="1"/>
  <c r="O362" i="1" s="1"/>
  <c r="CP361" i="1"/>
  <c r="O361" i="1" s="1"/>
  <c r="CS357" i="1"/>
  <c r="R357" i="1" s="1"/>
  <c r="CY357" i="1" s="1"/>
  <c r="X357" i="1" s="1"/>
  <c r="AD357" i="1"/>
  <c r="CR357" i="1" s="1"/>
  <c r="Q357" i="1" s="1"/>
  <c r="CZ285" i="1"/>
  <c r="Y285" i="1" s="1"/>
  <c r="CY285" i="1"/>
  <c r="X285" i="1" s="1"/>
  <c r="CR282" i="1"/>
  <c r="Q282" i="1" s="1"/>
  <c r="AB282" i="1"/>
  <c r="GM281" i="1"/>
  <c r="GN281" i="1"/>
  <c r="GB291" i="1"/>
  <c r="FR266" i="1"/>
  <c r="EI291" i="1"/>
  <c r="FY291" i="1"/>
  <c r="CZ269" i="1"/>
  <c r="Y269" i="1" s="1"/>
  <c r="DX291" i="1"/>
  <c r="CY269" i="1"/>
  <c r="X269" i="1" s="1"/>
  <c r="CQ365" i="1"/>
  <c r="P365" i="1" s="1"/>
  <c r="CP365" i="1" s="1"/>
  <c r="O365" i="1" s="1"/>
  <c r="CS359" i="1"/>
  <c r="R359" i="1" s="1"/>
  <c r="GK359" i="1" s="1"/>
  <c r="CQ357" i="1"/>
  <c r="P357" i="1" s="1"/>
  <c r="CP357" i="1" s="1"/>
  <c r="O357" i="1" s="1"/>
  <c r="CS355" i="1"/>
  <c r="R355" i="1" s="1"/>
  <c r="AT291" i="1"/>
  <c r="AO291" i="1"/>
  <c r="AB287" i="1"/>
  <c r="CQ283" i="1"/>
  <c r="P283" i="1" s="1"/>
  <c r="U283" i="1"/>
  <c r="Q283" i="1"/>
  <c r="W282" i="1"/>
  <c r="S282" i="1"/>
  <c r="CX450" i="3"/>
  <c r="CX454" i="3"/>
  <c r="CX458" i="3"/>
  <c r="CX453" i="3"/>
  <c r="CX457" i="3"/>
  <c r="CX452" i="3"/>
  <c r="CX456" i="3"/>
  <c r="CX451" i="3"/>
  <c r="CX455" i="3"/>
  <c r="AB280" i="1"/>
  <c r="CQ278" i="1"/>
  <c r="P278" i="1" s="1"/>
  <c r="CP278" i="1" s="1"/>
  <c r="O278" i="1" s="1"/>
  <c r="U278" i="1"/>
  <c r="Q278" i="1"/>
  <c r="AB275" i="1"/>
  <c r="CQ272" i="1"/>
  <c r="P272" i="1" s="1"/>
  <c r="CP272" i="1" s="1"/>
  <c r="O272" i="1" s="1"/>
  <c r="U272" i="1"/>
  <c r="Q272" i="1"/>
  <c r="CX400" i="3"/>
  <c r="CX404" i="3"/>
  <c r="CX398" i="3"/>
  <c r="CX397" i="3"/>
  <c r="CX403" i="3"/>
  <c r="CX402" i="3"/>
  <c r="CX399" i="3"/>
  <c r="CX401" i="3"/>
  <c r="AB270" i="1"/>
  <c r="CY233" i="1"/>
  <c r="X233" i="1" s="1"/>
  <c r="CZ233" i="1"/>
  <c r="Y233" i="1" s="1"/>
  <c r="CY229" i="1"/>
  <c r="X229" i="1" s="1"/>
  <c r="CZ229" i="1"/>
  <c r="Y229" i="1" s="1"/>
  <c r="CY227" i="1"/>
  <c r="X227" i="1" s="1"/>
  <c r="CZ227" i="1"/>
  <c r="Y227" i="1" s="1"/>
  <c r="CZ225" i="1"/>
  <c r="Y225" i="1" s="1"/>
  <c r="P304" i="1"/>
  <c r="FV266" i="1"/>
  <c r="EM291" i="1"/>
  <c r="GA291" i="1"/>
  <c r="CZ287" i="1"/>
  <c r="Y287" i="1" s="1"/>
  <c r="CZ280" i="1"/>
  <c r="Y280" i="1" s="1"/>
  <c r="CX442" i="3"/>
  <c r="CX446" i="3"/>
  <c r="CX441" i="3"/>
  <c r="CX445" i="3"/>
  <c r="CX449" i="3"/>
  <c r="CX444" i="3"/>
  <c r="CX448" i="3"/>
  <c r="CX443" i="3"/>
  <c r="CX447" i="3"/>
  <c r="U277" i="1"/>
  <c r="Q277" i="1"/>
  <c r="W276" i="1"/>
  <c r="S276" i="1"/>
  <c r="AB276" i="1"/>
  <c r="CZ275" i="1"/>
  <c r="Y275" i="1" s="1"/>
  <c r="CZ270" i="1"/>
  <c r="Y270" i="1" s="1"/>
  <c r="CX392" i="3"/>
  <c r="CX396" i="3"/>
  <c r="CX390" i="3"/>
  <c r="CX389" i="3"/>
  <c r="CX395" i="3"/>
  <c r="CX394" i="3"/>
  <c r="CX391" i="3"/>
  <c r="CX393" i="3"/>
  <c r="FQ266" i="1"/>
  <c r="EL266" i="1"/>
  <c r="BZ266" i="1"/>
  <c r="GM233" i="1"/>
  <c r="GN233" i="1"/>
  <c r="EA235" i="1"/>
  <c r="GB235" i="1"/>
  <c r="CT353" i="1"/>
  <c r="S353" i="1" s="1"/>
  <c r="BC266" i="1"/>
  <c r="F307" i="1"/>
  <c r="CG291" i="1"/>
  <c r="BB291" i="1"/>
  <c r="I288" i="1"/>
  <c r="T288" i="1" s="1"/>
  <c r="AG291" i="1" s="1"/>
  <c r="U287" i="1"/>
  <c r="Q287" i="1"/>
  <c r="CP287" i="1" s="1"/>
  <c r="O287" i="1" s="1"/>
  <c r="W286" i="1"/>
  <c r="S286" i="1"/>
  <c r="U280" i="1"/>
  <c r="Q280" i="1"/>
  <c r="CP280" i="1" s="1"/>
  <c r="O280" i="1" s="1"/>
  <c r="CX434" i="3"/>
  <c r="CX438" i="3"/>
  <c r="CX433" i="3"/>
  <c r="CX437" i="3"/>
  <c r="CX432" i="3"/>
  <c r="CX436" i="3"/>
  <c r="CX440" i="3"/>
  <c r="CX435" i="3"/>
  <c r="CX439" i="3"/>
  <c r="U275" i="1"/>
  <c r="DZ291" i="1" s="1"/>
  <c r="Q275" i="1"/>
  <c r="CP275" i="1" s="1"/>
  <c r="O275" i="1" s="1"/>
  <c r="W274" i="1"/>
  <c r="S274" i="1"/>
  <c r="CX414" i="3"/>
  <c r="CX418" i="3"/>
  <c r="CX422" i="3"/>
  <c r="CX417" i="3"/>
  <c r="CX421" i="3"/>
  <c r="CX416" i="3"/>
  <c r="CX420" i="3"/>
  <c r="CX415" i="3"/>
  <c r="CX419" i="3"/>
  <c r="U270" i="1"/>
  <c r="Q270" i="1"/>
  <c r="CP270" i="1" s="1"/>
  <c r="O270" i="1" s="1"/>
  <c r="CL266" i="1"/>
  <c r="CY231" i="1"/>
  <c r="X231" i="1" s="1"/>
  <c r="CZ231" i="1"/>
  <c r="Y231" i="1" s="1"/>
  <c r="T226" i="1"/>
  <c r="GD266" i="1"/>
  <c r="EU291" i="1"/>
  <c r="AQ266" i="1"/>
  <c r="F301" i="1"/>
  <c r="W284" i="1"/>
  <c r="S284" i="1"/>
  <c r="CZ283" i="1"/>
  <c r="Y283" i="1" s="1"/>
  <c r="AB281" i="1"/>
  <c r="V280" i="1"/>
  <c r="CZ278" i="1"/>
  <c r="Y278" i="1" s="1"/>
  <c r="CX426" i="3"/>
  <c r="CX430" i="3"/>
  <c r="CX425" i="3"/>
  <c r="CX429" i="3"/>
  <c r="CX424" i="3"/>
  <c r="CX428" i="3"/>
  <c r="CX423" i="3"/>
  <c r="CX427" i="3"/>
  <c r="CX431" i="3"/>
  <c r="AB277" i="1"/>
  <c r="CZ272" i="1"/>
  <c r="Y272" i="1" s="1"/>
  <c r="CX406" i="3"/>
  <c r="CX410" i="3"/>
  <c r="CX405" i="3"/>
  <c r="CX409" i="3"/>
  <c r="CX413" i="3"/>
  <c r="CX408" i="3"/>
  <c r="CX412" i="3"/>
  <c r="CX407" i="3"/>
  <c r="CX411" i="3"/>
  <c r="AB271" i="1"/>
  <c r="V270" i="1"/>
  <c r="DZ235" i="1"/>
  <c r="P245" i="1"/>
  <c r="AB232" i="1"/>
  <c r="AD230" i="1"/>
  <c r="CR230" i="1" s="1"/>
  <c r="T229" i="1"/>
  <c r="AB229" i="1"/>
  <c r="P227" i="1"/>
  <c r="CP227" i="1" s="1"/>
  <c r="O227" i="1" s="1"/>
  <c r="AB224" i="1"/>
  <c r="CP223" i="1"/>
  <c r="O223" i="1" s="1"/>
  <c r="T221" i="1"/>
  <c r="DY235" i="1" s="1"/>
  <c r="AB221" i="1"/>
  <c r="CR219" i="1"/>
  <c r="Q219" i="1" s="1"/>
  <c r="AB219" i="1"/>
  <c r="CR217" i="1"/>
  <c r="Q217" i="1" s="1"/>
  <c r="CP217" i="1" s="1"/>
  <c r="O217" i="1" s="1"/>
  <c r="AB217" i="1"/>
  <c r="CP216" i="1"/>
  <c r="O216" i="1" s="1"/>
  <c r="CZ192" i="1"/>
  <c r="Y192" i="1" s="1"/>
  <c r="CY192" i="1"/>
  <c r="X192" i="1" s="1"/>
  <c r="CK190" i="1"/>
  <c r="BB235" i="1"/>
  <c r="AB230" i="1"/>
  <c r="V226" i="1"/>
  <c r="R226" i="1"/>
  <c r="GK226" i="1" s="1"/>
  <c r="CZ221" i="1"/>
  <c r="Y221" i="1" s="1"/>
  <c r="CY221" i="1"/>
  <c r="X221" i="1" s="1"/>
  <c r="CP219" i="1"/>
  <c r="O219" i="1" s="1"/>
  <c r="CZ218" i="1"/>
  <c r="Y218" i="1" s="1"/>
  <c r="CY218" i="1"/>
  <c r="X218" i="1" s="1"/>
  <c r="EB235" i="1"/>
  <c r="CZ213" i="1"/>
  <c r="Y213" i="1" s="1"/>
  <c r="CY213" i="1"/>
  <c r="X213" i="1" s="1"/>
  <c r="BZ235" i="1"/>
  <c r="CG235" i="1" s="1"/>
  <c r="CY212" i="1"/>
  <c r="X212" i="1" s="1"/>
  <c r="GM212" i="1" s="1"/>
  <c r="CZ212" i="1"/>
  <c r="Y212" i="1" s="1"/>
  <c r="CY206" i="1"/>
  <c r="X206" i="1" s="1"/>
  <c r="CZ206" i="1"/>
  <c r="Y206" i="1" s="1"/>
  <c r="CY202" i="1"/>
  <c r="X202" i="1" s="1"/>
  <c r="FY190" i="1"/>
  <c r="EP235" i="1"/>
  <c r="FU190" i="1"/>
  <c r="EL235" i="1"/>
  <c r="FQ190" i="1"/>
  <c r="EH235" i="1"/>
  <c r="ER235" i="1"/>
  <c r="EM190" i="1"/>
  <c r="P254" i="1"/>
  <c r="EG235" i="1"/>
  <c r="BY190" i="1"/>
  <c r="AP235" i="1"/>
  <c r="AO235" i="1"/>
  <c r="T233" i="1"/>
  <c r="AB233" i="1"/>
  <c r="CR231" i="1"/>
  <c r="Q231" i="1" s="1"/>
  <c r="CP231" i="1" s="1"/>
  <c r="O231" i="1" s="1"/>
  <c r="AB228" i="1"/>
  <c r="CQ226" i="1"/>
  <c r="P226" i="1" s="1"/>
  <c r="U226" i="1"/>
  <c r="AB225" i="1"/>
  <c r="CZ223" i="1"/>
  <c r="Y223" i="1" s="1"/>
  <c r="CY223" i="1"/>
  <c r="X223" i="1" s="1"/>
  <c r="S222" i="1"/>
  <c r="Q221" i="1"/>
  <c r="CY220" i="1"/>
  <c r="X220" i="1" s="1"/>
  <c r="CP220" i="1"/>
  <c r="O220" i="1" s="1"/>
  <c r="CR218" i="1"/>
  <c r="Q218" i="1" s="1"/>
  <c r="AB218" i="1"/>
  <c r="CZ215" i="1"/>
  <c r="Y215" i="1" s="1"/>
  <c r="CY215" i="1"/>
  <c r="X215" i="1" s="1"/>
  <c r="CY214" i="1"/>
  <c r="X214" i="1" s="1"/>
  <c r="GM214" i="1" s="1"/>
  <c r="CZ214" i="1"/>
  <c r="Y214" i="1" s="1"/>
  <c r="CR213" i="1"/>
  <c r="Q213" i="1" s="1"/>
  <c r="CP213" i="1" s="1"/>
  <c r="O213" i="1" s="1"/>
  <c r="AB213" i="1"/>
  <c r="GC190" i="1"/>
  <c r="ET235" i="1"/>
  <c r="CC190" i="1"/>
  <c r="AT235" i="1"/>
  <c r="R230" i="1"/>
  <c r="GK230" i="1" s="1"/>
  <c r="P229" i="1"/>
  <c r="CP229" i="1" s="1"/>
  <c r="O229" i="1" s="1"/>
  <c r="GX226" i="1"/>
  <c r="CY225" i="1"/>
  <c r="X225" i="1" s="1"/>
  <c r="GN225" i="1" s="1"/>
  <c r="S224" i="1"/>
  <c r="CP221" i="1"/>
  <c r="O221" i="1" s="1"/>
  <c r="CZ219" i="1"/>
  <c r="Y219" i="1" s="1"/>
  <c r="CY219" i="1"/>
  <c r="X219" i="1" s="1"/>
  <c r="CP218" i="1"/>
  <c r="O218" i="1" s="1"/>
  <c r="CZ217" i="1"/>
  <c r="Y217" i="1" s="1"/>
  <c r="CY217" i="1"/>
  <c r="X217" i="1" s="1"/>
  <c r="CY216" i="1"/>
  <c r="X216" i="1" s="1"/>
  <c r="CZ216" i="1"/>
  <c r="Y216" i="1" s="1"/>
  <c r="CR215" i="1"/>
  <c r="Q215" i="1" s="1"/>
  <c r="CP215" i="1" s="1"/>
  <c r="O215" i="1" s="1"/>
  <c r="AB215" i="1"/>
  <c r="GN214" i="1"/>
  <c r="CD235" i="1"/>
  <c r="CZ208" i="1"/>
  <c r="Y208" i="1" s="1"/>
  <c r="CY204" i="1"/>
  <c r="X204" i="1" s="1"/>
  <c r="CZ204" i="1"/>
  <c r="Y204" i="1" s="1"/>
  <c r="DX235" i="1"/>
  <c r="I232" i="1"/>
  <c r="P232" i="1" s="1"/>
  <c r="I230" i="1"/>
  <c r="T230" i="1" s="1"/>
  <c r="I228" i="1"/>
  <c r="U228" i="1" s="1"/>
  <c r="I226" i="1"/>
  <c r="W226" i="1" s="1"/>
  <c r="I224" i="1"/>
  <c r="P224" i="1" s="1"/>
  <c r="I222" i="1"/>
  <c r="Q222" i="1" s="1"/>
  <c r="CS210" i="1"/>
  <c r="R210" i="1" s="1"/>
  <c r="CY210" i="1" s="1"/>
  <c r="X210" i="1" s="1"/>
  <c r="AD210" i="1"/>
  <c r="CR210" i="1" s="1"/>
  <c r="Q210" i="1" s="1"/>
  <c r="CS200" i="1"/>
  <c r="R200" i="1" s="1"/>
  <c r="AD200" i="1"/>
  <c r="CR200" i="1" s="1"/>
  <c r="Q200" i="1" s="1"/>
  <c r="CS194" i="1"/>
  <c r="R194" i="1" s="1"/>
  <c r="AD194" i="1"/>
  <c r="CR194" i="1" s="1"/>
  <c r="Q194" i="1" s="1"/>
  <c r="EG132" i="1"/>
  <c r="P163" i="1"/>
  <c r="CZ153" i="1"/>
  <c r="Y153" i="1" s="1"/>
  <c r="ED159" i="1" s="1"/>
  <c r="CY153" i="1"/>
  <c r="X153" i="1" s="1"/>
  <c r="CY152" i="1"/>
  <c r="X152" i="1" s="1"/>
  <c r="CZ152" i="1"/>
  <c r="Y152" i="1" s="1"/>
  <c r="CY146" i="1"/>
  <c r="X146" i="1" s="1"/>
  <c r="GN146" i="1" s="1"/>
  <c r="CZ146" i="1"/>
  <c r="Y146" i="1" s="1"/>
  <c r="CY142" i="1"/>
  <c r="X142" i="1" s="1"/>
  <c r="GM142" i="1" s="1"/>
  <c r="CZ142" i="1"/>
  <c r="Y142" i="1" s="1"/>
  <c r="GM135" i="1"/>
  <c r="GN135" i="1"/>
  <c r="AG159" i="1"/>
  <c r="AB210" i="1"/>
  <c r="CQ210" i="1"/>
  <c r="P210" i="1" s="1"/>
  <c r="CP210" i="1" s="1"/>
  <c r="O210" i="1" s="1"/>
  <c r="AB200" i="1"/>
  <c r="CQ200" i="1"/>
  <c r="P200" i="1" s="1"/>
  <c r="CP200" i="1" s="1"/>
  <c r="O200" i="1" s="1"/>
  <c r="CY200" i="1"/>
  <c r="X200" i="1" s="1"/>
  <c r="AB194" i="1"/>
  <c r="CQ194" i="1"/>
  <c r="P194" i="1" s="1"/>
  <c r="CP194" i="1" s="1"/>
  <c r="O194" i="1" s="1"/>
  <c r="CQ192" i="1"/>
  <c r="P192" i="1" s="1"/>
  <c r="GC132" i="1"/>
  <c r="ET159" i="1"/>
  <c r="FQ132" i="1"/>
  <c r="GA159" i="1"/>
  <c r="EH159" i="1"/>
  <c r="EA132" i="1"/>
  <c r="DN159" i="1"/>
  <c r="CP156" i="1"/>
  <c r="O156" i="1" s="1"/>
  <c r="GN152" i="1"/>
  <c r="GM152" i="1"/>
  <c r="CP150" i="1"/>
  <c r="O150" i="1" s="1"/>
  <c r="CY148" i="1"/>
  <c r="X148" i="1" s="1"/>
  <c r="CZ148" i="1"/>
  <c r="Y148" i="1" s="1"/>
  <c r="AJ159" i="1"/>
  <c r="GK136" i="1"/>
  <c r="CP136" i="1"/>
  <c r="O136" i="1" s="1"/>
  <c r="DZ159" i="1"/>
  <c r="CX353" i="3"/>
  <c r="CX357" i="3"/>
  <c r="CX361" i="3"/>
  <c r="CX352" i="3"/>
  <c r="CX356" i="3"/>
  <c r="CX360" i="3"/>
  <c r="CX364" i="3"/>
  <c r="CX355" i="3"/>
  <c r="CX359" i="3"/>
  <c r="CX363" i="3"/>
  <c r="CX354" i="3"/>
  <c r="CX358" i="3"/>
  <c r="CX362" i="3"/>
  <c r="CX341" i="3"/>
  <c r="CX345" i="3"/>
  <c r="CX349" i="3"/>
  <c r="CX340" i="3"/>
  <c r="CX344" i="3"/>
  <c r="CX348" i="3"/>
  <c r="CX339" i="3"/>
  <c r="CX343" i="3"/>
  <c r="CX347" i="3"/>
  <c r="CX351" i="3"/>
  <c r="CX342" i="3"/>
  <c r="CX346" i="3"/>
  <c r="CX350" i="3"/>
  <c r="CS211" i="1"/>
  <c r="R211" i="1" s="1"/>
  <c r="GK211" i="1" s="1"/>
  <c r="AD211" i="1"/>
  <c r="CR211" i="1" s="1"/>
  <c r="Q211" i="1" s="1"/>
  <c r="CS209" i="1"/>
  <c r="R209" i="1" s="1"/>
  <c r="GK209" i="1" s="1"/>
  <c r="AD209" i="1"/>
  <c r="CR209" i="1" s="1"/>
  <c r="Q209" i="1" s="1"/>
  <c r="AD208" i="1"/>
  <c r="CR208" i="1" s="1"/>
  <c r="Q208" i="1" s="1"/>
  <c r="CS208" i="1"/>
  <c r="R208" i="1" s="1"/>
  <c r="GK208" i="1" s="1"/>
  <c r="CS207" i="1"/>
  <c r="R207" i="1" s="1"/>
  <c r="GK207" i="1" s="1"/>
  <c r="AD207" i="1"/>
  <c r="CR207" i="1" s="1"/>
  <c r="Q207" i="1" s="1"/>
  <c r="AD206" i="1"/>
  <c r="CR206" i="1" s="1"/>
  <c r="Q206" i="1" s="1"/>
  <c r="CS206" i="1"/>
  <c r="R206" i="1" s="1"/>
  <c r="GK206" i="1" s="1"/>
  <c r="CS205" i="1"/>
  <c r="R205" i="1" s="1"/>
  <c r="GK205" i="1" s="1"/>
  <c r="AD205" i="1"/>
  <c r="CR205" i="1" s="1"/>
  <c r="Q205" i="1" s="1"/>
  <c r="AD204" i="1"/>
  <c r="CR204" i="1" s="1"/>
  <c r="Q204" i="1" s="1"/>
  <c r="CS204" i="1"/>
  <c r="R204" i="1" s="1"/>
  <c r="GK204" i="1" s="1"/>
  <c r="CS203" i="1"/>
  <c r="R203" i="1" s="1"/>
  <c r="GK203" i="1" s="1"/>
  <c r="AD203" i="1"/>
  <c r="CR203" i="1" s="1"/>
  <c r="Q203" i="1" s="1"/>
  <c r="AD202" i="1"/>
  <c r="CR202" i="1" s="1"/>
  <c r="Q202" i="1" s="1"/>
  <c r="CS202" i="1"/>
  <c r="R202" i="1" s="1"/>
  <c r="GK202" i="1" s="1"/>
  <c r="CS201" i="1"/>
  <c r="R201" i="1" s="1"/>
  <c r="GK201" i="1" s="1"/>
  <c r="AD201" i="1"/>
  <c r="CR201" i="1" s="1"/>
  <c r="Q201" i="1" s="1"/>
  <c r="CS199" i="1"/>
  <c r="R199" i="1" s="1"/>
  <c r="GK199" i="1" s="1"/>
  <c r="AD199" i="1"/>
  <c r="CR199" i="1" s="1"/>
  <c r="Q199" i="1" s="1"/>
  <c r="AD198" i="1"/>
  <c r="CR198" i="1" s="1"/>
  <c r="Q198" i="1" s="1"/>
  <c r="CS198" i="1"/>
  <c r="R198" i="1" s="1"/>
  <c r="GK198" i="1" s="1"/>
  <c r="CS197" i="1"/>
  <c r="R197" i="1" s="1"/>
  <c r="GK197" i="1" s="1"/>
  <c r="AD197" i="1"/>
  <c r="CR197" i="1" s="1"/>
  <c r="Q197" i="1" s="1"/>
  <c r="AD196" i="1"/>
  <c r="CR196" i="1" s="1"/>
  <c r="Q196" i="1" s="1"/>
  <c r="CS196" i="1"/>
  <c r="R196" i="1" s="1"/>
  <c r="GK196" i="1" s="1"/>
  <c r="CS195" i="1"/>
  <c r="R195" i="1" s="1"/>
  <c r="GK195" i="1" s="1"/>
  <c r="AD195" i="1"/>
  <c r="CR195" i="1" s="1"/>
  <c r="Q195" i="1" s="1"/>
  <c r="CS193" i="1"/>
  <c r="R193" i="1" s="1"/>
  <c r="CY193" i="1" s="1"/>
  <c r="X193" i="1" s="1"/>
  <c r="AD193" i="1"/>
  <c r="CR193" i="1" s="1"/>
  <c r="Q193" i="1" s="1"/>
  <c r="DV235" i="1" s="1"/>
  <c r="FY132" i="1"/>
  <c r="EP159" i="1"/>
  <c r="DW132" i="1"/>
  <c r="DJ159" i="1"/>
  <c r="CZ157" i="1"/>
  <c r="Y157" i="1" s="1"/>
  <c r="CY157" i="1"/>
  <c r="X157" i="1" s="1"/>
  <c r="AB155" i="1"/>
  <c r="CP154" i="1"/>
  <c r="O154" i="1" s="1"/>
  <c r="CY150" i="1"/>
  <c r="X150" i="1" s="1"/>
  <c r="CZ150" i="1"/>
  <c r="Y150" i="1" s="1"/>
  <c r="AI159" i="1"/>
  <c r="CY138" i="1"/>
  <c r="X138" i="1" s="1"/>
  <c r="CZ138" i="1"/>
  <c r="Y138" i="1" s="1"/>
  <c r="DY159" i="1"/>
  <c r="GB159" i="1"/>
  <c r="EB159" i="1"/>
  <c r="AB212" i="1"/>
  <c r="AB211" i="1"/>
  <c r="CQ211" i="1"/>
  <c r="P211" i="1" s="1"/>
  <c r="CP211" i="1" s="1"/>
  <c r="O211" i="1" s="1"/>
  <c r="CQ209" i="1"/>
  <c r="P209" i="1" s="1"/>
  <c r="CP209" i="1" s="1"/>
  <c r="O209" i="1" s="1"/>
  <c r="CQ208" i="1"/>
  <c r="P208" i="1" s="1"/>
  <c r="CP208" i="1" s="1"/>
  <c r="O208" i="1" s="1"/>
  <c r="AB208" i="1"/>
  <c r="CQ207" i="1"/>
  <c r="P207" i="1" s="1"/>
  <c r="CP207" i="1" s="1"/>
  <c r="O207" i="1" s="1"/>
  <c r="CQ206" i="1"/>
  <c r="P206" i="1" s="1"/>
  <c r="CP206" i="1" s="1"/>
  <c r="O206" i="1" s="1"/>
  <c r="AB206" i="1"/>
  <c r="CQ205" i="1"/>
  <c r="P205" i="1" s="1"/>
  <c r="CP205" i="1" s="1"/>
  <c r="O205" i="1" s="1"/>
  <c r="CQ204" i="1"/>
  <c r="P204" i="1" s="1"/>
  <c r="CP204" i="1" s="1"/>
  <c r="O204" i="1" s="1"/>
  <c r="AB204" i="1"/>
  <c r="CQ203" i="1"/>
  <c r="P203" i="1" s="1"/>
  <c r="CP203" i="1" s="1"/>
  <c r="O203" i="1" s="1"/>
  <c r="CQ202" i="1"/>
  <c r="P202" i="1" s="1"/>
  <c r="CP202" i="1" s="1"/>
  <c r="O202" i="1" s="1"/>
  <c r="AB202" i="1"/>
  <c r="CQ201" i="1"/>
  <c r="P201" i="1" s="1"/>
  <c r="CP201" i="1" s="1"/>
  <c r="O201" i="1" s="1"/>
  <c r="AB199" i="1"/>
  <c r="CQ199" i="1"/>
  <c r="P199" i="1" s="1"/>
  <c r="CP199" i="1" s="1"/>
  <c r="O199" i="1" s="1"/>
  <c r="CQ198" i="1"/>
  <c r="P198" i="1" s="1"/>
  <c r="AB198" i="1"/>
  <c r="AB197" i="1"/>
  <c r="CQ197" i="1"/>
  <c r="P197" i="1" s="1"/>
  <c r="CP197" i="1" s="1"/>
  <c r="O197" i="1" s="1"/>
  <c r="CQ196" i="1"/>
  <c r="P196" i="1" s="1"/>
  <c r="AB196" i="1"/>
  <c r="AB195" i="1"/>
  <c r="CQ195" i="1"/>
  <c r="P195" i="1" s="1"/>
  <c r="CP195" i="1" s="1"/>
  <c r="O195" i="1" s="1"/>
  <c r="CQ193" i="1"/>
  <c r="P193" i="1" s="1"/>
  <c r="FU132" i="1"/>
  <c r="EL159" i="1"/>
  <c r="CZ155" i="1"/>
  <c r="Y155" i="1" s="1"/>
  <c r="CY155" i="1"/>
  <c r="X155" i="1" s="1"/>
  <c r="CZ154" i="1"/>
  <c r="Y154" i="1" s="1"/>
  <c r="CY144" i="1"/>
  <c r="X144" i="1" s="1"/>
  <c r="CZ144" i="1"/>
  <c r="Y144" i="1" s="1"/>
  <c r="CP143" i="1"/>
  <c r="O143" i="1" s="1"/>
  <c r="GN142" i="1"/>
  <c r="CY140" i="1"/>
  <c r="X140" i="1" s="1"/>
  <c r="CZ140" i="1"/>
  <c r="Y140" i="1" s="1"/>
  <c r="GN138" i="1"/>
  <c r="GM138" i="1"/>
  <c r="EM159" i="1"/>
  <c r="FV132" i="1"/>
  <c r="CJ159" i="1"/>
  <c r="BZ132" i="1"/>
  <c r="AQ159" i="1"/>
  <c r="CG159" i="1"/>
  <c r="CD132" i="1"/>
  <c r="AU159" i="1"/>
  <c r="AH159" i="1"/>
  <c r="AD192" i="1"/>
  <c r="CR192" i="1" s="1"/>
  <c r="Q192" i="1" s="1"/>
  <c r="DX159" i="1"/>
  <c r="BB159" i="1"/>
  <c r="AT159" i="1"/>
  <c r="AP159" i="1"/>
  <c r="AF159" i="1"/>
  <c r="CQ157" i="1"/>
  <c r="P157" i="1" s="1"/>
  <c r="CP157" i="1" s="1"/>
  <c r="O157" i="1" s="1"/>
  <c r="AD157" i="1"/>
  <c r="CR157" i="1" s="1"/>
  <c r="Q157" i="1" s="1"/>
  <c r="CS156" i="1"/>
  <c r="R156" i="1" s="1"/>
  <c r="GK156" i="1" s="1"/>
  <c r="AB156" i="1"/>
  <c r="CQ155" i="1"/>
  <c r="P155" i="1" s="1"/>
  <c r="CP155" i="1" s="1"/>
  <c r="O155" i="1" s="1"/>
  <c r="AD155" i="1"/>
  <c r="CR155" i="1" s="1"/>
  <c r="Q155" i="1" s="1"/>
  <c r="CS154" i="1"/>
  <c r="R154" i="1" s="1"/>
  <c r="GK154" i="1" s="1"/>
  <c r="AB154" i="1"/>
  <c r="CQ153" i="1"/>
  <c r="P153" i="1" s="1"/>
  <c r="CP153" i="1" s="1"/>
  <c r="O153" i="1" s="1"/>
  <c r="AD153" i="1"/>
  <c r="CR153" i="1" s="1"/>
  <c r="Q153" i="1" s="1"/>
  <c r="AB152" i="1"/>
  <c r="AD151" i="1"/>
  <c r="CR151" i="1" s="1"/>
  <c r="Q151" i="1" s="1"/>
  <c r="CP151" i="1" s="1"/>
  <c r="O151" i="1" s="1"/>
  <c r="CY149" i="1"/>
  <c r="X149" i="1" s="1"/>
  <c r="AD147" i="1"/>
  <c r="CR147" i="1" s="1"/>
  <c r="Q147" i="1" s="1"/>
  <c r="CP147" i="1" s="1"/>
  <c r="O147" i="1" s="1"/>
  <c r="CY145" i="1"/>
  <c r="X145" i="1" s="1"/>
  <c r="AD143" i="1"/>
  <c r="CR143" i="1" s="1"/>
  <c r="Q143" i="1" s="1"/>
  <c r="DV159" i="1" s="1"/>
  <c r="CY141" i="1"/>
  <c r="X141" i="1" s="1"/>
  <c r="AD139" i="1"/>
  <c r="CR139" i="1" s="1"/>
  <c r="Q139" i="1" s="1"/>
  <c r="CP139" i="1" s="1"/>
  <c r="O139" i="1" s="1"/>
  <c r="CY137" i="1"/>
  <c r="X137" i="1" s="1"/>
  <c r="AB136" i="1"/>
  <c r="AB135" i="1"/>
  <c r="ET94" i="1"/>
  <c r="P114" i="1"/>
  <c r="AT94" i="1"/>
  <c r="F119" i="1"/>
  <c r="CP99" i="1"/>
  <c r="O99" i="1" s="1"/>
  <c r="DZ101" i="1"/>
  <c r="CP97" i="1"/>
  <c r="O97" i="1" s="1"/>
  <c r="DU101" i="1"/>
  <c r="CJ101" i="1"/>
  <c r="AB151" i="1"/>
  <c r="AB147" i="1"/>
  <c r="AB143" i="1"/>
  <c r="AB139" i="1"/>
  <c r="CZ136" i="1"/>
  <c r="Y136" i="1" s="1"/>
  <c r="EP94" i="1"/>
  <c r="P108" i="1"/>
  <c r="EH94" i="1"/>
  <c r="P110" i="1"/>
  <c r="BB94" i="1"/>
  <c r="F114" i="1"/>
  <c r="DX101" i="1"/>
  <c r="DY101" i="1"/>
  <c r="AJ101" i="1"/>
  <c r="AI101" i="1"/>
  <c r="AD101" i="1"/>
  <c r="CX333" i="3"/>
  <c r="CX337" i="3"/>
  <c r="CX332" i="3"/>
  <c r="CX336" i="3"/>
  <c r="CX335" i="3"/>
  <c r="CX334" i="3"/>
  <c r="CX338" i="3"/>
  <c r="CX325" i="3"/>
  <c r="CX329" i="3"/>
  <c r="CX328" i="3"/>
  <c r="CX327" i="3"/>
  <c r="CX331" i="3"/>
  <c r="CX326" i="3"/>
  <c r="CX330" i="3"/>
  <c r="CX317" i="3"/>
  <c r="CX321" i="3"/>
  <c r="CX316" i="3"/>
  <c r="CX320" i="3"/>
  <c r="CX324" i="3"/>
  <c r="CX319" i="3"/>
  <c r="CX323" i="3"/>
  <c r="CX318" i="3"/>
  <c r="CX322" i="3"/>
  <c r="CX309" i="3"/>
  <c r="CX313" i="3"/>
  <c r="CX308" i="3"/>
  <c r="CX312" i="3"/>
  <c r="CX307" i="3"/>
  <c r="CX311" i="3"/>
  <c r="CX315" i="3"/>
  <c r="CX310" i="3"/>
  <c r="CX314" i="3"/>
  <c r="CX301" i="3"/>
  <c r="CX305" i="3"/>
  <c r="CX300" i="3"/>
  <c r="CX304" i="3"/>
  <c r="CX299" i="3"/>
  <c r="CX303" i="3"/>
  <c r="CX302" i="3"/>
  <c r="CX306" i="3"/>
  <c r="CX293" i="3"/>
  <c r="CX297" i="3"/>
  <c r="CX292" i="3"/>
  <c r="CX296" i="3"/>
  <c r="CX291" i="3"/>
  <c r="CX295" i="3"/>
  <c r="CX294" i="3"/>
  <c r="CX298" i="3"/>
  <c r="CX285" i="3"/>
  <c r="CX289" i="3"/>
  <c r="CX288" i="3"/>
  <c r="CX287" i="3"/>
  <c r="CX286" i="3"/>
  <c r="CX290" i="3"/>
  <c r="CX281" i="3"/>
  <c r="CX280" i="3"/>
  <c r="CX284" i="3"/>
  <c r="CX279" i="3"/>
  <c r="CX283" i="3"/>
  <c r="CX282" i="3"/>
  <c r="P175" i="1"/>
  <c r="P169" i="1"/>
  <c r="AD149" i="1"/>
  <c r="CR149" i="1" s="1"/>
  <c r="Q149" i="1" s="1"/>
  <c r="CP149" i="1" s="1"/>
  <c r="O149" i="1" s="1"/>
  <c r="CR148" i="1"/>
  <c r="Q148" i="1" s="1"/>
  <c r="P148" i="1"/>
  <c r="CP148" i="1" s="1"/>
  <c r="O148" i="1" s="1"/>
  <c r="AB146" i="1"/>
  <c r="AD145" i="1"/>
  <c r="CR145" i="1" s="1"/>
  <c r="Q145" i="1" s="1"/>
  <c r="CP145" i="1" s="1"/>
  <c r="O145" i="1" s="1"/>
  <c r="CR144" i="1"/>
  <c r="Q144" i="1" s="1"/>
  <c r="P144" i="1"/>
  <c r="CP144" i="1" s="1"/>
  <c r="O144" i="1" s="1"/>
  <c r="AD141" i="1"/>
  <c r="CR141" i="1" s="1"/>
  <c r="Q141" i="1" s="1"/>
  <c r="CP141" i="1" s="1"/>
  <c r="O141" i="1" s="1"/>
  <c r="CR140" i="1"/>
  <c r="Q140" i="1" s="1"/>
  <c r="P140" i="1"/>
  <c r="CP140" i="1" s="1"/>
  <c r="O140" i="1" s="1"/>
  <c r="AB138" i="1"/>
  <c r="AD137" i="1"/>
  <c r="CR137" i="1" s="1"/>
  <c r="Q137" i="1" s="1"/>
  <c r="CP137" i="1" s="1"/>
  <c r="O137" i="1" s="1"/>
  <c r="AD134" i="1"/>
  <c r="AX94" i="1"/>
  <c r="F108" i="1"/>
  <c r="AP94" i="1"/>
  <c r="F110" i="1"/>
  <c r="CP98" i="1"/>
  <c r="O98" i="1" s="1"/>
  <c r="GB101" i="1"/>
  <c r="AH101" i="1"/>
  <c r="CP96" i="1"/>
  <c r="O96" i="1" s="1"/>
  <c r="AC101" i="1"/>
  <c r="F163" i="1"/>
  <c r="CI159" i="1"/>
  <c r="AB149" i="1"/>
  <c r="AB145" i="1"/>
  <c r="AB141" i="1"/>
  <c r="AB137" i="1"/>
  <c r="CY134" i="1"/>
  <c r="X134" i="1" s="1"/>
  <c r="EL94" i="1"/>
  <c r="P119" i="1"/>
  <c r="EB101" i="1"/>
  <c r="EA101" i="1"/>
  <c r="DV101" i="1"/>
  <c r="CY96" i="1"/>
  <c r="X96" i="1" s="1"/>
  <c r="AF101" i="1"/>
  <c r="CZ96" i="1"/>
  <c r="Y96" i="1" s="1"/>
  <c r="AG101" i="1"/>
  <c r="CJ26" i="1"/>
  <c r="BA59" i="1"/>
  <c r="CX267" i="3"/>
  <c r="CX271" i="3"/>
  <c r="CX269" i="3"/>
  <c r="CX273" i="3"/>
  <c r="CX277" i="3"/>
  <c r="CX268" i="3"/>
  <c r="CX272" i="3"/>
  <c r="CX276" i="3"/>
  <c r="CX270" i="3"/>
  <c r="CX266" i="3"/>
  <c r="CX275" i="3"/>
  <c r="CX274" i="3"/>
  <c r="CX278" i="3"/>
  <c r="CX255" i="3"/>
  <c r="CX259" i="3"/>
  <c r="CX263" i="3"/>
  <c r="CX254" i="3"/>
  <c r="CX253" i="3"/>
  <c r="CX257" i="3"/>
  <c r="CX261" i="3"/>
  <c r="CX265" i="3"/>
  <c r="CX256" i="3"/>
  <c r="CX260" i="3"/>
  <c r="CX264" i="3"/>
  <c r="CX262" i="3"/>
  <c r="CX258" i="3"/>
  <c r="CX247" i="3"/>
  <c r="CX251" i="3"/>
  <c r="CX246" i="3"/>
  <c r="CX250" i="3"/>
  <c r="CX249" i="3"/>
  <c r="CX248" i="3"/>
  <c r="CX252" i="3"/>
  <c r="CX239" i="3"/>
  <c r="CX243" i="3"/>
  <c r="CX242" i="3"/>
  <c r="CX241" i="3"/>
  <c r="CX245" i="3"/>
  <c r="CX240" i="3"/>
  <c r="CX244" i="3"/>
  <c r="CX231" i="3"/>
  <c r="CX235" i="3"/>
  <c r="CX230" i="3"/>
  <c r="CX234" i="3"/>
  <c r="CX238" i="3"/>
  <c r="CX233" i="3"/>
  <c r="CX237" i="3"/>
  <c r="CX232" i="3"/>
  <c r="CX236" i="3"/>
  <c r="CX223" i="3"/>
  <c r="CX227" i="3"/>
  <c r="CX222" i="3"/>
  <c r="CX226" i="3"/>
  <c r="CX221" i="3"/>
  <c r="CX225" i="3"/>
  <c r="CX229" i="3"/>
  <c r="CX224" i="3"/>
  <c r="CX228" i="3"/>
  <c r="P105" i="1"/>
  <c r="CS99" i="1"/>
  <c r="R99" i="1" s="1"/>
  <c r="GK99" i="1" s="1"/>
  <c r="AB99" i="1"/>
  <c r="CX191" i="3"/>
  <c r="CX194" i="3"/>
  <c r="CX193" i="3"/>
  <c r="CX190" i="3"/>
  <c r="CX192" i="3"/>
  <c r="CS98" i="1"/>
  <c r="R98" i="1" s="1"/>
  <c r="GK98" i="1" s="1"/>
  <c r="AB98" i="1"/>
  <c r="CX187" i="3"/>
  <c r="CX189" i="3"/>
  <c r="CX186" i="3"/>
  <c r="CX188" i="3"/>
  <c r="CX185" i="3"/>
  <c r="CS97" i="1"/>
  <c r="R97" i="1" s="1"/>
  <c r="AB97" i="1"/>
  <c r="CX183" i="3"/>
  <c r="CX181" i="3"/>
  <c r="CX180" i="3"/>
  <c r="CX182" i="3"/>
  <c r="CX184" i="3"/>
  <c r="CS96" i="1"/>
  <c r="R96" i="1" s="1"/>
  <c r="AB96" i="1"/>
  <c r="CX175" i="3"/>
  <c r="CX179" i="3"/>
  <c r="CX178" i="3"/>
  <c r="CX177" i="3"/>
  <c r="CX176" i="3"/>
  <c r="GC94" i="1"/>
  <c r="FY94" i="1"/>
  <c r="FU94" i="1"/>
  <c r="FQ94" i="1"/>
  <c r="CK94" i="1"/>
  <c r="CG94" i="1"/>
  <c r="CC94" i="1"/>
  <c r="BY94" i="1"/>
  <c r="F72" i="1"/>
  <c r="ET59" i="1"/>
  <c r="CY56" i="1"/>
  <c r="X56" i="1" s="1"/>
  <c r="T55" i="1"/>
  <c r="CP54" i="1"/>
  <c r="O54" i="1" s="1"/>
  <c r="GX53" i="1"/>
  <c r="T53" i="1"/>
  <c r="BY59" i="1"/>
  <c r="AG59" i="1"/>
  <c r="CY49" i="1"/>
  <c r="X49" i="1" s="1"/>
  <c r="CP48" i="1"/>
  <c r="O48" i="1" s="1"/>
  <c r="CZ46" i="1"/>
  <c r="Y46" i="1" s="1"/>
  <c r="CY46" i="1"/>
  <c r="X46" i="1" s="1"/>
  <c r="GN46" i="1" s="1"/>
  <c r="CZ40" i="1"/>
  <c r="Y40" i="1" s="1"/>
  <c r="CY40" i="1"/>
  <c r="X40" i="1" s="1"/>
  <c r="GN40" i="1" s="1"/>
  <c r="CY39" i="1"/>
  <c r="X39" i="1" s="1"/>
  <c r="CP38" i="1"/>
  <c r="O38" i="1" s="1"/>
  <c r="GK32" i="1"/>
  <c r="CZ32" i="1"/>
  <c r="Y32" i="1" s="1"/>
  <c r="GA101" i="1"/>
  <c r="EU101" i="1"/>
  <c r="EM101" i="1"/>
  <c r="EI101" i="1"/>
  <c r="CI101" i="1"/>
  <c r="BC101" i="1"/>
  <c r="AU101" i="1"/>
  <c r="AQ101" i="1"/>
  <c r="GD26" i="1"/>
  <c r="EU59" i="1"/>
  <c r="BZ26" i="1"/>
  <c r="AQ59" i="1"/>
  <c r="AB56" i="1"/>
  <c r="U55" i="1"/>
  <c r="Q55" i="1"/>
  <c r="CY54" i="1"/>
  <c r="X54" i="1" s="1"/>
  <c r="CZ54" i="1"/>
  <c r="Y54" i="1" s="1"/>
  <c r="AB54" i="1"/>
  <c r="CR52" i="1"/>
  <c r="Q52" i="1" s="1"/>
  <c r="AB52" i="1"/>
  <c r="CZ44" i="1"/>
  <c r="Y44" i="1" s="1"/>
  <c r="CY44" i="1"/>
  <c r="X44" i="1" s="1"/>
  <c r="AC59" i="1"/>
  <c r="CP36" i="1"/>
  <c r="O36" i="1" s="1"/>
  <c r="AI59" i="1"/>
  <c r="FR26" i="1"/>
  <c r="EI59" i="1"/>
  <c r="EP59" i="1"/>
  <c r="CL26" i="1"/>
  <c r="BC59" i="1"/>
  <c r="BX26" i="1"/>
  <c r="AO59" i="1"/>
  <c r="CG59" i="1"/>
  <c r="T57" i="1"/>
  <c r="CP56" i="1"/>
  <c r="O56" i="1" s="1"/>
  <c r="CP55" i="1"/>
  <c r="O55" i="1" s="1"/>
  <c r="FQ59" i="1"/>
  <c r="CS52" i="1"/>
  <c r="R52" i="1" s="1"/>
  <c r="GK52" i="1" s="1"/>
  <c r="CR51" i="1"/>
  <c r="Q51" i="1" s="1"/>
  <c r="CP51" i="1" s="1"/>
  <c r="O51" i="1" s="1"/>
  <c r="AB51" i="1"/>
  <c r="CZ48" i="1"/>
  <c r="Y48" i="1" s="1"/>
  <c r="CY48" i="1"/>
  <c r="X48" i="1" s="1"/>
  <c r="GM46" i="1"/>
  <c r="CY41" i="1"/>
  <c r="X41" i="1" s="1"/>
  <c r="GM40" i="1"/>
  <c r="CZ38" i="1"/>
  <c r="Y38" i="1" s="1"/>
  <c r="CY38" i="1"/>
  <c r="X38" i="1" s="1"/>
  <c r="CY34" i="1"/>
  <c r="X34" i="1" s="1"/>
  <c r="CZ34" i="1"/>
  <c r="Y34" i="1" s="1"/>
  <c r="FV26" i="1"/>
  <c r="EM59" i="1"/>
  <c r="FP26" i="1"/>
  <c r="EG59" i="1"/>
  <c r="CD26" i="1"/>
  <c r="AU59" i="1"/>
  <c r="GX57" i="1"/>
  <c r="W57" i="1"/>
  <c r="S57" i="1"/>
  <c r="CP57" i="1" s="1"/>
  <c r="O57" i="1" s="1"/>
  <c r="AB57" i="1"/>
  <c r="GX55" i="1"/>
  <c r="W55" i="1"/>
  <c r="S55" i="1"/>
  <c r="AB55" i="1"/>
  <c r="W53" i="1"/>
  <c r="S53" i="1"/>
  <c r="CP53" i="1" s="1"/>
  <c r="O53" i="1" s="1"/>
  <c r="AB53" i="1"/>
  <c r="CP52" i="1"/>
  <c r="O52" i="1" s="1"/>
  <c r="GK51" i="1"/>
  <c r="CY51" i="1"/>
  <c r="X51" i="1" s="1"/>
  <c r="CZ51" i="1"/>
  <c r="Y51" i="1" s="1"/>
  <c r="CY45" i="1"/>
  <c r="X45" i="1" s="1"/>
  <c r="CP44" i="1"/>
  <c r="O44" i="1" s="1"/>
  <c r="CZ42" i="1"/>
  <c r="Y42" i="1" s="1"/>
  <c r="CY42" i="1"/>
  <c r="X42" i="1" s="1"/>
  <c r="GM42" i="1" s="1"/>
  <c r="CZ36" i="1"/>
  <c r="Y36" i="1" s="1"/>
  <c r="CY36" i="1"/>
  <c r="X36" i="1" s="1"/>
  <c r="CY35" i="1"/>
  <c r="X35" i="1" s="1"/>
  <c r="CP34" i="1"/>
  <c r="O34" i="1" s="1"/>
  <c r="W52" i="1"/>
  <c r="AJ59" i="1" s="1"/>
  <c r="S52" i="1"/>
  <c r="U52" i="1"/>
  <c r="AH59" i="1" s="1"/>
  <c r="CY50" i="1"/>
  <c r="X50" i="1" s="1"/>
  <c r="AB49" i="1"/>
  <c r="CQ47" i="1"/>
  <c r="P47" i="1" s="1"/>
  <c r="U47" i="1"/>
  <c r="Q47" i="1"/>
  <c r="CX138" i="3"/>
  <c r="CX139" i="3"/>
  <c r="CX137" i="3"/>
  <c r="AB45" i="1"/>
  <c r="CQ43" i="1"/>
  <c r="P43" i="1" s="1"/>
  <c r="U43" i="1"/>
  <c r="Q43" i="1"/>
  <c r="CX118" i="3"/>
  <c r="CX122" i="3"/>
  <c r="CX117" i="3"/>
  <c r="CX121" i="3"/>
  <c r="CX116" i="3"/>
  <c r="CX120" i="3"/>
  <c r="CX115" i="3"/>
  <c r="CX119" i="3"/>
  <c r="AB41" i="1"/>
  <c r="CQ39" i="1"/>
  <c r="P39" i="1" s="1"/>
  <c r="U39" i="1"/>
  <c r="Q39" i="1"/>
  <c r="CX46" i="3"/>
  <c r="CX50" i="3"/>
  <c r="CX54" i="3"/>
  <c r="CX58" i="3"/>
  <c r="CX45" i="3"/>
  <c r="CX49" i="3"/>
  <c r="CX53" i="3"/>
  <c r="CX57" i="3"/>
  <c r="CX61" i="3"/>
  <c r="CX48" i="3"/>
  <c r="CX52" i="3"/>
  <c r="CX56" i="3"/>
  <c r="CX60" i="3"/>
  <c r="CX47" i="3"/>
  <c r="CX51" i="3"/>
  <c r="CX55" i="3"/>
  <c r="CX59" i="3"/>
  <c r="AB37" i="1"/>
  <c r="CQ35" i="1"/>
  <c r="P35" i="1" s="1"/>
  <c r="CP32" i="1"/>
  <c r="O32" i="1" s="1"/>
  <c r="AB32" i="1"/>
  <c r="T31" i="1"/>
  <c r="W31" i="1"/>
  <c r="EB59" i="1" s="1"/>
  <c r="S31" i="1"/>
  <c r="CY29" i="1"/>
  <c r="X29" i="1" s="1"/>
  <c r="CZ49" i="1"/>
  <c r="Y49" i="1" s="1"/>
  <c r="CZ45" i="1"/>
  <c r="Y45" i="1" s="1"/>
  <c r="CX134" i="3"/>
  <c r="CX135" i="3"/>
  <c r="CX136" i="3"/>
  <c r="CZ41" i="1"/>
  <c r="Y41" i="1" s="1"/>
  <c r="CX98" i="3"/>
  <c r="CX102" i="3"/>
  <c r="CX106" i="3"/>
  <c r="CX110" i="3"/>
  <c r="CX114" i="3"/>
  <c r="CX97" i="3"/>
  <c r="CX101" i="3"/>
  <c r="CX105" i="3"/>
  <c r="CX109" i="3"/>
  <c r="CX113" i="3"/>
  <c r="CX100" i="3"/>
  <c r="CX104" i="3"/>
  <c r="CX108" i="3"/>
  <c r="CX112" i="3"/>
  <c r="CX99" i="3"/>
  <c r="CX103" i="3"/>
  <c r="CX107" i="3"/>
  <c r="CX111" i="3"/>
  <c r="CZ37" i="1"/>
  <c r="Y37" i="1" s="1"/>
  <c r="CX42" i="3"/>
  <c r="CX41" i="3"/>
  <c r="CX40" i="3"/>
  <c r="CX44" i="3"/>
  <c r="CX43" i="3"/>
  <c r="AB33" i="1"/>
  <c r="CP33" i="1"/>
  <c r="O33" i="1" s="1"/>
  <c r="CR29" i="1"/>
  <c r="Q29" i="1" s="1"/>
  <c r="AB29" i="1"/>
  <c r="AD50" i="1"/>
  <c r="CR50" i="1" s="1"/>
  <c r="Q50" i="1" s="1"/>
  <c r="CP50" i="1" s="1"/>
  <c r="O50" i="1" s="1"/>
  <c r="U49" i="1"/>
  <c r="Q49" i="1"/>
  <c r="CP49" i="1" s="1"/>
  <c r="O49" i="1" s="1"/>
  <c r="U45" i="1"/>
  <c r="Q45" i="1"/>
  <c r="CP45" i="1" s="1"/>
  <c r="O45" i="1" s="1"/>
  <c r="CX131" i="3"/>
  <c r="CX133" i="3"/>
  <c r="CX132" i="3"/>
  <c r="U41" i="1"/>
  <c r="Q41" i="1"/>
  <c r="CP41" i="1" s="1"/>
  <c r="O41" i="1" s="1"/>
  <c r="CX82" i="3"/>
  <c r="CX86" i="3"/>
  <c r="CX90" i="3"/>
  <c r="CX94" i="3"/>
  <c r="CX81" i="3"/>
  <c r="CX85" i="3"/>
  <c r="CX89" i="3"/>
  <c r="CX93" i="3"/>
  <c r="CX80" i="3"/>
  <c r="CX84" i="3"/>
  <c r="CX88" i="3"/>
  <c r="CX92" i="3"/>
  <c r="CX96" i="3"/>
  <c r="CX79" i="3"/>
  <c r="CX83" i="3"/>
  <c r="CX87" i="3"/>
  <c r="CX91" i="3"/>
  <c r="CX95" i="3"/>
  <c r="U37" i="1"/>
  <c r="Q37" i="1"/>
  <c r="CP37" i="1" s="1"/>
  <c r="O37" i="1" s="1"/>
  <c r="CX38" i="3"/>
  <c r="CX37" i="3"/>
  <c r="CX36" i="3"/>
  <c r="CX35" i="3"/>
  <c r="CX39" i="3"/>
  <c r="AB34" i="1"/>
  <c r="CX14" i="3"/>
  <c r="CX13" i="3"/>
  <c r="CX12" i="3"/>
  <c r="CX10" i="3"/>
  <c r="CX9" i="3"/>
  <c r="CX11" i="3"/>
  <c r="CR31" i="1"/>
  <c r="Q31" i="1" s="1"/>
  <c r="CP31" i="1" s="1"/>
  <c r="O31" i="1" s="1"/>
  <c r="CZ28" i="1"/>
  <c r="Y28" i="1" s="1"/>
  <c r="AB50" i="1"/>
  <c r="V49" i="1"/>
  <c r="CZ47" i="1"/>
  <c r="Y47" i="1" s="1"/>
  <c r="CX142" i="3"/>
  <c r="CX141" i="3"/>
  <c r="CX140" i="3"/>
  <c r="AB46" i="1"/>
  <c r="V45" i="1"/>
  <c r="EA59" i="1" s="1"/>
  <c r="CZ43" i="1"/>
  <c r="Y43" i="1" s="1"/>
  <c r="CX126" i="3"/>
  <c r="CX130" i="3"/>
  <c r="CX125" i="3"/>
  <c r="CX129" i="3"/>
  <c r="CX124" i="3"/>
  <c r="CX128" i="3"/>
  <c r="CX123" i="3"/>
  <c r="CX127" i="3"/>
  <c r="AB42" i="1"/>
  <c r="V41" i="1"/>
  <c r="CZ39" i="1"/>
  <c r="Y39" i="1" s="1"/>
  <c r="CX62" i="3"/>
  <c r="CX66" i="3"/>
  <c r="CX70" i="3"/>
  <c r="CX74" i="3"/>
  <c r="CX78" i="3"/>
  <c r="CX65" i="3"/>
  <c r="CX69" i="3"/>
  <c r="CX73" i="3"/>
  <c r="CX77" i="3"/>
  <c r="CX64" i="3"/>
  <c r="CX68" i="3"/>
  <c r="CX72" i="3"/>
  <c r="CX76" i="3"/>
  <c r="CX63" i="3"/>
  <c r="CX67" i="3"/>
  <c r="CX71" i="3"/>
  <c r="CX75" i="3"/>
  <c r="AB38" i="1"/>
  <c r="V37" i="1"/>
  <c r="CZ35" i="1"/>
  <c r="Y35" i="1" s="1"/>
  <c r="CR30" i="1"/>
  <c r="Q30" i="1" s="1"/>
  <c r="CP30" i="1" s="1"/>
  <c r="O30" i="1" s="1"/>
  <c r="AB30" i="1"/>
  <c r="CR28" i="1"/>
  <c r="Q28" i="1" s="1"/>
  <c r="CP28" i="1" s="1"/>
  <c r="O28" i="1" s="1"/>
  <c r="AB28" i="1"/>
  <c r="CS29" i="1"/>
  <c r="R29" i="1" s="1"/>
  <c r="CX6" i="3"/>
  <c r="CX5" i="3"/>
  <c r="CX4" i="3"/>
  <c r="CS28" i="1"/>
  <c r="R28" i="1" s="1"/>
  <c r="CX2" i="3"/>
  <c r="CX1" i="3"/>
  <c r="CX3" i="3"/>
  <c r="G668" i="5" l="1"/>
  <c r="G15" i="5"/>
  <c r="G619" i="5"/>
  <c r="GM41" i="1"/>
  <c r="GN41" i="1"/>
  <c r="GN137" i="1"/>
  <c r="GM137" i="1"/>
  <c r="DT159" i="1"/>
  <c r="GM30" i="1"/>
  <c r="GN30" i="1"/>
  <c r="GN50" i="1"/>
  <c r="GM50" i="1"/>
  <c r="EA26" i="1"/>
  <c r="DN59" i="1"/>
  <c r="GN147" i="1"/>
  <c r="GM147" i="1"/>
  <c r="GM215" i="1"/>
  <c r="GN215" i="1"/>
  <c r="AB59" i="1"/>
  <c r="GM49" i="1"/>
  <c r="GN49" i="1"/>
  <c r="GM51" i="1"/>
  <c r="GN51" i="1"/>
  <c r="GN145" i="1"/>
  <c r="GM145" i="1"/>
  <c r="GN149" i="1"/>
  <c r="GM149" i="1"/>
  <c r="CG190" i="1"/>
  <c r="AX235" i="1"/>
  <c r="GM270" i="1"/>
  <c r="GN270" i="1"/>
  <c r="GM280" i="1"/>
  <c r="GN280" i="1"/>
  <c r="GM287" i="1"/>
  <c r="GN287" i="1"/>
  <c r="GM356" i="1"/>
  <c r="GN356" i="1"/>
  <c r="GM364" i="1"/>
  <c r="GO364" i="1"/>
  <c r="EC404" i="1"/>
  <c r="DP415" i="1"/>
  <c r="DY266" i="1"/>
  <c r="DL291" i="1"/>
  <c r="GM367" i="1"/>
  <c r="GO367" i="1"/>
  <c r="CI404" i="1"/>
  <c r="AZ415" i="1"/>
  <c r="GA404" i="1"/>
  <c r="ER415" i="1"/>
  <c r="DV446" i="1"/>
  <c r="DI483" i="1"/>
  <c r="GN141" i="1"/>
  <c r="GM141" i="1"/>
  <c r="GN151" i="1"/>
  <c r="GM151" i="1"/>
  <c r="ED132" i="1"/>
  <c r="DQ159" i="1"/>
  <c r="GM275" i="1"/>
  <c r="GN275" i="1"/>
  <c r="GM360" i="1"/>
  <c r="GO360" i="1"/>
  <c r="GO410" i="1"/>
  <c r="GM410" i="1"/>
  <c r="GO481" i="1"/>
  <c r="GM481" i="1"/>
  <c r="GM37" i="1"/>
  <c r="GN37" i="1"/>
  <c r="AH26" i="1"/>
  <c r="U59" i="1"/>
  <c r="GM213" i="1"/>
  <c r="GN213" i="1"/>
  <c r="GM217" i="1"/>
  <c r="GN217" i="1"/>
  <c r="AG266" i="1"/>
  <c r="T291" i="1"/>
  <c r="GM450" i="1"/>
  <c r="GO450" i="1"/>
  <c r="AD446" i="1"/>
  <c r="Q483" i="1"/>
  <c r="DV132" i="1"/>
  <c r="DI159" i="1"/>
  <c r="GM45" i="1"/>
  <c r="GN45" i="1"/>
  <c r="GN139" i="1"/>
  <c r="GM139" i="1"/>
  <c r="EK596" i="1"/>
  <c r="FT589" i="1"/>
  <c r="GM32" i="1"/>
  <c r="GN32" i="1"/>
  <c r="CZ55" i="1"/>
  <c r="Y55" i="1" s="1"/>
  <c r="CY55" i="1"/>
  <c r="X55" i="1" s="1"/>
  <c r="GM55" i="1" s="1"/>
  <c r="EB26" i="1"/>
  <c r="DO59" i="1"/>
  <c r="CP47" i="1"/>
  <c r="O47" i="1" s="1"/>
  <c r="BC26" i="1"/>
  <c r="F75" i="1"/>
  <c r="CI94" i="1"/>
  <c r="AZ101" i="1"/>
  <c r="GA94" i="1"/>
  <c r="ER101" i="1"/>
  <c r="GK97" i="1"/>
  <c r="DW101" i="1"/>
  <c r="CZ98" i="1"/>
  <c r="Y98" i="1" s="1"/>
  <c r="AB101" i="1"/>
  <c r="AD94" i="1"/>
  <c r="Q101" i="1"/>
  <c r="CZ97" i="1"/>
  <c r="Y97" i="1" s="1"/>
  <c r="CY99" i="1"/>
  <c r="X99" i="1" s="1"/>
  <c r="GM99" i="1" s="1"/>
  <c r="DZ94" i="1"/>
  <c r="DM101" i="1"/>
  <c r="AP132" i="1"/>
  <c r="F168" i="1"/>
  <c r="AP320" i="1"/>
  <c r="CJ132" i="1"/>
  <c r="BA159" i="1"/>
  <c r="GK28" i="1"/>
  <c r="AE59" i="1"/>
  <c r="GK29" i="1"/>
  <c r="DW59" i="1"/>
  <c r="CY28" i="1"/>
  <c r="X28" i="1" s="1"/>
  <c r="GN28" i="1" s="1"/>
  <c r="GM33" i="1"/>
  <c r="GN33" i="1"/>
  <c r="CZ29" i="1"/>
  <c r="Y29" i="1" s="1"/>
  <c r="DY59" i="1"/>
  <c r="CP39" i="1"/>
  <c r="O39" i="1" s="1"/>
  <c r="CP43" i="1"/>
  <c r="O43" i="1" s="1"/>
  <c r="AJ26" i="1"/>
  <c r="W59" i="1"/>
  <c r="FQ26" i="1"/>
  <c r="GA59" i="1"/>
  <c r="EH59" i="1"/>
  <c r="CG26" i="1"/>
  <c r="AX59" i="1"/>
  <c r="AI26" i="1"/>
  <c r="V59" i="1"/>
  <c r="GN42" i="1"/>
  <c r="AQ26" i="1"/>
  <c r="F69" i="1"/>
  <c r="AQ94" i="1"/>
  <c r="F111" i="1"/>
  <c r="EI94" i="1"/>
  <c r="P111" i="1"/>
  <c r="EI320" i="1"/>
  <c r="AG26" i="1"/>
  <c r="T59" i="1"/>
  <c r="GB59" i="1"/>
  <c r="ET26" i="1"/>
  <c r="P72" i="1"/>
  <c r="GK96" i="1"/>
  <c r="GM96" i="1" s="1"/>
  <c r="CA101" i="1" s="1"/>
  <c r="AE101" i="1"/>
  <c r="AG94" i="1"/>
  <c r="T101" i="1"/>
  <c r="DV94" i="1"/>
  <c r="DI101" i="1"/>
  <c r="CY98" i="1"/>
  <c r="X98" i="1" s="1"/>
  <c r="AK101" i="1" s="1"/>
  <c r="CI132" i="1"/>
  <c r="AZ159" i="1"/>
  <c r="AH94" i="1"/>
  <c r="U101" i="1"/>
  <c r="AI94" i="1"/>
  <c r="V101" i="1"/>
  <c r="DX94" i="1"/>
  <c r="DK101" i="1"/>
  <c r="BA101" i="1"/>
  <c r="CJ94" i="1"/>
  <c r="AT132" i="1"/>
  <c r="F177" i="1"/>
  <c r="AT320" i="1"/>
  <c r="AH132" i="1"/>
  <c r="U159" i="1"/>
  <c r="CG132" i="1"/>
  <c r="AX159" i="1"/>
  <c r="AB153" i="1"/>
  <c r="AB193" i="1"/>
  <c r="CP196" i="1"/>
  <c r="O196" i="1" s="1"/>
  <c r="CP198" i="1"/>
  <c r="O198" i="1" s="1"/>
  <c r="AB201" i="1"/>
  <c r="AB203" i="1"/>
  <c r="AB205" i="1"/>
  <c r="AB207" i="1"/>
  <c r="AB209" i="1"/>
  <c r="AI132" i="1"/>
  <c r="V159" i="1"/>
  <c r="EP132" i="1"/>
  <c r="P166" i="1"/>
  <c r="DZ132" i="1"/>
  <c r="DM159" i="1"/>
  <c r="AB157" i="1"/>
  <c r="GA132" i="1"/>
  <c r="ER159" i="1"/>
  <c r="CP192" i="1"/>
  <c r="O192" i="1" s="1"/>
  <c r="DX190" i="1"/>
  <c r="DK235" i="1"/>
  <c r="CY198" i="1"/>
  <c r="X198" i="1" s="1"/>
  <c r="CY208" i="1"/>
  <c r="X208" i="1" s="1"/>
  <c r="U224" i="1"/>
  <c r="GM229" i="1"/>
  <c r="GN229" i="1"/>
  <c r="CZ197" i="1"/>
  <c r="Y197" i="1" s="1"/>
  <c r="CZ207" i="1"/>
  <c r="Y207" i="1" s="1"/>
  <c r="GM220" i="1"/>
  <c r="GN220" i="1"/>
  <c r="U222" i="1"/>
  <c r="R224" i="1"/>
  <c r="GK224" i="1" s="1"/>
  <c r="Q226" i="1"/>
  <c r="GN231" i="1"/>
  <c r="GM231" i="1"/>
  <c r="EG190" i="1"/>
  <c r="P239" i="1"/>
  <c r="EG320" i="1"/>
  <c r="EH190" i="1"/>
  <c r="P244" i="1"/>
  <c r="EP190" i="1"/>
  <c r="P242" i="1"/>
  <c r="CZ202" i="1"/>
  <c r="Y202" i="1" s="1"/>
  <c r="R222" i="1"/>
  <c r="GK222" i="1" s="1"/>
  <c r="GX224" i="1"/>
  <c r="GX230" i="1"/>
  <c r="CZ199" i="1"/>
  <c r="Y199" i="1" s="1"/>
  <c r="CZ205" i="1"/>
  <c r="Y205" i="1" s="1"/>
  <c r="CZ211" i="1"/>
  <c r="Y211" i="1" s="1"/>
  <c r="S228" i="1"/>
  <c r="GX232" i="1"/>
  <c r="S226" i="1"/>
  <c r="CY274" i="1"/>
  <c r="X274" i="1" s="1"/>
  <c r="GM274" i="1" s="1"/>
  <c r="CZ274" i="1"/>
  <c r="Y274" i="1" s="1"/>
  <c r="BB266" i="1"/>
  <c r="F304" i="1"/>
  <c r="CY353" i="1"/>
  <c r="X353" i="1" s="1"/>
  <c r="CZ353" i="1"/>
  <c r="Y353" i="1" s="1"/>
  <c r="CY276" i="1"/>
  <c r="X276" i="1" s="1"/>
  <c r="CZ276" i="1"/>
  <c r="Y276" i="1" s="1"/>
  <c r="W288" i="1"/>
  <c r="AJ291" i="1" s="1"/>
  <c r="P230" i="1"/>
  <c r="CY282" i="1"/>
  <c r="X282" i="1" s="1"/>
  <c r="CZ282" i="1"/>
  <c r="Y282" i="1" s="1"/>
  <c r="CP283" i="1"/>
  <c r="O283" i="1" s="1"/>
  <c r="GK355" i="1"/>
  <c r="FY266" i="1"/>
  <c r="EP291" i="1"/>
  <c r="EP320" i="1" s="1"/>
  <c r="CP354" i="1"/>
  <c r="O354" i="1" s="1"/>
  <c r="CY359" i="1"/>
  <c r="X359" i="1" s="1"/>
  <c r="S399" i="1"/>
  <c r="AF512" i="1" s="1"/>
  <c r="AF351" i="1" s="1"/>
  <c r="CP355" i="1"/>
  <c r="O355" i="1" s="1"/>
  <c r="GO363" i="1"/>
  <c r="GM363" i="1"/>
  <c r="CZ389" i="1"/>
  <c r="Y389" i="1" s="1"/>
  <c r="CY389" i="1"/>
  <c r="X389" i="1" s="1"/>
  <c r="Q395" i="1"/>
  <c r="U400" i="1"/>
  <c r="EA266" i="1"/>
  <c r="DN291" i="1"/>
  <c r="CP284" i="1"/>
  <c r="O284" i="1" s="1"/>
  <c r="GM285" i="1"/>
  <c r="GN285" i="1"/>
  <c r="CZ374" i="1"/>
  <c r="Y374" i="1" s="1"/>
  <c r="GO374" i="1" s="1"/>
  <c r="CY374" i="1"/>
  <c r="X374" i="1" s="1"/>
  <c r="CZ393" i="1"/>
  <c r="Y393" i="1" s="1"/>
  <c r="CY393" i="1"/>
  <c r="X393" i="1" s="1"/>
  <c r="Q399" i="1"/>
  <c r="AD512" i="1" s="1"/>
  <c r="AD351" i="1" s="1"/>
  <c r="AD404" i="1"/>
  <c r="Q415" i="1"/>
  <c r="U288" i="1"/>
  <c r="AH291" i="1" s="1"/>
  <c r="CY354" i="1"/>
  <c r="X354" i="1" s="1"/>
  <c r="CZ354" i="1"/>
  <c r="Y354" i="1" s="1"/>
  <c r="DX512" i="1"/>
  <c r="DX351" i="1" s="1"/>
  <c r="CY361" i="1"/>
  <c r="X361" i="1" s="1"/>
  <c r="CZ361" i="1"/>
  <c r="Y361" i="1" s="1"/>
  <c r="AB365" i="1"/>
  <c r="P378" i="1"/>
  <c r="GX378" i="1"/>
  <c r="R378" i="1"/>
  <c r="CZ378" i="1" s="1"/>
  <c r="Y378" i="1" s="1"/>
  <c r="CZ380" i="1"/>
  <c r="Y380" i="1" s="1"/>
  <c r="CY380" i="1"/>
  <c r="X380" i="1" s="1"/>
  <c r="CZ387" i="1"/>
  <c r="Y387" i="1" s="1"/>
  <c r="CY387" i="1"/>
  <c r="X387" i="1" s="1"/>
  <c r="AF404" i="1"/>
  <c r="S415" i="1"/>
  <c r="FV404" i="1"/>
  <c r="EM415" i="1"/>
  <c r="CZ355" i="1"/>
  <c r="Y355" i="1" s="1"/>
  <c r="CZ453" i="1"/>
  <c r="Y453" i="1" s="1"/>
  <c r="AB460" i="1"/>
  <c r="CZ471" i="1"/>
  <c r="Y471" i="1" s="1"/>
  <c r="GM392" i="1"/>
  <c r="T404" i="1"/>
  <c r="F436" i="1"/>
  <c r="CP448" i="1"/>
  <c r="O448" i="1" s="1"/>
  <c r="AC483" i="1"/>
  <c r="AB454" i="1"/>
  <c r="GO458" i="1"/>
  <c r="GM458" i="1"/>
  <c r="CY467" i="1"/>
  <c r="X467" i="1" s="1"/>
  <c r="CY551" i="1"/>
  <c r="X551" i="1" s="1"/>
  <c r="CZ551" i="1"/>
  <c r="Y551" i="1" s="1"/>
  <c r="P562" i="1"/>
  <c r="EG543" i="1"/>
  <c r="U589" i="1"/>
  <c r="F618" i="1"/>
  <c r="P618" i="1"/>
  <c r="DM589" i="1"/>
  <c r="CP380" i="1"/>
  <c r="O380" i="1" s="1"/>
  <c r="CY383" i="1"/>
  <c r="X383" i="1" s="1"/>
  <c r="GM383" i="1" s="1"/>
  <c r="CP387" i="1"/>
  <c r="O387" i="1" s="1"/>
  <c r="CZ408" i="1"/>
  <c r="Y408" i="1" s="1"/>
  <c r="GM453" i="1"/>
  <c r="GO453" i="1"/>
  <c r="AB457" i="1"/>
  <c r="FY446" i="1"/>
  <c r="EP483" i="1"/>
  <c r="AT543" i="1"/>
  <c r="F576" i="1"/>
  <c r="R589" i="1"/>
  <c r="F610" i="1"/>
  <c r="DN589" i="1"/>
  <c r="P619" i="1"/>
  <c r="AO351" i="1"/>
  <c r="F516" i="1"/>
  <c r="BC543" i="1"/>
  <c r="F574" i="1"/>
  <c r="W589" i="1"/>
  <c r="F620" i="1"/>
  <c r="EI589" i="1"/>
  <c r="P606" i="1"/>
  <c r="CZ448" i="1"/>
  <c r="Y448" i="1" s="1"/>
  <c r="CZ449" i="1"/>
  <c r="Y449" i="1" s="1"/>
  <c r="CZ469" i="1"/>
  <c r="Y469" i="1" s="1"/>
  <c r="DU543" i="1"/>
  <c r="FZ558" i="1"/>
  <c r="FW558" i="1"/>
  <c r="DH558" i="1"/>
  <c r="FX558" i="1"/>
  <c r="CG446" i="1"/>
  <c r="AX483" i="1"/>
  <c r="EM543" i="1"/>
  <c r="P577" i="1"/>
  <c r="GM479" i="1"/>
  <c r="GM547" i="1"/>
  <c r="GN547" i="1"/>
  <c r="GN550" i="1"/>
  <c r="P567" i="1"/>
  <c r="EH543" i="1"/>
  <c r="CZ463" i="1"/>
  <c r="Y463" i="1" s="1"/>
  <c r="EA446" i="1"/>
  <c r="DN483" i="1"/>
  <c r="EM446" i="1"/>
  <c r="P502" i="1"/>
  <c r="AU543" i="1"/>
  <c r="F577" i="1"/>
  <c r="GO476" i="1"/>
  <c r="GM34" i="1"/>
  <c r="GO34" i="1"/>
  <c r="CC59" i="1" s="1"/>
  <c r="AU26" i="1"/>
  <c r="F78" i="1"/>
  <c r="EM26" i="1"/>
  <c r="P78" i="1"/>
  <c r="GN55" i="1"/>
  <c r="AO26" i="1"/>
  <c r="F63" i="1"/>
  <c r="EP26" i="1"/>
  <c r="P66" i="1"/>
  <c r="GM36" i="1"/>
  <c r="GN36" i="1"/>
  <c r="F120" i="1"/>
  <c r="AU94" i="1"/>
  <c r="EM94" i="1"/>
  <c r="P120" i="1"/>
  <c r="EM320" i="1"/>
  <c r="GM48" i="1"/>
  <c r="GN48" i="1"/>
  <c r="GM54" i="1"/>
  <c r="GN54" i="1"/>
  <c r="BA26" i="1"/>
  <c r="F79" i="1"/>
  <c r="AL101" i="1"/>
  <c r="EA94" i="1"/>
  <c r="DN101" i="1"/>
  <c r="ES101" i="1"/>
  <c r="GB94" i="1"/>
  <c r="GN144" i="1"/>
  <c r="GM144" i="1"/>
  <c r="GN148" i="1"/>
  <c r="GM148" i="1"/>
  <c r="AJ94" i="1"/>
  <c r="W101" i="1"/>
  <c r="CY97" i="1"/>
  <c r="X97" i="1" s="1"/>
  <c r="EC101" i="1" s="1"/>
  <c r="FZ101" i="1"/>
  <c r="FW101" i="1"/>
  <c r="DU94" i="1"/>
  <c r="DH101" i="1"/>
  <c r="FX101" i="1"/>
  <c r="GM153" i="1"/>
  <c r="GN153" i="1"/>
  <c r="GM155" i="1"/>
  <c r="GN155" i="1"/>
  <c r="GM157" i="1"/>
  <c r="GN157" i="1"/>
  <c r="BB132" i="1"/>
  <c r="F172" i="1"/>
  <c r="BB320" i="1"/>
  <c r="AU132" i="1"/>
  <c r="F178" i="1"/>
  <c r="AQ132" i="1"/>
  <c r="F169" i="1"/>
  <c r="EM132" i="1"/>
  <c r="P178" i="1"/>
  <c r="GN143" i="1"/>
  <c r="FT159" i="1" s="1"/>
  <c r="GM143" i="1"/>
  <c r="EL132" i="1"/>
  <c r="P177" i="1"/>
  <c r="EL320" i="1"/>
  <c r="GM199" i="1"/>
  <c r="GM211" i="1"/>
  <c r="EB132" i="1"/>
  <c r="DO159" i="1"/>
  <c r="DY132" i="1"/>
  <c r="DL159" i="1"/>
  <c r="AC159" i="1"/>
  <c r="AJ132" i="1"/>
  <c r="W159" i="1"/>
  <c r="DN132" i="1"/>
  <c r="P182" i="1"/>
  <c r="AB192" i="1"/>
  <c r="GM210" i="1"/>
  <c r="GK194" i="1"/>
  <c r="CZ194" i="1"/>
  <c r="Y194" i="1" s="1"/>
  <c r="AE235" i="1"/>
  <c r="GK210" i="1"/>
  <c r="CZ210" i="1"/>
  <c r="Y210" i="1" s="1"/>
  <c r="GN210" i="1" s="1"/>
  <c r="T228" i="1"/>
  <c r="W228" i="1"/>
  <c r="CZ193" i="1"/>
  <c r="Y193" i="1" s="1"/>
  <c r="CD190" i="1"/>
  <c r="AU235" i="1"/>
  <c r="AU320" i="1" s="1"/>
  <c r="CZ224" i="1"/>
  <c r="Y224" i="1" s="1"/>
  <c r="CY224" i="1"/>
  <c r="X224" i="1" s="1"/>
  <c r="ET190" i="1"/>
  <c r="P248" i="1"/>
  <c r="CY197" i="1"/>
  <c r="X197" i="1" s="1"/>
  <c r="GN197" i="1" s="1"/>
  <c r="CY207" i="1"/>
  <c r="X207" i="1" s="1"/>
  <c r="CZ222" i="1"/>
  <c r="Y222" i="1" s="1"/>
  <c r="CY222" i="1"/>
  <c r="X222" i="1" s="1"/>
  <c r="V224" i="1"/>
  <c r="R232" i="1"/>
  <c r="GK232" i="1" s="1"/>
  <c r="AO190" i="1"/>
  <c r="F239" i="1"/>
  <c r="AO320" i="1"/>
  <c r="AO625" i="1" s="1"/>
  <c r="EB190" i="1"/>
  <c r="DO235" i="1"/>
  <c r="GM219" i="1"/>
  <c r="GN219" i="1"/>
  <c r="V222" i="1"/>
  <c r="BB190" i="1"/>
  <c r="F248" i="1"/>
  <c r="CY199" i="1"/>
  <c r="X199" i="1" s="1"/>
  <c r="GN199" i="1" s="1"/>
  <c r="CY205" i="1"/>
  <c r="X205" i="1" s="1"/>
  <c r="CY211" i="1"/>
  <c r="X211" i="1" s="1"/>
  <c r="GN211" i="1" s="1"/>
  <c r="DY190" i="1"/>
  <c r="DL235" i="1"/>
  <c r="GM227" i="1"/>
  <c r="GN227" i="1"/>
  <c r="GX228" i="1"/>
  <c r="P222" i="1"/>
  <c r="CP222" i="1" s="1"/>
  <c r="O222" i="1" s="1"/>
  <c r="W230" i="1"/>
  <c r="CG266" i="1"/>
  <c r="AX291" i="1"/>
  <c r="GB190" i="1"/>
  <c r="ES235" i="1"/>
  <c r="U232" i="1"/>
  <c r="GA266" i="1"/>
  <c r="ER291" i="1"/>
  <c r="T222" i="1"/>
  <c r="P228" i="1"/>
  <c r="AC235" i="1" s="1"/>
  <c r="GM272" i="1"/>
  <c r="GN272" i="1"/>
  <c r="GM278" i="1"/>
  <c r="GN278" i="1"/>
  <c r="EI266" i="1"/>
  <c r="P301" i="1"/>
  <c r="GO361" i="1"/>
  <c r="GM361" i="1"/>
  <c r="GK365" i="1"/>
  <c r="CZ365" i="1"/>
  <c r="Y365" i="1" s="1"/>
  <c r="EB266" i="1"/>
  <c r="DO291" i="1"/>
  <c r="GM384" i="1"/>
  <c r="GO384" i="1"/>
  <c r="CZ394" i="1"/>
  <c r="Y394" i="1" s="1"/>
  <c r="CY394" i="1"/>
  <c r="X394" i="1" s="1"/>
  <c r="U395" i="1"/>
  <c r="CZ407" i="1"/>
  <c r="Y407" i="1" s="1"/>
  <c r="ED415" i="1" s="1"/>
  <c r="GK407" i="1"/>
  <c r="DW415" i="1"/>
  <c r="P428" i="1"/>
  <c r="ET404" i="1"/>
  <c r="ET512" i="1"/>
  <c r="DW266" i="1"/>
  <c r="DJ291" i="1"/>
  <c r="GM366" i="1"/>
  <c r="CZ381" i="1"/>
  <c r="Y381" i="1" s="1"/>
  <c r="CY381" i="1"/>
  <c r="X381" i="1" s="1"/>
  <c r="CZ398" i="1"/>
  <c r="Y398" i="1" s="1"/>
  <c r="CY398" i="1"/>
  <c r="X398" i="1" s="1"/>
  <c r="GO398" i="1" s="1"/>
  <c r="AU266" i="1"/>
  <c r="F310" i="1"/>
  <c r="GM279" i="1"/>
  <c r="GN279" i="1"/>
  <c r="Q288" i="1"/>
  <c r="CY365" i="1"/>
  <c r="X365" i="1" s="1"/>
  <c r="CZ386" i="1"/>
  <c r="Y386" i="1" s="1"/>
  <c r="CY386" i="1"/>
  <c r="X386" i="1" s="1"/>
  <c r="AL415" i="1"/>
  <c r="GO460" i="1"/>
  <c r="GM460" i="1"/>
  <c r="CY355" i="1"/>
  <c r="X355" i="1" s="1"/>
  <c r="R395" i="1"/>
  <c r="GK395" i="1" s="1"/>
  <c r="ES404" i="1"/>
  <c r="P435" i="1"/>
  <c r="GM463" i="1"/>
  <c r="GM468" i="1"/>
  <c r="GO468" i="1"/>
  <c r="CP381" i="1"/>
  <c r="O381" i="1" s="1"/>
  <c r="GM411" i="1"/>
  <c r="GO411" i="1"/>
  <c r="CZ462" i="1"/>
  <c r="Y462" i="1" s="1"/>
  <c r="CZ472" i="1"/>
  <c r="Y472" i="1" s="1"/>
  <c r="DL446" i="1"/>
  <c r="P504" i="1"/>
  <c r="EU351" i="1"/>
  <c r="P528" i="1"/>
  <c r="CY554" i="1"/>
  <c r="X554" i="1" s="1"/>
  <c r="EC558" i="1" s="1"/>
  <c r="CZ554" i="1"/>
  <c r="Y554" i="1" s="1"/>
  <c r="FY543" i="1"/>
  <c r="EP558" i="1"/>
  <c r="Y589" i="1"/>
  <c r="F622" i="1"/>
  <c r="DQ589" i="1"/>
  <c r="P622" i="1"/>
  <c r="GM374" i="1"/>
  <c r="GM382" i="1"/>
  <c r="GO393" i="1"/>
  <c r="GM393" i="1"/>
  <c r="CY408" i="1"/>
  <c r="X408" i="1" s="1"/>
  <c r="AK415" i="1" s="1"/>
  <c r="DM404" i="1"/>
  <c r="P437" i="1"/>
  <c r="DM483" i="1"/>
  <c r="DM512" i="1" s="1"/>
  <c r="DZ446" i="1"/>
  <c r="GM465" i="1"/>
  <c r="GO465" i="1"/>
  <c r="GM471" i="1"/>
  <c r="GO471" i="1"/>
  <c r="F571" i="1"/>
  <c r="BB543" i="1"/>
  <c r="V589" i="1"/>
  <c r="F619" i="1"/>
  <c r="CP389" i="1"/>
  <c r="O389" i="1" s="1"/>
  <c r="AC415" i="1"/>
  <c r="AP404" i="1"/>
  <c r="AP512" i="1"/>
  <c r="F424" i="1"/>
  <c r="AB451" i="1"/>
  <c r="GK475" i="1"/>
  <c r="GO475" i="1" s="1"/>
  <c r="CZ475" i="1"/>
  <c r="Y475" i="1" s="1"/>
  <c r="BB446" i="1"/>
  <c r="F496" i="1"/>
  <c r="EU543" i="1"/>
  <c r="P574" i="1"/>
  <c r="BC589" i="1"/>
  <c r="F612" i="1"/>
  <c r="EM589" i="1"/>
  <c r="P615" i="1"/>
  <c r="EJ596" i="1"/>
  <c r="FS589" i="1"/>
  <c r="CY469" i="1"/>
  <c r="X469" i="1" s="1"/>
  <c r="GM469" i="1" s="1"/>
  <c r="GM546" i="1"/>
  <c r="GN546" i="1"/>
  <c r="P620" i="1"/>
  <c r="DO589" i="1"/>
  <c r="F615" i="1"/>
  <c r="AU589" i="1"/>
  <c r="AG446" i="1"/>
  <c r="T483" i="1"/>
  <c r="AU446" i="1"/>
  <c r="F502" i="1"/>
  <c r="GA446" i="1"/>
  <c r="ER483" i="1"/>
  <c r="DI558" i="1"/>
  <c r="DV543" i="1"/>
  <c r="CZ459" i="1"/>
  <c r="Y459" i="1" s="1"/>
  <c r="CI446" i="1"/>
  <c r="AZ483" i="1"/>
  <c r="DW543" i="1"/>
  <c r="DJ558" i="1"/>
  <c r="CI543" i="1"/>
  <c r="AZ558" i="1"/>
  <c r="CY463" i="1"/>
  <c r="X463" i="1" s="1"/>
  <c r="GO463" i="1" s="1"/>
  <c r="EB543" i="1"/>
  <c r="DO558" i="1"/>
  <c r="BC351" i="1"/>
  <c r="F528" i="1"/>
  <c r="AE543" i="1"/>
  <c r="R558" i="1"/>
  <c r="CP554" i="1"/>
  <c r="O554" i="1" s="1"/>
  <c r="AT589" i="1"/>
  <c r="F614" i="1"/>
  <c r="EN596" i="1"/>
  <c r="FW589" i="1"/>
  <c r="P621" i="1"/>
  <c r="DP589" i="1"/>
  <c r="AD59" i="1"/>
  <c r="DV59" i="1"/>
  <c r="CZ57" i="1"/>
  <c r="Y57" i="1" s="1"/>
  <c r="CY57" i="1"/>
  <c r="X57" i="1" s="1"/>
  <c r="GM57" i="1" s="1"/>
  <c r="GM56" i="1"/>
  <c r="GN56" i="1"/>
  <c r="EI26" i="1"/>
  <c r="P69" i="1"/>
  <c r="AC26" i="1"/>
  <c r="CE59" i="1"/>
  <c r="CF59" i="1"/>
  <c r="CH59" i="1"/>
  <c r="P59" i="1"/>
  <c r="EU26" i="1"/>
  <c r="P75" i="1"/>
  <c r="EU625" i="1"/>
  <c r="BC94" i="1"/>
  <c r="F117" i="1"/>
  <c r="BC320" i="1"/>
  <c r="BC625" i="1" s="1"/>
  <c r="EU94" i="1"/>
  <c r="P117" i="1"/>
  <c r="EU320" i="1"/>
  <c r="BY26" i="1"/>
  <c r="CI59" i="1"/>
  <c r="AP59" i="1"/>
  <c r="AF94" i="1"/>
  <c r="S101" i="1"/>
  <c r="EB94" i="1"/>
  <c r="DO101" i="1"/>
  <c r="CH101" i="1"/>
  <c r="CE101" i="1"/>
  <c r="AC94" i="1"/>
  <c r="P101" i="1"/>
  <c r="CF101" i="1"/>
  <c r="GM98" i="1"/>
  <c r="GN98" i="1"/>
  <c r="GN140" i="1"/>
  <c r="GM140" i="1"/>
  <c r="DY94" i="1"/>
  <c r="DL101" i="1"/>
  <c r="CZ99" i="1"/>
  <c r="Y99" i="1" s="1"/>
  <c r="GN99" i="1" s="1"/>
  <c r="DT101" i="1"/>
  <c r="GM97" i="1"/>
  <c r="GN97" i="1"/>
  <c r="AF132" i="1"/>
  <c r="S159" i="1"/>
  <c r="DX132" i="1"/>
  <c r="DK159" i="1"/>
  <c r="CY154" i="1"/>
  <c r="X154" i="1" s="1"/>
  <c r="GN154" i="1" s="1"/>
  <c r="GN202" i="1"/>
  <c r="GM202" i="1"/>
  <c r="GN204" i="1"/>
  <c r="GM204" i="1"/>
  <c r="GN206" i="1"/>
  <c r="GM206" i="1"/>
  <c r="GN208" i="1"/>
  <c r="GM208" i="1"/>
  <c r="GB132" i="1"/>
  <c r="ES159" i="1"/>
  <c r="CZ156" i="1"/>
  <c r="Y156" i="1" s="1"/>
  <c r="AL159" i="1" s="1"/>
  <c r="DJ132" i="1"/>
  <c r="P173" i="1"/>
  <c r="DV190" i="1"/>
  <c r="DI235" i="1"/>
  <c r="GM136" i="1"/>
  <c r="GN136" i="1"/>
  <c r="GM146" i="1"/>
  <c r="ET132" i="1"/>
  <c r="P172" i="1"/>
  <c r="ET320" i="1"/>
  <c r="ET625" i="1" s="1"/>
  <c r="CY194" i="1"/>
  <c r="X194" i="1" s="1"/>
  <c r="FS159" i="1"/>
  <c r="S230" i="1"/>
  <c r="U230" i="1"/>
  <c r="GM221" i="1"/>
  <c r="GN221" i="1"/>
  <c r="V230" i="1"/>
  <c r="CZ203" i="1"/>
  <c r="Y203" i="1" s="1"/>
  <c r="GN212" i="1"/>
  <c r="CP226" i="1"/>
  <c r="O226" i="1" s="1"/>
  <c r="V232" i="1"/>
  <c r="AP190" i="1"/>
  <c r="F244" i="1"/>
  <c r="EL190" i="1"/>
  <c r="P253" i="1"/>
  <c r="CZ196" i="1"/>
  <c r="Y196" i="1" s="1"/>
  <c r="BZ190" i="1"/>
  <c r="CI235" i="1"/>
  <c r="AQ235" i="1"/>
  <c r="GX222" i="1"/>
  <c r="CJ235" i="1" s="1"/>
  <c r="CZ195" i="1"/>
  <c r="Y195" i="1" s="1"/>
  <c r="CZ201" i="1"/>
  <c r="Y201" i="1" s="1"/>
  <c r="CZ209" i="1"/>
  <c r="Y209" i="1" s="1"/>
  <c r="W222" i="1"/>
  <c r="AJ235" i="1" s="1"/>
  <c r="R228" i="1"/>
  <c r="GK228" i="1" s="1"/>
  <c r="Q230" i="1"/>
  <c r="DZ190" i="1"/>
  <c r="DM235" i="1"/>
  <c r="Q232" i="1"/>
  <c r="CP232" i="1" s="1"/>
  <c r="O232" i="1" s="1"/>
  <c r="GM225" i="1"/>
  <c r="EA190" i="1"/>
  <c r="DN235" i="1"/>
  <c r="EM266" i="1"/>
  <c r="P310" i="1"/>
  <c r="F295" i="1"/>
  <c r="AO266" i="1"/>
  <c r="DK291" i="1"/>
  <c r="DX266" i="1"/>
  <c r="GK357" i="1"/>
  <c r="CZ357" i="1"/>
  <c r="Y357" i="1" s="1"/>
  <c r="GO357" i="1" s="1"/>
  <c r="GM362" i="1"/>
  <c r="GO362" i="1"/>
  <c r="GM370" i="1"/>
  <c r="CD404" i="1"/>
  <c r="AU415" i="1"/>
  <c r="CP407" i="1"/>
  <c r="O407" i="1" s="1"/>
  <c r="DU415" i="1"/>
  <c r="AP266" i="1"/>
  <c r="F300" i="1"/>
  <c r="CZ277" i="1"/>
  <c r="Y277" i="1" s="1"/>
  <c r="CY277" i="1"/>
  <c r="X277" i="1" s="1"/>
  <c r="EC291" i="1" s="1"/>
  <c r="DZ512" i="1"/>
  <c r="DZ351" i="1" s="1"/>
  <c r="GO371" i="1"/>
  <c r="GM371" i="1"/>
  <c r="T400" i="1"/>
  <c r="DY512" i="1" s="1"/>
  <c r="V400" i="1"/>
  <c r="GX400" i="1"/>
  <c r="GB512" i="1" s="1"/>
  <c r="GB351" i="1" s="1"/>
  <c r="DI415" i="1"/>
  <c r="DV404" i="1"/>
  <c r="GM269" i="1"/>
  <c r="GN269" i="1"/>
  <c r="GM276" i="1"/>
  <c r="GN276" i="1"/>
  <c r="GM353" i="1"/>
  <c r="GN353" i="1"/>
  <c r="GM358" i="1"/>
  <c r="CZ379" i="1"/>
  <c r="Y379" i="1" s="1"/>
  <c r="CY379" i="1"/>
  <c r="X379" i="1" s="1"/>
  <c r="GO379" i="1" s="1"/>
  <c r="CZ397" i="1"/>
  <c r="Y397" i="1" s="1"/>
  <c r="CY397" i="1"/>
  <c r="X397" i="1" s="1"/>
  <c r="AQ415" i="1"/>
  <c r="CG415" i="1"/>
  <c r="BZ404" i="1"/>
  <c r="GM268" i="1"/>
  <c r="GN268" i="1"/>
  <c r="DV291" i="1"/>
  <c r="GM271" i="1"/>
  <c r="GN271" i="1"/>
  <c r="GM289" i="1"/>
  <c r="GN289" i="1"/>
  <c r="GO368" i="1"/>
  <c r="GM368" i="1"/>
  <c r="CY370" i="1"/>
  <c r="X370" i="1" s="1"/>
  <c r="CZ370" i="1"/>
  <c r="Y370" i="1" s="1"/>
  <c r="GO370" i="1" s="1"/>
  <c r="CZ377" i="1"/>
  <c r="Y377" i="1" s="1"/>
  <c r="CY377" i="1"/>
  <c r="X377" i="1" s="1"/>
  <c r="GM377" i="1" s="1"/>
  <c r="W400" i="1"/>
  <c r="EB512" i="1" s="1"/>
  <c r="EB351" i="1" s="1"/>
  <c r="W415" i="1"/>
  <c r="AJ404" i="1"/>
  <c r="GK448" i="1"/>
  <c r="AE483" i="1"/>
  <c r="GK449" i="1"/>
  <c r="DW483" i="1"/>
  <c r="P400" i="1"/>
  <c r="CP400" i="1" s="1"/>
  <c r="O400" i="1" s="1"/>
  <c r="V404" i="1"/>
  <c r="F438" i="1"/>
  <c r="U415" i="1"/>
  <c r="AH404" i="1"/>
  <c r="EK404" i="1"/>
  <c r="P432" i="1"/>
  <c r="GM456" i="1"/>
  <c r="GO456" i="1"/>
  <c r="CZ461" i="1"/>
  <c r="Y461" i="1" s="1"/>
  <c r="DL404" i="1"/>
  <c r="P436" i="1"/>
  <c r="CP449" i="1"/>
  <c r="O449" i="1" s="1"/>
  <c r="DU483" i="1"/>
  <c r="CZ455" i="1"/>
  <c r="Y455" i="1" s="1"/>
  <c r="GM459" i="1"/>
  <c r="GO459" i="1"/>
  <c r="CY462" i="1"/>
  <c r="X462" i="1" s="1"/>
  <c r="AK483" i="1" s="1"/>
  <c r="GO469" i="1"/>
  <c r="CY472" i="1"/>
  <c r="X472" i="1" s="1"/>
  <c r="GO472" i="1" s="1"/>
  <c r="AO543" i="1"/>
  <c r="F562" i="1"/>
  <c r="AX596" i="1"/>
  <c r="CG589" i="1"/>
  <c r="FY589" i="1"/>
  <c r="EP596" i="1"/>
  <c r="GM376" i="1"/>
  <c r="GM385" i="1"/>
  <c r="CP397" i="1"/>
  <c r="O397" i="1" s="1"/>
  <c r="U483" i="1"/>
  <c r="AH446" i="1"/>
  <c r="GO452" i="1"/>
  <c r="GM452" i="1"/>
  <c r="GK454" i="1"/>
  <c r="CZ454" i="1"/>
  <c r="Y454" i="1" s="1"/>
  <c r="GM454" i="1" s="1"/>
  <c r="GM475" i="1"/>
  <c r="P576" i="1"/>
  <c r="EL543" i="1"/>
  <c r="CH589" i="1"/>
  <c r="AY596" i="1"/>
  <c r="GM369" i="1"/>
  <c r="GO369" i="1"/>
  <c r="CP386" i="1"/>
  <c r="O386" i="1" s="1"/>
  <c r="GO390" i="1"/>
  <c r="CP394" i="1"/>
  <c r="O394" i="1" s="1"/>
  <c r="GO406" i="1"/>
  <c r="GM406" i="1"/>
  <c r="AB415" i="1"/>
  <c r="GK457" i="1"/>
  <c r="CZ457" i="1"/>
  <c r="Y457" i="1" s="1"/>
  <c r="GO467" i="1"/>
  <c r="CP480" i="1"/>
  <c r="O480" i="1" s="1"/>
  <c r="EH446" i="1"/>
  <c r="P492" i="1"/>
  <c r="O589" i="1"/>
  <c r="F598" i="1"/>
  <c r="CE589" i="1"/>
  <c r="AV596" i="1"/>
  <c r="EU589" i="1"/>
  <c r="P612" i="1"/>
  <c r="AJ446" i="1"/>
  <c r="W483" i="1"/>
  <c r="EB446" i="1"/>
  <c r="DO483" i="1"/>
  <c r="GB446" i="1"/>
  <c r="ES483" i="1"/>
  <c r="GM552" i="1"/>
  <c r="GN552" i="1"/>
  <c r="AQ446" i="1"/>
  <c r="F493" i="1"/>
  <c r="CZ473" i="1"/>
  <c r="Y473" i="1" s="1"/>
  <c r="EI446" i="1"/>
  <c r="P493" i="1"/>
  <c r="AJ543" i="1"/>
  <c r="W558" i="1"/>
  <c r="DM558" i="1"/>
  <c r="DZ543" i="1"/>
  <c r="CY459" i="1"/>
  <c r="X459" i="1" s="1"/>
  <c r="AP446" i="1"/>
  <c r="F492" i="1"/>
  <c r="P558" i="1"/>
  <c r="CF558" i="1"/>
  <c r="AC543" i="1"/>
  <c r="CH558" i="1"/>
  <c r="CE558" i="1"/>
  <c r="EA543" i="1"/>
  <c r="DN558" i="1"/>
  <c r="F567" i="1"/>
  <c r="AP543" i="1"/>
  <c r="GN551" i="1"/>
  <c r="GM551" i="1"/>
  <c r="GN555" i="1"/>
  <c r="CZ464" i="1"/>
  <c r="Y464" i="1" s="1"/>
  <c r="U558" i="1"/>
  <c r="AH543" i="1"/>
  <c r="DX558" i="1"/>
  <c r="EI543" i="1"/>
  <c r="P568" i="1"/>
  <c r="AQ589" i="1"/>
  <c r="F606" i="1"/>
  <c r="AI446" i="1"/>
  <c r="V483" i="1"/>
  <c r="CJ543" i="1"/>
  <c r="BA558" i="1"/>
  <c r="AS596" i="1"/>
  <c r="CB589" i="1"/>
  <c r="DK589" i="1"/>
  <c r="P611" i="1"/>
  <c r="P599" i="1"/>
  <c r="DH589" i="1"/>
  <c r="CY31" i="1"/>
  <c r="X31" i="1" s="1"/>
  <c r="EC59" i="1" s="1"/>
  <c r="CZ31" i="1"/>
  <c r="Y31" i="1" s="1"/>
  <c r="DX59" i="1"/>
  <c r="CP29" i="1"/>
  <c r="O29" i="1" s="1"/>
  <c r="DZ59" i="1"/>
  <c r="DU59" i="1"/>
  <c r="CP35" i="1"/>
  <c r="O35" i="1" s="1"/>
  <c r="CY52" i="1"/>
  <c r="X52" i="1" s="1"/>
  <c r="GN52" i="1" s="1"/>
  <c r="CZ52" i="1"/>
  <c r="Y52" i="1" s="1"/>
  <c r="AL59" i="1" s="1"/>
  <c r="AF59" i="1"/>
  <c r="GM44" i="1"/>
  <c r="GN44" i="1"/>
  <c r="CY53" i="1"/>
  <c r="X53" i="1" s="1"/>
  <c r="GM53" i="1" s="1"/>
  <c r="CZ53" i="1"/>
  <c r="Y53" i="1" s="1"/>
  <c r="EG26" i="1"/>
  <c r="P63" i="1"/>
  <c r="GM38" i="1"/>
  <c r="GN38" i="1"/>
  <c r="AB134" i="1"/>
  <c r="CR134" i="1"/>
  <c r="Q134" i="1" s="1"/>
  <c r="EC159" i="1"/>
  <c r="CP193" i="1"/>
  <c r="O193" i="1" s="1"/>
  <c r="DU235" i="1"/>
  <c r="GN203" i="1"/>
  <c r="GM203" i="1"/>
  <c r="GN205" i="1"/>
  <c r="GM205" i="1"/>
  <c r="GN207" i="1"/>
  <c r="GM207" i="1"/>
  <c r="GN209" i="1"/>
  <c r="DU159" i="1"/>
  <c r="CY156" i="1"/>
  <c r="X156" i="1" s="1"/>
  <c r="AK159" i="1" s="1"/>
  <c r="GK193" i="1"/>
  <c r="DW235" i="1"/>
  <c r="AE159" i="1"/>
  <c r="GM150" i="1"/>
  <c r="GN150" i="1"/>
  <c r="EH132" i="1"/>
  <c r="P168" i="1"/>
  <c r="EH320" i="1"/>
  <c r="GN194" i="1"/>
  <c r="GM194" i="1"/>
  <c r="AG132" i="1"/>
  <c r="T159" i="1"/>
  <c r="GK200" i="1"/>
  <c r="CZ200" i="1"/>
  <c r="Y200" i="1" s="1"/>
  <c r="GN200" i="1" s="1"/>
  <c r="CP224" i="1"/>
  <c r="O224" i="1" s="1"/>
  <c r="W232" i="1"/>
  <c r="T232" i="1"/>
  <c r="CZ198" i="1"/>
  <c r="Y198" i="1" s="1"/>
  <c r="GM218" i="1"/>
  <c r="GN218" i="1"/>
  <c r="Q224" i="1"/>
  <c r="AD235" i="1" s="1"/>
  <c r="AT190" i="1"/>
  <c r="F253" i="1"/>
  <c r="CY203" i="1"/>
  <c r="X203" i="1" s="1"/>
  <c r="ER190" i="1"/>
  <c r="P246" i="1"/>
  <c r="CY196" i="1"/>
  <c r="X196" i="1" s="1"/>
  <c r="W224" i="1"/>
  <c r="CY195" i="1"/>
  <c r="X195" i="1" s="1"/>
  <c r="GM195" i="1" s="1"/>
  <c r="CY201" i="1"/>
  <c r="X201" i="1" s="1"/>
  <c r="GN201" i="1" s="1"/>
  <c r="CY209" i="1"/>
  <c r="X209" i="1" s="1"/>
  <c r="GM209" i="1" s="1"/>
  <c r="GM216" i="1"/>
  <c r="GN216" i="1"/>
  <c r="GM223" i="1"/>
  <c r="GN223" i="1"/>
  <c r="V228" i="1"/>
  <c r="Q228" i="1"/>
  <c r="S232" i="1"/>
  <c r="CZ284" i="1"/>
  <c r="Y284" i="1" s="1"/>
  <c r="CY284" i="1"/>
  <c r="X284" i="1" s="1"/>
  <c r="EU266" i="1"/>
  <c r="P307" i="1"/>
  <c r="DZ266" i="1"/>
  <c r="DM291" i="1"/>
  <c r="CY286" i="1"/>
  <c r="X286" i="1" s="1"/>
  <c r="CZ286" i="1"/>
  <c r="Y286" i="1" s="1"/>
  <c r="R288" i="1"/>
  <c r="GK288" i="1" s="1"/>
  <c r="P288" i="1"/>
  <c r="GX288" i="1"/>
  <c r="CJ291" i="1" s="1"/>
  <c r="T224" i="1"/>
  <c r="S288" i="1"/>
  <c r="F309" i="1"/>
  <c r="AT266" i="1"/>
  <c r="GO365" i="1"/>
  <c r="GM365" i="1"/>
  <c r="ED291" i="1"/>
  <c r="GB266" i="1"/>
  <c r="ES291" i="1"/>
  <c r="CP286" i="1"/>
  <c r="O286" i="1" s="1"/>
  <c r="CZ359" i="1"/>
  <c r="Y359" i="1" s="1"/>
  <c r="GM359" i="1" s="1"/>
  <c r="DK415" i="1"/>
  <c r="DX404" i="1"/>
  <c r="CI266" i="1"/>
  <c r="AZ291" i="1"/>
  <c r="AH512" i="1"/>
  <c r="AH351" i="1" s="1"/>
  <c r="T395" i="1"/>
  <c r="AG512" i="1" s="1"/>
  <c r="AG351" i="1" s="1"/>
  <c r="V395" i="1"/>
  <c r="AI512" i="1" s="1"/>
  <c r="GX395" i="1"/>
  <c r="CJ512" i="1" s="1"/>
  <c r="CJ351" i="1" s="1"/>
  <c r="GO408" i="1"/>
  <c r="GM408" i="1"/>
  <c r="BB404" i="1"/>
  <c r="F428" i="1"/>
  <c r="BB512" i="1"/>
  <c r="AF291" i="1"/>
  <c r="FW291" i="1"/>
  <c r="FZ291" i="1"/>
  <c r="DH291" i="1"/>
  <c r="DU266" i="1"/>
  <c r="FX291" i="1"/>
  <c r="GM282" i="1"/>
  <c r="GN282" i="1"/>
  <c r="V288" i="1"/>
  <c r="AI291" i="1" s="1"/>
  <c r="EA512" i="1"/>
  <c r="EA351" i="1" s="1"/>
  <c r="CZ396" i="1"/>
  <c r="Y396" i="1" s="1"/>
  <c r="CY396" i="1"/>
  <c r="X396" i="1" s="1"/>
  <c r="GM396" i="1" s="1"/>
  <c r="R399" i="1"/>
  <c r="GK399" i="1" s="1"/>
  <c r="T399" i="1"/>
  <c r="GX399" i="1"/>
  <c r="EB404" i="1"/>
  <c r="DO415" i="1"/>
  <c r="AD291" i="1"/>
  <c r="CP277" i="1"/>
  <c r="O277" i="1" s="1"/>
  <c r="DT291" i="1" s="1"/>
  <c r="AB357" i="1"/>
  <c r="CZ375" i="1"/>
  <c r="Y375" i="1" s="1"/>
  <c r="CY375" i="1"/>
  <c r="X375" i="1" s="1"/>
  <c r="CZ388" i="1"/>
  <c r="Y388" i="1" s="1"/>
  <c r="CY388" i="1"/>
  <c r="X388" i="1" s="1"/>
  <c r="GO388" i="1" s="1"/>
  <c r="W395" i="1"/>
  <c r="AJ512" i="1" s="1"/>
  <c r="AJ351" i="1" s="1"/>
  <c r="FR404" i="1"/>
  <c r="EI415" i="1"/>
  <c r="FY415" i="1"/>
  <c r="GO457" i="1"/>
  <c r="GM457" i="1"/>
  <c r="GO470" i="1"/>
  <c r="GM470" i="1"/>
  <c r="AE415" i="1"/>
  <c r="EA404" i="1"/>
  <c r="DN415" i="1"/>
  <c r="GK451" i="1"/>
  <c r="CZ451" i="1"/>
  <c r="Y451" i="1" s="1"/>
  <c r="GM451" i="1" s="1"/>
  <c r="CY461" i="1"/>
  <c r="X461" i="1" s="1"/>
  <c r="GO461" i="1" s="1"/>
  <c r="GO473" i="1"/>
  <c r="R400" i="1"/>
  <c r="GK400" i="1" s="1"/>
  <c r="CY455" i="1"/>
  <c r="X455" i="1" s="1"/>
  <c r="GO455" i="1" s="1"/>
  <c r="CZ467" i="1"/>
  <c r="Y467" i="1" s="1"/>
  <c r="GM467" i="1" s="1"/>
  <c r="CY549" i="1"/>
  <c r="X549" i="1" s="1"/>
  <c r="GN549" i="1" s="1"/>
  <c r="CZ549" i="1"/>
  <c r="Y549" i="1" s="1"/>
  <c r="AL558" i="1" s="1"/>
  <c r="CG543" i="1"/>
  <c r="AX558" i="1"/>
  <c r="Q589" i="1"/>
  <c r="F608" i="1"/>
  <c r="DI589" i="1"/>
  <c r="P608" i="1"/>
  <c r="CZ383" i="1"/>
  <c r="Y383" i="1" s="1"/>
  <c r="GO383" i="1" s="1"/>
  <c r="P399" i="1"/>
  <c r="CP399" i="1" s="1"/>
  <c r="O399" i="1" s="1"/>
  <c r="BA404" i="1"/>
  <c r="F435" i="1"/>
  <c r="EH404" i="1"/>
  <c r="P424" i="1"/>
  <c r="EH512" i="1"/>
  <c r="CJ446" i="1"/>
  <c r="BA483" i="1"/>
  <c r="GM461" i="1"/>
  <c r="GK466" i="1"/>
  <c r="CZ466" i="1"/>
  <c r="Y466" i="1" s="1"/>
  <c r="GM466" i="1" s="1"/>
  <c r="CZ474" i="1"/>
  <c r="Y474" i="1" s="1"/>
  <c r="GM474" i="1" s="1"/>
  <c r="GK474" i="1"/>
  <c r="EG446" i="1"/>
  <c r="P487" i="1"/>
  <c r="EG512" i="1"/>
  <c r="P571" i="1"/>
  <c r="ET543" i="1"/>
  <c r="DJ589" i="1"/>
  <c r="P610" i="1"/>
  <c r="CP375" i="1"/>
  <c r="O375" i="1" s="1"/>
  <c r="P395" i="1"/>
  <c r="CP395" i="1" s="1"/>
  <c r="O395" i="1" s="1"/>
  <c r="GO409" i="1"/>
  <c r="GM409" i="1"/>
  <c r="GM477" i="1"/>
  <c r="GO477" i="1"/>
  <c r="ET446" i="1"/>
  <c r="P496" i="1"/>
  <c r="CR553" i="1"/>
  <c r="Q553" i="1" s="1"/>
  <c r="AB553" i="1"/>
  <c r="F611" i="1"/>
  <c r="S589" i="1"/>
  <c r="AZ596" i="1"/>
  <c r="CI589" i="1"/>
  <c r="ER596" i="1"/>
  <c r="GA589" i="1"/>
  <c r="AF446" i="1"/>
  <c r="S483" i="1"/>
  <c r="DX446" i="1"/>
  <c r="DK483" i="1"/>
  <c r="AI543" i="1"/>
  <c r="V558" i="1"/>
  <c r="DG589" i="1"/>
  <c r="P598" i="1"/>
  <c r="CY473" i="1"/>
  <c r="X473" i="1" s="1"/>
  <c r="GM473" i="1" s="1"/>
  <c r="AF558" i="1"/>
  <c r="AQ543" i="1"/>
  <c r="F568" i="1"/>
  <c r="DL558" i="1"/>
  <c r="DY543" i="1"/>
  <c r="P617" i="1"/>
  <c r="DL589" i="1"/>
  <c r="GM545" i="1"/>
  <c r="GN545" i="1"/>
  <c r="GB543" i="1"/>
  <c r="ES558" i="1"/>
  <c r="GA543" i="1"/>
  <c r="ER558" i="1"/>
  <c r="CY464" i="1"/>
  <c r="X464" i="1" s="1"/>
  <c r="GM464" i="1" s="1"/>
  <c r="AG543" i="1"/>
  <c r="T558" i="1"/>
  <c r="ED558" i="1"/>
  <c r="GM548" i="1"/>
  <c r="GN548" i="1"/>
  <c r="CA596" i="1"/>
  <c r="EO596" i="1"/>
  <c r="FX589" i="1"/>
  <c r="FZ589" i="1"/>
  <c r="EQ596" i="1"/>
  <c r="Y558" i="1" l="1"/>
  <c r="AL543" i="1"/>
  <c r="BA291" i="1"/>
  <c r="CJ266" i="1"/>
  <c r="AD190" i="1"/>
  <c r="Q235" i="1"/>
  <c r="AL26" i="1"/>
  <c r="Y59" i="1"/>
  <c r="EC26" i="1"/>
  <c r="DP59" i="1"/>
  <c r="ET22" i="1"/>
  <c r="ET657" i="1"/>
  <c r="P638" i="1"/>
  <c r="AK404" i="1"/>
  <c r="X415" i="1"/>
  <c r="EC543" i="1"/>
  <c r="DP558" i="1"/>
  <c r="AO22" i="1"/>
  <c r="F629" i="1"/>
  <c r="AO657" i="1"/>
  <c r="FT132" i="1"/>
  <c r="EK159" i="1"/>
  <c r="AH266" i="1"/>
  <c r="U291" i="1"/>
  <c r="AK94" i="1"/>
  <c r="X101" i="1"/>
  <c r="AK132" i="1"/>
  <c r="X159" i="1"/>
  <c r="DY351" i="1"/>
  <c r="DL512" i="1"/>
  <c r="AL291" i="1"/>
  <c r="AI266" i="1"/>
  <c r="V291" i="1"/>
  <c r="DG291" i="1"/>
  <c r="DT266" i="1"/>
  <c r="AK446" i="1"/>
  <c r="X483" i="1"/>
  <c r="DP291" i="1"/>
  <c r="EC266" i="1"/>
  <c r="T512" i="1"/>
  <c r="DM351" i="1"/>
  <c r="P534" i="1"/>
  <c r="AU90" i="1"/>
  <c r="F339" i="1"/>
  <c r="AI351" i="1"/>
  <c r="V512" i="1"/>
  <c r="AL132" i="1"/>
  <c r="Y159" i="1"/>
  <c r="AC190" i="1"/>
  <c r="CH235" i="1"/>
  <c r="P235" i="1"/>
  <c r="CE235" i="1"/>
  <c r="CF235" i="1"/>
  <c r="AJ266" i="1"/>
  <c r="W291" i="1"/>
  <c r="CA94" i="1"/>
  <c r="AR101" i="1"/>
  <c r="BC22" i="1"/>
  <c r="BC657" i="1"/>
  <c r="F641" i="1"/>
  <c r="EP90" i="1"/>
  <c r="P327" i="1"/>
  <c r="CB59" i="1"/>
  <c r="DK446" i="1"/>
  <c r="P498" i="1"/>
  <c r="EG351" i="1"/>
  <c r="P516" i="1"/>
  <c r="CY232" i="1"/>
  <c r="X232" i="1" s="1"/>
  <c r="GM232" i="1" s="1"/>
  <c r="CZ232" i="1"/>
  <c r="Y232" i="1" s="1"/>
  <c r="EC132" i="1"/>
  <c r="DP159" i="1"/>
  <c r="CA589" i="1"/>
  <c r="AR596" i="1"/>
  <c r="T543" i="1"/>
  <c r="F579" i="1"/>
  <c r="AF543" i="1"/>
  <c r="S558" i="1"/>
  <c r="F581" i="1"/>
  <c r="V543" i="1"/>
  <c r="FZ266" i="1"/>
  <c r="EQ291" i="1"/>
  <c r="ED266" i="1"/>
  <c r="DQ291" i="1"/>
  <c r="CP288" i="1"/>
  <c r="O288" i="1" s="1"/>
  <c r="AC291" i="1"/>
  <c r="DM266" i="1"/>
  <c r="P313" i="1"/>
  <c r="GN156" i="1"/>
  <c r="DU132" i="1"/>
  <c r="FW159" i="1"/>
  <c r="DH159" i="1"/>
  <c r="FX159" i="1"/>
  <c r="FZ159" i="1"/>
  <c r="DZ26" i="1"/>
  <c r="DM59" i="1"/>
  <c r="ES543" i="1"/>
  <c r="P578" i="1"/>
  <c r="DL543" i="1"/>
  <c r="P579" i="1"/>
  <c r="F607" i="1"/>
  <c r="AZ589" i="1"/>
  <c r="CP553" i="1"/>
  <c r="O553" i="1" s="1"/>
  <c r="AD558" i="1"/>
  <c r="GO375" i="1"/>
  <c r="GM375" i="1"/>
  <c r="EH351" i="1"/>
  <c r="P521" i="1"/>
  <c r="F565" i="1"/>
  <c r="AX543" i="1"/>
  <c r="DN404" i="1"/>
  <c r="P438" i="1"/>
  <c r="DN512" i="1"/>
  <c r="GO451" i="1"/>
  <c r="FU483" i="1" s="1"/>
  <c r="DO404" i="1"/>
  <c r="P439" i="1"/>
  <c r="DO512" i="1"/>
  <c r="EO291" i="1"/>
  <c r="FX266" i="1"/>
  <c r="FW266" i="1"/>
  <c r="EN291" i="1"/>
  <c r="GM286" i="1"/>
  <c r="GN286" i="1"/>
  <c r="CY288" i="1"/>
  <c r="X288" i="1" s="1"/>
  <c r="AK291" i="1" s="1"/>
  <c r="CZ288" i="1"/>
  <c r="Y288" i="1" s="1"/>
  <c r="T132" i="1"/>
  <c r="F180" i="1"/>
  <c r="EH90" i="1"/>
  <c r="P329" i="1"/>
  <c r="GM156" i="1"/>
  <c r="DW190" i="1"/>
  <c r="DJ235" i="1"/>
  <c r="GM201" i="1"/>
  <c r="GM29" i="1"/>
  <c r="GN29" i="1"/>
  <c r="DT59" i="1"/>
  <c r="V446" i="1"/>
  <c r="F506" i="1"/>
  <c r="U543" i="1"/>
  <c r="F580" i="1"/>
  <c r="CF543" i="1"/>
  <c r="AW558" i="1"/>
  <c r="ES446" i="1"/>
  <c r="P503" i="1"/>
  <c r="W446" i="1"/>
  <c r="F507" i="1"/>
  <c r="F601" i="1"/>
  <c r="AV589" i="1"/>
  <c r="CA415" i="1"/>
  <c r="GM386" i="1"/>
  <c r="GO386" i="1"/>
  <c r="GO474" i="1"/>
  <c r="AE446" i="1"/>
  <c r="R483" i="1"/>
  <c r="AB291" i="1"/>
  <c r="CG404" i="1"/>
  <c r="AX415" i="1"/>
  <c r="AB512" i="1"/>
  <c r="AB351" i="1" s="1"/>
  <c r="DK266" i="1"/>
  <c r="P306" i="1"/>
  <c r="GM200" i="1"/>
  <c r="F104" i="1"/>
  <c r="P94" i="1"/>
  <c r="DO94" i="1"/>
  <c r="P125" i="1"/>
  <c r="DO320" i="1"/>
  <c r="DO625" i="1" s="1"/>
  <c r="AP26" i="1"/>
  <c r="F68" i="1"/>
  <c r="AP625" i="1"/>
  <c r="P26" i="1"/>
  <c r="F62" i="1"/>
  <c r="DV26" i="1"/>
  <c r="DI59" i="1"/>
  <c r="GM554" i="1"/>
  <c r="GN554" i="1"/>
  <c r="AZ543" i="1"/>
  <c r="F569" i="1"/>
  <c r="AZ446" i="1"/>
  <c r="F494" i="1"/>
  <c r="DI543" i="1"/>
  <c r="P570" i="1"/>
  <c r="DT558" i="1"/>
  <c r="AC404" i="1"/>
  <c r="CH415" i="1"/>
  <c r="P415" i="1"/>
  <c r="CF415" i="1"/>
  <c r="CE415" i="1"/>
  <c r="GO466" i="1"/>
  <c r="GO454" i="1"/>
  <c r="CC483" i="1" s="1"/>
  <c r="DJ266" i="1"/>
  <c r="P305" i="1"/>
  <c r="ED404" i="1"/>
  <c r="DQ415" i="1"/>
  <c r="GM357" i="1"/>
  <c r="ER266" i="1"/>
  <c r="P302" i="1"/>
  <c r="GM222" i="1"/>
  <c r="GN222" i="1"/>
  <c r="DL190" i="1"/>
  <c r="P256" i="1"/>
  <c r="AI235" i="1"/>
  <c r="ED235" i="1"/>
  <c r="AC132" i="1"/>
  <c r="CE159" i="1"/>
  <c r="P159" i="1"/>
  <c r="CF159" i="1"/>
  <c r="CH159" i="1"/>
  <c r="GN195" i="1"/>
  <c r="BB90" i="1"/>
  <c r="F333" i="1"/>
  <c r="BB625" i="1"/>
  <c r="FW94" i="1"/>
  <c r="EN101" i="1"/>
  <c r="GM52" i="1"/>
  <c r="DH543" i="1"/>
  <c r="P561" i="1"/>
  <c r="GM472" i="1"/>
  <c r="GM455" i="1"/>
  <c r="GM355" i="1"/>
  <c r="GN355" i="1"/>
  <c r="GM354" i="1"/>
  <c r="GN354" i="1"/>
  <c r="FT512" i="1" s="1"/>
  <c r="FT351" i="1" s="1"/>
  <c r="CP230" i="1"/>
  <c r="O230" i="1" s="1"/>
  <c r="GM154" i="1"/>
  <c r="GN198" i="1"/>
  <c r="GM198" i="1"/>
  <c r="AX132" i="1"/>
  <c r="F166" i="1"/>
  <c r="AX320" i="1"/>
  <c r="AT90" i="1"/>
  <c r="F338" i="1"/>
  <c r="DI94" i="1"/>
  <c r="P113" i="1"/>
  <c r="AE94" i="1"/>
  <c r="R101" i="1"/>
  <c r="EI90" i="1"/>
  <c r="P330" i="1"/>
  <c r="AX26" i="1"/>
  <c r="F66" i="1"/>
  <c r="GM39" i="1"/>
  <c r="GN39" i="1"/>
  <c r="AE26" i="1"/>
  <c r="R59" i="1"/>
  <c r="AP90" i="1"/>
  <c r="F329" i="1"/>
  <c r="P112" i="1"/>
  <c r="ER94" i="1"/>
  <c r="ER320" i="1"/>
  <c r="DO26" i="1"/>
  <c r="P83" i="1"/>
  <c r="GO377" i="1"/>
  <c r="DI132" i="1"/>
  <c r="P171" i="1"/>
  <c r="CY400" i="1"/>
  <c r="X400" i="1" s="1"/>
  <c r="GM400" i="1" s="1"/>
  <c r="CZ395" i="1"/>
  <c r="Y395" i="1" s="1"/>
  <c r="EC235" i="1"/>
  <c r="GM388" i="1"/>
  <c r="GM398" i="1"/>
  <c r="GN57" i="1"/>
  <c r="S291" i="1"/>
  <c r="AF266" i="1"/>
  <c r="GM224" i="1"/>
  <c r="GN224" i="1"/>
  <c r="GM35" i="1"/>
  <c r="GO35" i="1"/>
  <c r="FU59" i="1" s="1"/>
  <c r="DX26" i="1"/>
  <c r="DK59" i="1"/>
  <c r="AS589" i="1"/>
  <c r="F613" i="1"/>
  <c r="CE543" i="1"/>
  <c r="AV558" i="1"/>
  <c r="P543" i="1"/>
  <c r="F561" i="1"/>
  <c r="CC415" i="1"/>
  <c r="AX589" i="1"/>
  <c r="F603" i="1"/>
  <c r="DU446" i="1"/>
  <c r="DH483" i="1"/>
  <c r="FW483" i="1"/>
  <c r="FX483" i="1"/>
  <c r="FZ483" i="1"/>
  <c r="U404" i="1"/>
  <c r="F437" i="1"/>
  <c r="U512" i="1"/>
  <c r="AQ404" i="1"/>
  <c r="F425" i="1"/>
  <c r="AQ512" i="1"/>
  <c r="CB512" i="1"/>
  <c r="CB351" i="1" s="1"/>
  <c r="DI404" i="1"/>
  <c r="P427" i="1"/>
  <c r="DI512" i="1"/>
  <c r="DU404" i="1"/>
  <c r="FZ415" i="1"/>
  <c r="FX415" i="1"/>
  <c r="DH415" i="1"/>
  <c r="FW415" i="1"/>
  <c r="DN190" i="1"/>
  <c r="P258" i="1"/>
  <c r="DM190" i="1"/>
  <c r="P257" i="1"/>
  <c r="AJ190" i="1"/>
  <c r="W235" i="1"/>
  <c r="CJ190" i="1"/>
  <c r="BA235" i="1"/>
  <c r="DI190" i="1"/>
  <c r="P247" i="1"/>
  <c r="DK132" i="1"/>
  <c r="P174" i="1"/>
  <c r="FT101" i="1"/>
  <c r="P122" i="1"/>
  <c r="DL94" i="1"/>
  <c r="DL320" i="1"/>
  <c r="CI26" i="1"/>
  <c r="AZ59" i="1"/>
  <c r="EU22" i="1"/>
  <c r="P641" i="1"/>
  <c r="EU657" i="1"/>
  <c r="CH26" i="1"/>
  <c r="AY59" i="1"/>
  <c r="AD26" i="1"/>
  <c r="Q59" i="1"/>
  <c r="P601" i="1"/>
  <c r="EN589" i="1"/>
  <c r="R543" i="1"/>
  <c r="F572" i="1"/>
  <c r="DO543" i="1"/>
  <c r="P582" i="1"/>
  <c r="AK558" i="1"/>
  <c r="FT558" i="1"/>
  <c r="P623" i="1"/>
  <c r="EJ589" i="1"/>
  <c r="GO389" i="1"/>
  <c r="GM389" i="1"/>
  <c r="P565" i="1"/>
  <c r="EP543" i="1"/>
  <c r="GM381" i="1"/>
  <c r="GO381" i="1"/>
  <c r="AL404" i="1"/>
  <c r="Y415" i="1"/>
  <c r="GO359" i="1"/>
  <c r="CC512" i="1" s="1"/>
  <c r="CC351" i="1" s="1"/>
  <c r="AX266" i="1"/>
  <c r="F298" i="1"/>
  <c r="AO90" i="1"/>
  <c r="F324" i="1"/>
  <c r="AE190" i="1"/>
  <c r="R235" i="1"/>
  <c r="DL132" i="1"/>
  <c r="P180" i="1"/>
  <c r="GM197" i="1"/>
  <c r="EL90" i="1"/>
  <c r="P338" i="1"/>
  <c r="EO101" i="1"/>
  <c r="FX94" i="1"/>
  <c r="FZ94" i="1"/>
  <c r="EQ101" i="1"/>
  <c r="AL94" i="1"/>
  <c r="Y101" i="1"/>
  <c r="EM90" i="1"/>
  <c r="P339" i="1"/>
  <c r="CC26" i="1"/>
  <c r="AT59" i="1"/>
  <c r="DN446" i="1"/>
  <c r="P506" i="1"/>
  <c r="AX446" i="1"/>
  <c r="F490" i="1"/>
  <c r="FW543" i="1"/>
  <c r="EN558" i="1"/>
  <c r="ED483" i="1"/>
  <c r="GO462" i="1"/>
  <c r="GM387" i="1"/>
  <c r="GO387" i="1"/>
  <c r="GO464" i="1"/>
  <c r="EM404" i="1"/>
  <c r="P434" i="1"/>
  <c r="EM512" i="1"/>
  <c r="GK378" i="1"/>
  <c r="DW512" i="1"/>
  <c r="DW351" i="1" s="1"/>
  <c r="GN284" i="1"/>
  <c r="GM284" i="1"/>
  <c r="AE291" i="1"/>
  <c r="EP266" i="1"/>
  <c r="P298" i="1"/>
  <c r="GM283" i="1"/>
  <c r="GN283" i="1"/>
  <c r="CY228" i="1"/>
  <c r="X228" i="1" s="1"/>
  <c r="CZ228" i="1"/>
  <c r="Y228" i="1" s="1"/>
  <c r="AH235" i="1"/>
  <c r="V132" i="1"/>
  <c r="F182" i="1"/>
  <c r="GN196" i="1"/>
  <c r="GM196" i="1"/>
  <c r="V94" i="1"/>
  <c r="F124" i="1"/>
  <c r="AZ132" i="1"/>
  <c r="F170" i="1"/>
  <c r="GB26" i="1"/>
  <c r="ES59" i="1"/>
  <c r="W26" i="1"/>
  <c r="F83" i="1"/>
  <c r="DY26" i="1"/>
  <c r="DL59" i="1"/>
  <c r="AK59" i="1"/>
  <c r="GN96" i="1"/>
  <c r="CB101" i="1" s="1"/>
  <c r="P613" i="1"/>
  <c r="EK589" i="1"/>
  <c r="CZ400" i="1"/>
  <c r="Y400" i="1" s="1"/>
  <c r="GO400" i="1" s="1"/>
  <c r="GN53" i="1"/>
  <c r="GM379" i="1"/>
  <c r="GN274" i="1"/>
  <c r="GM549" i="1"/>
  <c r="P426" i="1"/>
  <c r="ER404" i="1"/>
  <c r="ER512" i="1"/>
  <c r="AZ404" i="1"/>
  <c r="AZ512" i="1"/>
  <c r="F426" i="1"/>
  <c r="P440" i="1"/>
  <c r="DP404" i="1"/>
  <c r="GN31" i="1"/>
  <c r="GM28" i="1"/>
  <c r="DT132" i="1"/>
  <c r="DG159" i="1"/>
  <c r="FY404" i="1"/>
  <c r="EP415" i="1"/>
  <c r="P311" i="1"/>
  <c r="ES266" i="1"/>
  <c r="DQ558" i="1"/>
  <c r="ED543" i="1"/>
  <c r="ER543" i="1"/>
  <c r="P569" i="1"/>
  <c r="BA446" i="1"/>
  <c r="F503" i="1"/>
  <c r="GM277" i="1"/>
  <c r="GN277" i="1"/>
  <c r="DH266" i="1"/>
  <c r="P294" i="1"/>
  <c r="BB351" i="1"/>
  <c r="F525" i="1"/>
  <c r="DK404" i="1"/>
  <c r="P430" i="1"/>
  <c r="DK512" i="1"/>
  <c r="DU190" i="1"/>
  <c r="FZ235" i="1"/>
  <c r="FX235" i="1"/>
  <c r="DH235" i="1"/>
  <c r="FW235" i="1"/>
  <c r="AD159" i="1"/>
  <c r="CP134" i="1"/>
  <c r="O134" i="1" s="1"/>
  <c r="AF26" i="1"/>
  <c r="S59" i="1"/>
  <c r="DU26" i="1"/>
  <c r="FW59" i="1"/>
  <c r="FX59" i="1"/>
  <c r="DH59" i="1"/>
  <c r="FZ59" i="1"/>
  <c r="BA543" i="1"/>
  <c r="F578" i="1"/>
  <c r="DX543" i="1"/>
  <c r="DK558" i="1"/>
  <c r="CH543" i="1"/>
  <c r="AY558" i="1"/>
  <c r="DM543" i="1"/>
  <c r="P580" i="1"/>
  <c r="DO446" i="1"/>
  <c r="P507" i="1"/>
  <c r="GM480" i="1"/>
  <c r="GO480" i="1"/>
  <c r="GM394" i="1"/>
  <c r="GO394" i="1"/>
  <c r="U446" i="1"/>
  <c r="F505" i="1"/>
  <c r="EP589" i="1"/>
  <c r="P603" i="1"/>
  <c r="GM449" i="1"/>
  <c r="FS483" i="1" s="1"/>
  <c r="GN449" i="1"/>
  <c r="FT483" i="1" s="1"/>
  <c r="DT483" i="1"/>
  <c r="DW446" i="1"/>
  <c r="DJ483" i="1"/>
  <c r="FT291" i="1"/>
  <c r="DT415" i="1"/>
  <c r="GM407" i="1"/>
  <c r="FS415" i="1" s="1"/>
  <c r="GO407" i="1"/>
  <c r="FU415" i="1" s="1"/>
  <c r="AQ190" i="1"/>
  <c r="F245" i="1"/>
  <c r="CY230" i="1"/>
  <c r="X230" i="1" s="1"/>
  <c r="CZ230" i="1"/>
  <c r="Y230" i="1" s="1"/>
  <c r="ES132" i="1"/>
  <c r="P179" i="1"/>
  <c r="FS101" i="1"/>
  <c r="CE94" i="1"/>
  <c r="AV101" i="1"/>
  <c r="F116" i="1"/>
  <c r="S94" i="1"/>
  <c r="BC90" i="1"/>
  <c r="F336" i="1"/>
  <c r="CF26" i="1"/>
  <c r="AW59" i="1"/>
  <c r="P572" i="1"/>
  <c r="DJ543" i="1"/>
  <c r="ER446" i="1"/>
  <c r="P494" i="1"/>
  <c r="T446" i="1"/>
  <c r="F504" i="1"/>
  <c r="FS558" i="1"/>
  <c r="AP351" i="1"/>
  <c r="F521" i="1"/>
  <c r="ES512" i="1"/>
  <c r="DW404" i="1"/>
  <c r="DJ415" i="1"/>
  <c r="DO266" i="1"/>
  <c r="P315" i="1"/>
  <c r="CP228" i="1"/>
  <c r="O228" i="1" s="1"/>
  <c r="AU190" i="1"/>
  <c r="F254" i="1"/>
  <c r="W132" i="1"/>
  <c r="F183" i="1"/>
  <c r="P104" i="1"/>
  <c r="DH94" i="1"/>
  <c r="DH320" i="1"/>
  <c r="EC94" i="1"/>
  <c r="DP101" i="1"/>
  <c r="ES94" i="1"/>
  <c r="P121" i="1"/>
  <c r="ES320" i="1"/>
  <c r="FZ543" i="1"/>
  <c r="EQ558" i="1"/>
  <c r="AL483" i="1"/>
  <c r="GM462" i="1"/>
  <c r="AC446" i="1"/>
  <c r="P483" i="1"/>
  <c r="CF483" i="1"/>
  <c r="CH483" i="1"/>
  <c r="CE483" i="1"/>
  <c r="DN266" i="1"/>
  <c r="P314" i="1"/>
  <c r="CZ399" i="1"/>
  <c r="Y399" i="1" s="1"/>
  <c r="AL512" i="1" s="1"/>
  <c r="AL351" i="1" s="1"/>
  <c r="CY399" i="1"/>
  <c r="X399" i="1" s="1"/>
  <c r="AK512" i="1"/>
  <c r="AK351" i="1" s="1"/>
  <c r="EG90" i="1"/>
  <c r="P324" i="1"/>
  <c r="GM192" i="1"/>
  <c r="GN192" i="1"/>
  <c r="DM132" i="1"/>
  <c r="P181" i="1"/>
  <c r="U132" i="1"/>
  <c r="F181" i="1"/>
  <c r="F121" i="1"/>
  <c r="BA94" i="1"/>
  <c r="BA320" i="1"/>
  <c r="F122" i="1"/>
  <c r="T94" i="1"/>
  <c r="T26" i="1"/>
  <c r="F80" i="1"/>
  <c r="V26" i="1"/>
  <c r="F82" i="1"/>
  <c r="EH26" i="1"/>
  <c r="P68" i="1"/>
  <c r="EH625" i="1"/>
  <c r="ED59" i="1"/>
  <c r="DW26" i="1"/>
  <c r="DJ59" i="1"/>
  <c r="BA132" i="1"/>
  <c r="F179" i="1"/>
  <c r="ED101" i="1"/>
  <c r="DW94" i="1"/>
  <c r="DJ101" i="1"/>
  <c r="F112" i="1"/>
  <c r="AZ94" i="1"/>
  <c r="EC483" i="1"/>
  <c r="Q446" i="1"/>
  <c r="F495" i="1"/>
  <c r="GO396" i="1"/>
  <c r="F312" i="1"/>
  <c r="T266" i="1"/>
  <c r="DQ132" i="1"/>
  <c r="P185" i="1"/>
  <c r="GM31" i="1"/>
  <c r="EO589" i="1"/>
  <c r="P602" i="1"/>
  <c r="P607" i="1"/>
  <c r="ER589" i="1"/>
  <c r="GO399" i="1"/>
  <c r="GM399" i="1"/>
  <c r="AE404" i="1"/>
  <c r="R415" i="1"/>
  <c r="EI404" i="1"/>
  <c r="P425" i="1"/>
  <c r="EI512" i="1"/>
  <c r="EQ589" i="1"/>
  <c r="P604" i="1"/>
  <c r="S446" i="1"/>
  <c r="F498" i="1"/>
  <c r="BA512" i="1"/>
  <c r="AD266" i="1"/>
  <c r="Q291" i="1"/>
  <c r="AZ266" i="1"/>
  <c r="F302" i="1"/>
  <c r="AF235" i="1"/>
  <c r="AE132" i="1"/>
  <c r="R159" i="1"/>
  <c r="GN193" i="1"/>
  <c r="FT235" i="1" s="1"/>
  <c r="GM193" i="1"/>
  <c r="FS235" i="1" s="1"/>
  <c r="DT235" i="1"/>
  <c r="EG625" i="1"/>
  <c r="P581" i="1"/>
  <c r="DN543" i="1"/>
  <c r="W543" i="1"/>
  <c r="F582" i="1"/>
  <c r="AB404" i="1"/>
  <c r="O415" i="1"/>
  <c r="AY589" i="1"/>
  <c r="F604" i="1"/>
  <c r="GM397" i="1"/>
  <c r="GO397" i="1"/>
  <c r="W404" i="1"/>
  <c r="F439" i="1"/>
  <c r="W512" i="1"/>
  <c r="DV266" i="1"/>
  <c r="DI291" i="1"/>
  <c r="FS291" i="1"/>
  <c r="AU404" i="1"/>
  <c r="F434" i="1"/>
  <c r="AU512" i="1"/>
  <c r="CI190" i="1"/>
  <c r="AZ235" i="1"/>
  <c r="AZ320" i="1" s="1"/>
  <c r="FS132" i="1"/>
  <c r="EJ159" i="1"/>
  <c r="ET90" i="1"/>
  <c r="P333" i="1"/>
  <c r="S132" i="1"/>
  <c r="F174" i="1"/>
  <c r="DT94" i="1"/>
  <c r="DG101" i="1"/>
  <c r="AW101" i="1"/>
  <c r="CF94" i="1"/>
  <c r="CH94" i="1"/>
  <c r="AY101" i="1"/>
  <c r="EU90" i="1"/>
  <c r="P336" i="1"/>
  <c r="CE26" i="1"/>
  <c r="AV59" i="1"/>
  <c r="DM446" i="1"/>
  <c r="P505" i="1"/>
  <c r="ET351" i="1"/>
  <c r="P525" i="1"/>
  <c r="AG235" i="1"/>
  <c r="ES190" i="1"/>
  <c r="P255" i="1"/>
  <c r="DO190" i="1"/>
  <c r="P259" i="1"/>
  <c r="DO132" i="1"/>
  <c r="P183" i="1"/>
  <c r="W94" i="1"/>
  <c r="F125" i="1"/>
  <c r="W320" i="1"/>
  <c r="W625" i="1" s="1"/>
  <c r="DN94" i="1"/>
  <c r="P124" i="1"/>
  <c r="DN320" i="1"/>
  <c r="FX543" i="1"/>
  <c r="EO558" i="1"/>
  <c r="EP446" i="1"/>
  <c r="P490" i="1"/>
  <c r="GO380" i="1"/>
  <c r="GM380" i="1"/>
  <c r="GM448" i="1"/>
  <c r="GN448" i="1"/>
  <c r="CB483" i="1" s="1"/>
  <c r="AB483" i="1"/>
  <c r="S404" i="1"/>
  <c r="F430" i="1"/>
  <c r="S512" i="1"/>
  <c r="CP378" i="1"/>
  <c r="O378" i="1" s="1"/>
  <c r="DU512" i="1"/>
  <c r="Q404" i="1"/>
  <c r="F427" i="1"/>
  <c r="Q512" i="1"/>
  <c r="CY378" i="1"/>
  <c r="X378" i="1" s="1"/>
  <c r="EC512" i="1" s="1"/>
  <c r="EC351" i="1" s="1"/>
  <c r="AC512" i="1"/>
  <c r="AE512" i="1"/>
  <c r="AE351" i="1" s="1"/>
  <c r="CZ226" i="1"/>
  <c r="Y226" i="1" s="1"/>
  <c r="AL235" i="1" s="1"/>
  <c r="CY226" i="1"/>
  <c r="X226" i="1" s="1"/>
  <c r="AK235" i="1" s="1"/>
  <c r="DK190" i="1"/>
  <c r="P250" i="1"/>
  <c r="ER132" i="1"/>
  <c r="P170" i="1"/>
  <c r="DK94" i="1"/>
  <c r="P116" i="1"/>
  <c r="DK320" i="1"/>
  <c r="F123" i="1"/>
  <c r="U94" i="1"/>
  <c r="AQ320" i="1"/>
  <c r="GA26" i="1"/>
  <c r="ER59" i="1"/>
  <c r="GM43" i="1"/>
  <c r="GN43" i="1"/>
  <c r="DM94" i="1"/>
  <c r="P123" i="1"/>
  <c r="DM320" i="1"/>
  <c r="F113" i="1"/>
  <c r="Q94" i="1"/>
  <c r="AB94" i="1"/>
  <c r="O101" i="1"/>
  <c r="GM47" i="1"/>
  <c r="GN47" i="1"/>
  <c r="U26" i="1"/>
  <c r="F81" i="1"/>
  <c r="CY395" i="1"/>
  <c r="X395" i="1" s="1"/>
  <c r="GO395" i="1" s="1"/>
  <c r="DI446" i="1"/>
  <c r="P495" i="1"/>
  <c r="DL266" i="1"/>
  <c r="P312" i="1"/>
  <c r="AX190" i="1"/>
  <c r="F242" i="1"/>
  <c r="AB26" i="1"/>
  <c r="O59" i="1"/>
  <c r="DN26" i="1"/>
  <c r="P82" i="1"/>
  <c r="DN625" i="1"/>
  <c r="AL190" i="1" l="1"/>
  <c r="Y235" i="1"/>
  <c r="W22" i="1"/>
  <c r="W657" i="1"/>
  <c r="F649" i="1"/>
  <c r="DO22" i="1"/>
  <c r="P649" i="1"/>
  <c r="DO657" i="1"/>
  <c r="AZ90" i="1"/>
  <c r="F331" i="1"/>
  <c r="CC446" i="1"/>
  <c r="AT483" i="1"/>
  <c r="AK266" i="1"/>
  <c r="X291" i="1"/>
  <c r="AK190" i="1"/>
  <c r="X235" i="1"/>
  <c r="EO543" i="1"/>
  <c r="P564" i="1"/>
  <c r="AB446" i="1"/>
  <c r="O483" i="1"/>
  <c r="DM90" i="1"/>
  <c r="P342" i="1"/>
  <c r="CB446" i="1"/>
  <c r="AS483" i="1"/>
  <c r="DN90" i="1"/>
  <c r="P343" i="1"/>
  <c r="EJ291" i="1"/>
  <c r="FS266" i="1"/>
  <c r="EG22" i="1"/>
  <c r="P629" i="1"/>
  <c r="EG657" i="1"/>
  <c r="EC446" i="1"/>
  <c r="DP483" i="1"/>
  <c r="DJ94" i="1"/>
  <c r="P115" i="1"/>
  <c r="DJ320" i="1"/>
  <c r="BA90" i="1"/>
  <c r="F340" i="1"/>
  <c r="BA625" i="1"/>
  <c r="P446" i="1"/>
  <c r="F486" i="1"/>
  <c r="O26" i="1"/>
  <c r="F61" i="1"/>
  <c r="ER26" i="1"/>
  <c r="P70" i="1"/>
  <c r="ER625" i="1"/>
  <c r="AC351" i="1"/>
  <c r="CH512" i="1"/>
  <c r="CH351" i="1" s="1"/>
  <c r="CE512" i="1"/>
  <c r="CE351" i="1" s="1"/>
  <c r="CF512" i="1"/>
  <c r="CF351" i="1" s="1"/>
  <c r="CA483" i="1"/>
  <c r="AV26" i="1"/>
  <c r="F64" i="1"/>
  <c r="AY94" i="1"/>
  <c r="F109" i="1"/>
  <c r="DG94" i="1"/>
  <c r="P103" i="1"/>
  <c r="DG320" i="1"/>
  <c r="GN226" i="1"/>
  <c r="AU351" i="1"/>
  <c r="F531" i="1"/>
  <c r="P303" i="1"/>
  <c r="DI266" i="1"/>
  <c r="DT190" i="1"/>
  <c r="DG235" i="1"/>
  <c r="F303" i="1"/>
  <c r="Q266" i="1"/>
  <c r="EI351" i="1"/>
  <c r="P522" i="1"/>
  <c r="EI625" i="1"/>
  <c r="DJ26" i="1"/>
  <c r="P73" i="1"/>
  <c r="CE446" i="1"/>
  <c r="AV483" i="1"/>
  <c r="P126" i="1"/>
  <c r="DP94" i="1"/>
  <c r="DP320" i="1"/>
  <c r="DJ404" i="1"/>
  <c r="P429" i="1"/>
  <c r="DJ512" i="1"/>
  <c r="DJ625" i="1" s="1"/>
  <c r="AW26" i="1"/>
  <c r="F65" i="1"/>
  <c r="FU404" i="1"/>
  <c r="EL415" i="1"/>
  <c r="DT446" i="1"/>
  <c r="DG483" i="1"/>
  <c r="FW26" i="1"/>
  <c r="EN59" i="1"/>
  <c r="GN134" i="1"/>
  <c r="CB159" i="1" s="1"/>
  <c r="GM134" i="1"/>
  <c r="CA159" i="1" s="1"/>
  <c r="AB159" i="1"/>
  <c r="FX190" i="1"/>
  <c r="EO235" i="1"/>
  <c r="EP404" i="1"/>
  <c r="P422" i="1"/>
  <c r="EP512" i="1"/>
  <c r="CA59" i="1"/>
  <c r="ER351" i="1"/>
  <c r="P523" i="1"/>
  <c r="DL26" i="1"/>
  <c r="P80" i="1"/>
  <c r="DL625" i="1"/>
  <c r="AH190" i="1"/>
  <c r="U235" i="1"/>
  <c r="AE266" i="1"/>
  <c r="R291" i="1"/>
  <c r="AT26" i="1"/>
  <c r="F77" i="1"/>
  <c r="R190" i="1"/>
  <c r="F249" i="1"/>
  <c r="AZ26" i="1"/>
  <c r="F70" i="1"/>
  <c r="AZ625" i="1"/>
  <c r="W190" i="1"/>
  <c r="F259" i="1"/>
  <c r="FX404" i="1"/>
  <c r="EO415" i="1"/>
  <c r="EQ483" i="1"/>
  <c r="FZ446" i="1"/>
  <c r="FU26" i="1"/>
  <c r="EL59" i="1"/>
  <c r="R26" i="1"/>
  <c r="F73" i="1"/>
  <c r="AX90" i="1"/>
  <c r="F327" i="1"/>
  <c r="ED512" i="1"/>
  <c r="ED351" i="1" s="1"/>
  <c r="BB22" i="1"/>
  <c r="F638" i="1"/>
  <c r="BB657" i="1"/>
  <c r="CH132" i="1"/>
  <c r="AY159" i="1"/>
  <c r="CE404" i="1"/>
  <c r="AV415" i="1"/>
  <c r="AX404" i="1"/>
  <c r="AX512" i="1"/>
  <c r="F422" i="1"/>
  <c r="CA404" i="1"/>
  <c r="AR415" i="1"/>
  <c r="P296" i="1"/>
  <c r="EN266" i="1"/>
  <c r="DO351" i="1"/>
  <c r="P536" i="1"/>
  <c r="DN351" i="1"/>
  <c r="P535" i="1"/>
  <c r="EQ159" i="1"/>
  <c r="FZ132" i="1"/>
  <c r="CE291" i="1"/>
  <c r="AC266" i="1"/>
  <c r="CF291" i="1"/>
  <c r="CH291" i="1"/>
  <c r="P291" i="1"/>
  <c r="EQ266" i="1"/>
  <c r="P299" i="1"/>
  <c r="DP132" i="1"/>
  <c r="P184" i="1"/>
  <c r="CB26" i="1"/>
  <c r="AS59" i="1"/>
  <c r="GN232" i="1"/>
  <c r="W266" i="1"/>
  <c r="F315" i="1"/>
  <c r="P190" i="1"/>
  <c r="F238" i="1"/>
  <c r="T351" i="1"/>
  <c r="F533" i="1"/>
  <c r="V266" i="1"/>
  <c r="F314" i="1"/>
  <c r="DP543" i="1"/>
  <c r="P583" i="1"/>
  <c r="F311" i="1"/>
  <c r="BA266" i="1"/>
  <c r="GM226" i="1"/>
  <c r="CA235" i="1" s="1"/>
  <c r="FS190" i="1"/>
  <c r="EJ235" i="1"/>
  <c r="AF190" i="1"/>
  <c r="S235" i="1"/>
  <c r="ED94" i="1"/>
  <c r="DQ101" i="1"/>
  <c r="CH446" i="1"/>
  <c r="AY483" i="1"/>
  <c r="ES90" i="1"/>
  <c r="P340" i="1"/>
  <c r="GN228" i="1"/>
  <c r="GM228" i="1"/>
  <c r="FS543" i="1"/>
  <c r="EJ558" i="1"/>
  <c r="FS94" i="1"/>
  <c r="EJ101" i="1"/>
  <c r="FS404" i="1"/>
  <c r="EJ415" i="1"/>
  <c r="FT446" i="1"/>
  <c r="EK483" i="1"/>
  <c r="DK543" i="1"/>
  <c r="P573" i="1"/>
  <c r="FZ26" i="1"/>
  <c r="EQ59" i="1"/>
  <c r="AD132" i="1"/>
  <c r="Q159" i="1"/>
  <c r="FZ190" i="1"/>
  <c r="EQ235" i="1"/>
  <c r="DQ543" i="1"/>
  <c r="P584" i="1"/>
  <c r="ES26" i="1"/>
  <c r="P79" i="1"/>
  <c r="ES625" i="1"/>
  <c r="ED446" i="1"/>
  <c r="DQ483" i="1"/>
  <c r="F127" i="1"/>
  <c r="Y94" i="1"/>
  <c r="Y320" i="1"/>
  <c r="FT543" i="1"/>
  <c r="EK558" i="1"/>
  <c r="Q26" i="1"/>
  <c r="F71" i="1"/>
  <c r="EU18" i="1"/>
  <c r="P673" i="1"/>
  <c r="EK101" i="1"/>
  <c r="FT94" i="1"/>
  <c r="FZ404" i="1"/>
  <c r="EQ415" i="1"/>
  <c r="U351" i="1"/>
  <c r="F534" i="1"/>
  <c r="FX446" i="1"/>
  <c r="EO483" i="1"/>
  <c r="S266" i="1"/>
  <c r="F306" i="1"/>
  <c r="EC190" i="1"/>
  <c r="DP235" i="1"/>
  <c r="R94" i="1"/>
  <c r="F115" i="1"/>
  <c r="R320" i="1"/>
  <c r="CF132" i="1"/>
  <c r="AW159" i="1"/>
  <c r="ED190" i="1"/>
  <c r="DQ235" i="1"/>
  <c r="CF404" i="1"/>
  <c r="AW415" i="1"/>
  <c r="DT543" i="1"/>
  <c r="DG558" i="1"/>
  <c r="DT26" i="1"/>
  <c r="DG59" i="1"/>
  <c r="DJ190" i="1"/>
  <c r="P249" i="1"/>
  <c r="Q558" i="1"/>
  <c r="AD543" i="1"/>
  <c r="FX132" i="1"/>
  <c r="EO159" i="1"/>
  <c r="GM288" i="1"/>
  <c r="CA291" i="1" s="1"/>
  <c r="GN288" i="1"/>
  <c r="CB291" i="1" s="1"/>
  <c r="BC18" i="1"/>
  <c r="F673" i="1"/>
  <c r="CH190" i="1"/>
  <c r="AY235" i="1"/>
  <c r="V351" i="1"/>
  <c r="F535" i="1"/>
  <c r="X132" i="1"/>
  <c r="F184" i="1"/>
  <c r="U266" i="1"/>
  <c r="F313" i="1"/>
  <c r="AO18" i="1"/>
  <c r="F661" i="1"/>
  <c r="ET18" i="1"/>
  <c r="P670" i="1"/>
  <c r="DP26" i="1"/>
  <c r="P84" i="1"/>
  <c r="Q190" i="1"/>
  <c r="F247" i="1"/>
  <c r="DU351" i="1"/>
  <c r="FZ512" i="1"/>
  <c r="FZ351" i="1" s="1"/>
  <c r="FW512" i="1"/>
  <c r="FW351" i="1" s="1"/>
  <c r="FX512" i="1"/>
  <c r="FX351" i="1" s="1"/>
  <c r="DK90" i="1"/>
  <c r="P335" i="1"/>
  <c r="Q351" i="1"/>
  <c r="F524" i="1"/>
  <c r="EJ132" i="1"/>
  <c r="P186" i="1"/>
  <c r="AZ190" i="1"/>
  <c r="F246" i="1"/>
  <c r="W351" i="1"/>
  <c r="F536" i="1"/>
  <c r="FT190" i="1"/>
  <c r="EK235" i="1"/>
  <c r="BA351" i="1"/>
  <c r="F532" i="1"/>
  <c r="ED26" i="1"/>
  <c r="DQ59" i="1"/>
  <c r="AB235" i="1"/>
  <c r="CF446" i="1"/>
  <c r="AW483" i="1"/>
  <c r="Y483" i="1"/>
  <c r="AL446" i="1"/>
  <c r="DH90" i="1"/>
  <c r="P323" i="1"/>
  <c r="ES351" i="1"/>
  <c r="P532" i="1"/>
  <c r="DT404" i="1"/>
  <c r="DG415" i="1"/>
  <c r="P497" i="1"/>
  <c r="DJ446" i="1"/>
  <c r="FS446" i="1"/>
  <c r="EJ483" i="1"/>
  <c r="DH26" i="1"/>
  <c r="P62" i="1"/>
  <c r="S26" i="1"/>
  <c r="F74" i="1"/>
  <c r="FW190" i="1"/>
  <c r="EN235" i="1"/>
  <c r="DG132" i="1"/>
  <c r="P161" i="1"/>
  <c r="AZ351" i="1"/>
  <c r="F523" i="1"/>
  <c r="AS101" i="1"/>
  <c r="CB94" i="1"/>
  <c r="EM351" i="1"/>
  <c r="P531" i="1"/>
  <c r="EN543" i="1"/>
  <c r="P563" i="1"/>
  <c r="EM625" i="1"/>
  <c r="EO94" i="1"/>
  <c r="P107" i="1"/>
  <c r="EO320" i="1"/>
  <c r="X558" i="1"/>
  <c r="AK543" i="1"/>
  <c r="DL90" i="1"/>
  <c r="P341" i="1"/>
  <c r="BA190" i="1"/>
  <c r="F255" i="1"/>
  <c r="FW404" i="1"/>
  <c r="EN415" i="1"/>
  <c r="FW446" i="1"/>
  <c r="EN483" i="1"/>
  <c r="AV543" i="1"/>
  <c r="F563" i="1"/>
  <c r="DK26" i="1"/>
  <c r="P74" i="1"/>
  <c r="DK625" i="1"/>
  <c r="GN230" i="1"/>
  <c r="GM230" i="1"/>
  <c r="P106" i="1"/>
  <c r="EN94" i="1"/>
  <c r="EN320" i="1"/>
  <c r="P132" i="1"/>
  <c r="F162" i="1"/>
  <c r="AI190" i="1"/>
  <c r="V235" i="1"/>
  <c r="DQ404" i="1"/>
  <c r="P441" i="1"/>
  <c r="DQ512" i="1"/>
  <c r="P404" i="1"/>
  <c r="F418" i="1"/>
  <c r="P512" i="1"/>
  <c r="DI26" i="1"/>
  <c r="P71" i="1"/>
  <c r="DO90" i="1"/>
  <c r="P344" i="1"/>
  <c r="AB266" i="1"/>
  <c r="O291" i="1"/>
  <c r="FT59" i="1"/>
  <c r="GN553" i="1"/>
  <c r="CB558" i="1" s="1"/>
  <c r="GM553" i="1"/>
  <c r="CA558" i="1" s="1"/>
  <c r="AB558" i="1"/>
  <c r="DM26" i="1"/>
  <c r="P81" i="1"/>
  <c r="DM625" i="1"/>
  <c r="DH132" i="1"/>
  <c r="P162" i="1"/>
  <c r="P317" i="1"/>
  <c r="DQ266" i="1"/>
  <c r="GM395" i="1"/>
  <c r="CA512" i="1" s="1"/>
  <c r="CA351" i="1" s="1"/>
  <c r="S543" i="1"/>
  <c r="F573" i="1"/>
  <c r="F623" i="1"/>
  <c r="AR589" i="1"/>
  <c r="F128" i="1"/>
  <c r="AR94" i="1"/>
  <c r="CF190" i="1"/>
  <c r="AW235" i="1"/>
  <c r="P316" i="1"/>
  <c r="DP266" i="1"/>
  <c r="AL266" i="1"/>
  <c r="Y291" i="1"/>
  <c r="X404" i="1"/>
  <c r="X512" i="1"/>
  <c r="F440" i="1"/>
  <c r="Y543" i="1"/>
  <c r="F584" i="1"/>
  <c r="DN22" i="1"/>
  <c r="DN657" i="1"/>
  <c r="P648" i="1"/>
  <c r="O404" i="1"/>
  <c r="F417" i="1"/>
  <c r="O512" i="1"/>
  <c r="O94" i="1"/>
  <c r="F103" i="1"/>
  <c r="AQ90" i="1"/>
  <c r="F330" i="1"/>
  <c r="AQ625" i="1"/>
  <c r="GO378" i="1"/>
  <c r="FU512" i="1" s="1"/>
  <c r="FU351" i="1" s="1"/>
  <c r="GM378" i="1"/>
  <c r="FS512" i="1" s="1"/>
  <c r="FS351" i="1" s="1"/>
  <c r="W90" i="1"/>
  <c r="F344" i="1"/>
  <c r="S351" i="1"/>
  <c r="F527" i="1"/>
  <c r="AG190" i="1"/>
  <c r="T235" i="1"/>
  <c r="F107" i="1"/>
  <c r="AW94" i="1"/>
  <c r="R132" i="1"/>
  <c r="F173" i="1"/>
  <c r="R404" i="1"/>
  <c r="F429" i="1"/>
  <c r="R512" i="1"/>
  <c r="EH22" i="1"/>
  <c r="EH657" i="1"/>
  <c r="P634" i="1"/>
  <c r="V16" i="2" s="1"/>
  <c r="V18" i="2" s="1"/>
  <c r="CB235" i="1"/>
  <c r="EQ543" i="1"/>
  <c r="P566" i="1"/>
  <c r="F106" i="1"/>
  <c r="AV94" i="1"/>
  <c r="FT266" i="1"/>
  <c r="EK291" i="1"/>
  <c r="AY543" i="1"/>
  <c r="F566" i="1"/>
  <c r="FX26" i="1"/>
  <c r="EO59" i="1"/>
  <c r="DH190" i="1"/>
  <c r="P238" i="1"/>
  <c r="DK351" i="1"/>
  <c r="P527" i="1"/>
  <c r="AK26" i="1"/>
  <c r="X59" i="1"/>
  <c r="EQ94" i="1"/>
  <c r="P109" i="1"/>
  <c r="EQ320" i="1"/>
  <c r="Y404" i="1"/>
  <c r="F441" i="1"/>
  <c r="AY26" i="1"/>
  <c r="F67" i="1"/>
  <c r="P418" i="1"/>
  <c r="DH404" i="1"/>
  <c r="DH512" i="1"/>
  <c r="DH625" i="1" s="1"/>
  <c r="DI351" i="1"/>
  <c r="P524" i="1"/>
  <c r="AQ351" i="1"/>
  <c r="F522" i="1"/>
  <c r="DH446" i="1"/>
  <c r="P486" i="1"/>
  <c r="CC404" i="1"/>
  <c r="AT415" i="1"/>
  <c r="ER90" i="1"/>
  <c r="P331" i="1"/>
  <c r="DI320" i="1"/>
  <c r="DT512" i="1"/>
  <c r="DT351" i="1" s="1"/>
  <c r="CE132" i="1"/>
  <c r="AV159" i="1"/>
  <c r="CH404" i="1"/>
  <c r="AY415" i="1"/>
  <c r="AP22" i="1"/>
  <c r="F634" i="1"/>
  <c r="G16" i="2" s="1"/>
  <c r="G18" i="2" s="1"/>
  <c r="AP657" i="1"/>
  <c r="F497" i="1"/>
  <c r="R446" i="1"/>
  <c r="AW543" i="1"/>
  <c r="F564" i="1"/>
  <c r="FS59" i="1"/>
  <c r="EO266" i="1"/>
  <c r="P297" i="1"/>
  <c r="FU446" i="1"/>
  <c r="EL483" i="1"/>
  <c r="FW132" i="1"/>
  <c r="EN159" i="1"/>
  <c r="CE190" i="1"/>
  <c r="AV235" i="1"/>
  <c r="Y132" i="1"/>
  <c r="F185" i="1"/>
  <c r="AU625" i="1"/>
  <c r="X446" i="1"/>
  <c r="F508" i="1"/>
  <c r="DG266" i="1"/>
  <c r="P293" i="1"/>
  <c r="DL351" i="1"/>
  <c r="P533" i="1"/>
  <c r="F126" i="1"/>
  <c r="X94" i="1"/>
  <c r="X320" i="1"/>
  <c r="EK132" i="1"/>
  <c r="P176" i="1"/>
  <c r="Y26" i="1"/>
  <c r="F85" i="1"/>
  <c r="CA190" i="1" l="1"/>
  <c r="AR235" i="1"/>
  <c r="DH22" i="1"/>
  <c r="DH657" i="1"/>
  <c r="P628" i="1"/>
  <c r="CA543" i="1"/>
  <c r="AR558" i="1"/>
  <c r="AS291" i="1"/>
  <c r="CB266" i="1"/>
  <c r="AW320" i="1"/>
  <c r="DJ22" i="1"/>
  <c r="P639" i="1"/>
  <c r="DJ657" i="1"/>
  <c r="X90" i="1"/>
  <c r="F345" i="1"/>
  <c r="EL446" i="1"/>
  <c r="P501" i="1"/>
  <c r="X351" i="1"/>
  <c r="F537" i="1"/>
  <c r="AU22" i="1"/>
  <c r="F644" i="1"/>
  <c r="AU657" i="1"/>
  <c r="AP18" i="1"/>
  <c r="F666" i="1"/>
  <c r="DI90" i="1"/>
  <c r="P332" i="1"/>
  <c r="EQ90" i="1"/>
  <c r="P328" i="1"/>
  <c r="R351" i="1"/>
  <c r="F526" i="1"/>
  <c r="T190" i="1"/>
  <c r="F256" i="1"/>
  <c r="T320" i="1"/>
  <c r="CB543" i="1"/>
  <c r="AS558" i="1"/>
  <c r="DQ351" i="1"/>
  <c r="P538" i="1"/>
  <c r="F118" i="1"/>
  <c r="AS94" i="1"/>
  <c r="Y446" i="1"/>
  <c r="F509" i="1"/>
  <c r="DQ26" i="1"/>
  <c r="P85" i="1"/>
  <c r="DQ625" i="1"/>
  <c r="EK190" i="1"/>
  <c r="P252" i="1"/>
  <c r="Q543" i="1"/>
  <c r="F570" i="1"/>
  <c r="Y90" i="1"/>
  <c r="F346" i="1"/>
  <c r="EJ543" i="1"/>
  <c r="P585" i="1"/>
  <c r="DQ94" i="1"/>
  <c r="P127" i="1"/>
  <c r="DQ320" i="1"/>
  <c r="EQ132" i="1"/>
  <c r="P167" i="1"/>
  <c r="EN132" i="1"/>
  <c r="P164" i="1"/>
  <c r="AV132" i="1"/>
  <c r="F164" i="1"/>
  <c r="Y512" i="1"/>
  <c r="EO26" i="1"/>
  <c r="P65" i="1"/>
  <c r="EO625" i="1"/>
  <c r="EK266" i="1"/>
  <c r="P308" i="1"/>
  <c r="F317" i="1"/>
  <c r="Y266" i="1"/>
  <c r="AW190" i="1"/>
  <c r="F241" i="1"/>
  <c r="FT26" i="1"/>
  <c r="EK59" i="1"/>
  <c r="P351" i="1"/>
  <c r="F515" i="1"/>
  <c r="EN446" i="1"/>
  <c r="P488" i="1"/>
  <c r="EN190" i="1"/>
  <c r="P240" i="1"/>
  <c r="EJ446" i="1"/>
  <c r="P510" i="1"/>
  <c r="DG404" i="1"/>
  <c r="DG512" i="1"/>
  <c r="P417" i="1"/>
  <c r="AW446" i="1"/>
  <c r="F489" i="1"/>
  <c r="EO132" i="1"/>
  <c r="P165" i="1"/>
  <c r="DG543" i="1"/>
  <c r="P560" i="1"/>
  <c r="DQ190" i="1"/>
  <c r="P261" i="1"/>
  <c r="DP190" i="1"/>
  <c r="P260" i="1"/>
  <c r="EO446" i="1"/>
  <c r="P489" i="1"/>
  <c r="EQ404" i="1"/>
  <c r="P423" i="1"/>
  <c r="EQ512" i="1"/>
  <c r="ES22" i="1"/>
  <c r="P645" i="1"/>
  <c r="ES657" i="1"/>
  <c r="EL26" i="1"/>
  <c r="P77" i="1"/>
  <c r="EO404" i="1"/>
  <c r="P421" i="1"/>
  <c r="EO512" i="1"/>
  <c r="AZ22" i="1"/>
  <c r="AZ657" i="1"/>
  <c r="F636" i="1"/>
  <c r="R266" i="1"/>
  <c r="F305" i="1"/>
  <c r="DL22" i="1"/>
  <c r="DL657" i="1"/>
  <c r="P646" i="1"/>
  <c r="CA132" i="1"/>
  <c r="AR159" i="1"/>
  <c r="DG446" i="1"/>
  <c r="P485" i="1"/>
  <c r="DG190" i="1"/>
  <c r="P237" i="1"/>
  <c r="CA446" i="1"/>
  <c r="AR483" i="1"/>
  <c r="DJ90" i="1"/>
  <c r="P334" i="1"/>
  <c r="AS446" i="1"/>
  <c r="F500" i="1"/>
  <c r="AS512" i="1"/>
  <c r="O446" i="1"/>
  <c r="F485" i="1"/>
  <c r="X190" i="1"/>
  <c r="F260" i="1"/>
  <c r="F501" i="1"/>
  <c r="AT446" i="1"/>
  <c r="AV190" i="1"/>
  <c r="F240" i="1"/>
  <c r="EH18" i="1"/>
  <c r="P666" i="1"/>
  <c r="O351" i="1"/>
  <c r="F514" i="1"/>
  <c r="DN18" i="1"/>
  <c r="P680" i="1"/>
  <c r="AB543" i="1"/>
  <c r="O558" i="1"/>
  <c r="O266" i="1"/>
  <c r="F293" i="1"/>
  <c r="DI625" i="1"/>
  <c r="X543" i="1"/>
  <c r="F583" i="1"/>
  <c r="EM22" i="1"/>
  <c r="EM657" i="1"/>
  <c r="P644" i="1"/>
  <c r="W16" i="2" s="1"/>
  <c r="W18" i="2" s="1"/>
  <c r="R90" i="1"/>
  <c r="F334" i="1"/>
  <c r="EK543" i="1"/>
  <c r="P575" i="1"/>
  <c r="EQ190" i="1"/>
  <c r="P243" i="1"/>
  <c r="EQ26" i="1"/>
  <c r="P67" i="1"/>
  <c r="EQ625" i="1"/>
  <c r="EK446" i="1"/>
  <c r="P500" i="1"/>
  <c r="EK512" i="1"/>
  <c r="P128" i="1"/>
  <c r="EJ94" i="1"/>
  <c r="EJ320" i="1"/>
  <c r="AY446" i="1"/>
  <c r="F491" i="1"/>
  <c r="S190" i="1"/>
  <c r="F250" i="1"/>
  <c r="S320" i="1"/>
  <c r="P266" i="1"/>
  <c r="F294" i="1"/>
  <c r="CE266" i="1"/>
  <c r="AV291" i="1"/>
  <c r="AX351" i="1"/>
  <c r="F519" i="1"/>
  <c r="AX625" i="1"/>
  <c r="AY132" i="1"/>
  <c r="F167" i="1"/>
  <c r="R625" i="1"/>
  <c r="CA26" i="1"/>
  <c r="AR59" i="1"/>
  <c r="EO190" i="1"/>
  <c r="P241" i="1"/>
  <c r="CB132" i="1"/>
  <c r="AS159" i="1"/>
  <c r="AS320" i="1" s="1"/>
  <c r="AV446" i="1"/>
  <c r="F488" i="1"/>
  <c r="ER22" i="1"/>
  <c r="P636" i="1"/>
  <c r="ER657" i="1"/>
  <c r="BA22" i="1"/>
  <c r="F645" i="1"/>
  <c r="BA657" i="1"/>
  <c r="EG18" i="1"/>
  <c r="P661" i="1"/>
  <c r="EJ266" i="1"/>
  <c r="P318" i="1"/>
  <c r="DO18" i="1"/>
  <c r="P681" i="1"/>
  <c r="Y190" i="1"/>
  <c r="F261" i="1"/>
  <c r="DH351" i="1"/>
  <c r="P515" i="1"/>
  <c r="X26" i="1"/>
  <c r="F84" i="1"/>
  <c r="X625" i="1"/>
  <c r="DM22" i="1"/>
  <c r="P647" i="1"/>
  <c r="DM657" i="1"/>
  <c r="V190" i="1"/>
  <c r="F258" i="1"/>
  <c r="V320" i="1"/>
  <c r="EN90" i="1"/>
  <c r="P325" i="1"/>
  <c r="EN404" i="1"/>
  <c r="P420" i="1"/>
  <c r="EN512" i="1"/>
  <c r="EO90" i="1"/>
  <c r="P326" i="1"/>
  <c r="AB190" i="1"/>
  <c r="O235" i="1"/>
  <c r="AY190" i="1"/>
  <c r="F243" i="1"/>
  <c r="DG26" i="1"/>
  <c r="P61" i="1"/>
  <c r="DG625" i="1"/>
  <c r="AW404" i="1"/>
  <c r="F421" i="1"/>
  <c r="AW512" i="1"/>
  <c r="AW132" i="1"/>
  <c r="F165" i="1"/>
  <c r="DQ446" i="1"/>
  <c r="P509" i="1"/>
  <c r="CH266" i="1"/>
  <c r="AY291" i="1"/>
  <c r="AR404" i="1"/>
  <c r="F442" i="1"/>
  <c r="AR512" i="1"/>
  <c r="U190" i="1"/>
  <c r="F257" i="1"/>
  <c r="U320" i="1"/>
  <c r="EP351" i="1"/>
  <c r="P519" i="1"/>
  <c r="EP625" i="1"/>
  <c r="EN26" i="1"/>
  <c r="P64" i="1"/>
  <c r="EL404" i="1"/>
  <c r="P433" i="1"/>
  <c r="EL512" i="1"/>
  <c r="DP90" i="1"/>
  <c r="P345" i="1"/>
  <c r="AY320" i="1"/>
  <c r="X266" i="1"/>
  <c r="F316" i="1"/>
  <c r="P320" i="1"/>
  <c r="FS26" i="1"/>
  <c r="EJ59" i="1"/>
  <c r="AY404" i="1"/>
  <c r="F423" i="1"/>
  <c r="AY512" i="1"/>
  <c r="AT404" i="1"/>
  <c r="F433" i="1"/>
  <c r="AT512" i="1"/>
  <c r="AV320" i="1"/>
  <c r="CB190" i="1"/>
  <c r="AS235" i="1"/>
  <c r="AQ22" i="1"/>
  <c r="AQ657" i="1"/>
  <c r="F635" i="1"/>
  <c r="DK22" i="1"/>
  <c r="DK657" i="1"/>
  <c r="P640" i="1"/>
  <c r="Y16" i="2" s="1"/>
  <c r="Y18" i="2" s="1"/>
  <c r="CA266" i="1"/>
  <c r="AR291" i="1"/>
  <c r="P118" i="1"/>
  <c r="EK94" i="1"/>
  <c r="EK320" i="1"/>
  <c r="Q132" i="1"/>
  <c r="F171" i="1"/>
  <c r="Q320" i="1"/>
  <c r="P442" i="1"/>
  <c r="EJ404" i="1"/>
  <c r="EJ512" i="1"/>
  <c r="EJ190" i="1"/>
  <c r="P262" i="1"/>
  <c r="AS26" i="1"/>
  <c r="F76" i="1"/>
  <c r="CF266" i="1"/>
  <c r="AW291" i="1"/>
  <c r="AV404" i="1"/>
  <c r="F420" i="1"/>
  <c r="AV512" i="1"/>
  <c r="BB18" i="1"/>
  <c r="F670" i="1"/>
  <c r="EQ446" i="1"/>
  <c r="P491" i="1"/>
  <c r="AB132" i="1"/>
  <c r="O159" i="1"/>
  <c r="DJ351" i="1"/>
  <c r="P526" i="1"/>
  <c r="EI22" i="1"/>
  <c r="P635" i="1"/>
  <c r="EI657" i="1"/>
  <c r="DG90" i="1"/>
  <c r="P322" i="1"/>
  <c r="DP446" i="1"/>
  <c r="P508" i="1"/>
  <c r="DP512" i="1"/>
  <c r="W18" i="1"/>
  <c r="F681" i="1"/>
  <c r="AS90" i="1" l="1"/>
  <c r="F337" i="1"/>
  <c r="AS625" i="1"/>
  <c r="EJ26" i="1"/>
  <c r="P86" i="1"/>
  <c r="EJ625" i="1"/>
  <c r="EI18" i="1"/>
  <c r="P667" i="1"/>
  <c r="AV90" i="1"/>
  <c r="F325" i="1"/>
  <c r="AV625" i="1"/>
  <c r="U90" i="1"/>
  <c r="F342" i="1"/>
  <c r="U625" i="1"/>
  <c r="AW351" i="1"/>
  <c r="F518" i="1"/>
  <c r="EN351" i="1"/>
  <c r="P517" i="1"/>
  <c r="BA18" i="1"/>
  <c r="F677" i="1"/>
  <c r="AR26" i="1"/>
  <c r="F86" i="1"/>
  <c r="S90" i="1"/>
  <c r="F335" i="1"/>
  <c r="S625" i="1"/>
  <c r="DK18" i="1"/>
  <c r="P672" i="1"/>
  <c r="AT351" i="1"/>
  <c r="F530" i="1"/>
  <c r="AT625" i="1"/>
  <c r="EP22" i="1"/>
  <c r="EP657" i="1"/>
  <c r="P632" i="1"/>
  <c r="V90" i="1"/>
  <c r="F343" i="1"/>
  <c r="V625" i="1"/>
  <c r="AX22" i="1"/>
  <c r="F632" i="1"/>
  <c r="AX657" i="1"/>
  <c r="EJ90" i="1"/>
  <c r="P347" i="1"/>
  <c r="EM18" i="1"/>
  <c r="P676" i="1"/>
  <c r="DI22" i="1"/>
  <c r="P637" i="1"/>
  <c r="DI657" i="1"/>
  <c r="AR446" i="1"/>
  <c r="F510" i="1"/>
  <c r="EO351" i="1"/>
  <c r="P518" i="1"/>
  <c r="DQ22" i="1"/>
  <c r="P651" i="1"/>
  <c r="DQ657" i="1"/>
  <c r="T90" i="1"/>
  <c r="F341" i="1"/>
  <c r="T625" i="1"/>
  <c r="H16" i="2"/>
  <c r="H18" i="2" s="1"/>
  <c r="DJ18" i="1"/>
  <c r="P671" i="1"/>
  <c r="F297" i="1"/>
  <c r="AW266" i="1"/>
  <c r="AR266" i="1"/>
  <c r="F318" i="1"/>
  <c r="AS190" i="1"/>
  <c r="F252" i="1"/>
  <c r="EN625" i="1"/>
  <c r="AY266" i="1"/>
  <c r="F299" i="1"/>
  <c r="R22" i="1"/>
  <c r="R657" i="1"/>
  <c r="F639" i="1"/>
  <c r="DL18" i="1"/>
  <c r="P678" i="1"/>
  <c r="EQ351" i="1"/>
  <c r="P520" i="1"/>
  <c r="DG351" i="1"/>
  <c r="P514" i="1"/>
  <c r="DQ90" i="1"/>
  <c r="P346" i="1"/>
  <c r="AS266" i="1"/>
  <c r="F308" i="1"/>
  <c r="DH18" i="1"/>
  <c r="P660" i="1"/>
  <c r="EL351" i="1"/>
  <c r="P530" i="1"/>
  <c r="AR351" i="1"/>
  <c r="F539" i="1"/>
  <c r="DG22" i="1"/>
  <c r="P627" i="1"/>
  <c r="DG657" i="1"/>
  <c r="X22" i="1"/>
  <c r="X657" i="1"/>
  <c r="F650" i="1"/>
  <c r="ER18" i="1"/>
  <c r="P668" i="1"/>
  <c r="EQ22" i="1"/>
  <c r="P633" i="1"/>
  <c r="EQ657" i="1"/>
  <c r="AR132" i="1"/>
  <c r="F186" i="1"/>
  <c r="AR320" i="1"/>
  <c r="AZ18" i="1"/>
  <c r="F668" i="1"/>
  <c r="ES18" i="1"/>
  <c r="P677" i="1"/>
  <c r="Y351" i="1"/>
  <c r="F538" i="1"/>
  <c r="Y625" i="1"/>
  <c r="F575" i="1"/>
  <c r="AS543" i="1"/>
  <c r="AR543" i="1"/>
  <c r="F585" i="1"/>
  <c r="EK90" i="1"/>
  <c r="P337" i="1"/>
  <c r="Q90" i="1"/>
  <c r="F332" i="1"/>
  <c r="Q625" i="1"/>
  <c r="AQ18" i="1"/>
  <c r="F667" i="1"/>
  <c r="AY90" i="1"/>
  <c r="F328" i="1"/>
  <c r="AY625" i="1"/>
  <c r="O190" i="1"/>
  <c r="F237" i="1"/>
  <c r="DM18" i="1"/>
  <c r="P679" i="1"/>
  <c r="AS351" i="1"/>
  <c r="F529" i="1"/>
  <c r="EL625" i="1"/>
  <c r="EK26" i="1"/>
  <c r="P76" i="1"/>
  <c r="EK625" i="1"/>
  <c r="EO22" i="1"/>
  <c r="P631" i="1"/>
  <c r="EO657" i="1"/>
  <c r="AU18" i="1"/>
  <c r="F676" i="1"/>
  <c r="AW90" i="1"/>
  <c r="F326" i="1"/>
  <c r="AW625" i="1"/>
  <c r="AR190" i="1"/>
  <c r="F262" i="1"/>
  <c r="DP351" i="1"/>
  <c r="P537" i="1"/>
  <c r="DP625" i="1"/>
  <c r="AV351" i="1"/>
  <c r="F517" i="1"/>
  <c r="AY351" i="1"/>
  <c r="F520" i="1"/>
  <c r="AS132" i="1"/>
  <c r="F176" i="1"/>
  <c r="AV266" i="1"/>
  <c r="F296" i="1"/>
  <c r="EK351" i="1"/>
  <c r="P529" i="1"/>
  <c r="O543" i="1"/>
  <c r="F560" i="1"/>
  <c r="O132" i="1"/>
  <c r="F161" i="1"/>
  <c r="O320" i="1"/>
  <c r="EJ351" i="1"/>
  <c r="P539" i="1"/>
  <c r="P90" i="1"/>
  <c r="F323" i="1"/>
  <c r="P625" i="1"/>
  <c r="DG18" i="1" l="1"/>
  <c r="P659" i="1"/>
  <c r="P22" i="1"/>
  <c r="P657" i="1"/>
  <c r="F628" i="1"/>
  <c r="EL22" i="1"/>
  <c r="P643" i="1"/>
  <c r="U16" i="2" s="1"/>
  <c r="U18" i="2" s="1"/>
  <c r="EL657" i="1"/>
  <c r="Q22" i="1"/>
  <c r="Q657" i="1"/>
  <c r="F637" i="1"/>
  <c r="AR90" i="1"/>
  <c r="F347" i="1"/>
  <c r="DQ18" i="1"/>
  <c r="P683" i="1"/>
  <c r="S22" i="1"/>
  <c r="F640" i="1"/>
  <c r="J16" i="2" s="1"/>
  <c r="J18" i="2" s="1"/>
  <c r="S657" i="1"/>
  <c r="U22" i="1"/>
  <c r="U657" i="1"/>
  <c r="F647" i="1"/>
  <c r="EJ22" i="1"/>
  <c r="P652" i="1"/>
  <c r="P653" i="1" s="1"/>
  <c r="EJ657" i="1"/>
  <c r="O90" i="1"/>
  <c r="F322" i="1"/>
  <c r="O625" i="1"/>
  <c r="AW22" i="1"/>
  <c r="F631" i="1"/>
  <c r="AW657" i="1"/>
  <c r="EK22" i="1"/>
  <c r="EK657" i="1"/>
  <c r="P642" i="1"/>
  <c r="T16" i="2" s="1"/>
  <c r="Y22" i="1"/>
  <c r="Y657" i="1"/>
  <c r="F651" i="1"/>
  <c r="X18" i="1"/>
  <c r="F682" i="1"/>
  <c r="T22" i="1"/>
  <c r="F646" i="1"/>
  <c r="T657" i="1"/>
  <c r="V22" i="1"/>
  <c r="F648" i="1"/>
  <c r="V657" i="1"/>
  <c r="EP18" i="1"/>
  <c r="P664" i="1"/>
  <c r="EO18" i="1"/>
  <c r="P663" i="1"/>
  <c r="AX18" i="1"/>
  <c r="F664" i="1"/>
  <c r="AY22" i="1"/>
  <c r="AY657" i="1"/>
  <c r="F633" i="1"/>
  <c r="EN22" i="1"/>
  <c r="P630" i="1"/>
  <c r="EN657" i="1"/>
  <c r="DI18" i="1"/>
  <c r="P669" i="1"/>
  <c r="AT22" i="1"/>
  <c r="F643" i="1"/>
  <c r="F16" i="2" s="1"/>
  <c r="F18" i="2" s="1"/>
  <c r="AT657" i="1"/>
  <c r="AR625" i="1"/>
  <c r="AV22" i="1"/>
  <c r="AV657" i="1"/>
  <c r="F630" i="1"/>
  <c r="AS22" i="1"/>
  <c r="F642" i="1"/>
  <c r="E16" i="2" s="1"/>
  <c r="AS657" i="1"/>
  <c r="EQ18" i="1"/>
  <c r="P665" i="1"/>
  <c r="DP22" i="1"/>
  <c r="DP657" i="1"/>
  <c r="P650" i="1"/>
  <c r="R18" i="1"/>
  <c r="F671" i="1"/>
  <c r="I16" i="2" l="1"/>
  <c r="I18" i="2" s="1"/>
  <c r="E18" i="2"/>
  <c r="Y18" i="1"/>
  <c r="F683" i="1"/>
  <c r="O22" i="1"/>
  <c r="O657" i="1"/>
  <c r="F627" i="1"/>
  <c r="P654" i="1"/>
  <c r="P655" i="1" s="1"/>
  <c r="AR22" i="1"/>
  <c r="AR657" i="1"/>
  <c r="F652" i="1"/>
  <c r="F653" i="1" s="1"/>
  <c r="AW18" i="1"/>
  <c r="F663" i="1"/>
  <c r="S18" i="1"/>
  <c r="F672" i="1"/>
  <c r="Q18" i="1"/>
  <c r="F669" i="1"/>
  <c r="AT18" i="1"/>
  <c r="F675" i="1"/>
  <c r="T18" i="1"/>
  <c r="F678" i="1"/>
  <c r="X16" i="2"/>
  <c r="X18" i="2" s="1"/>
  <c r="T18" i="2"/>
  <c r="DP18" i="1"/>
  <c r="P682" i="1"/>
  <c r="AS18" i="1"/>
  <c r="F674" i="1"/>
  <c r="AV18" i="1"/>
  <c r="F662" i="1"/>
  <c r="EN18" i="1"/>
  <c r="P662" i="1"/>
  <c r="AY18" i="1"/>
  <c r="F665" i="1"/>
  <c r="V18" i="1"/>
  <c r="F680" i="1"/>
  <c r="EK18" i="1"/>
  <c r="P674" i="1"/>
  <c r="EJ18" i="1"/>
  <c r="P684" i="1"/>
  <c r="P685" i="1" s="1"/>
  <c r="U18" i="1"/>
  <c r="F679" i="1"/>
  <c r="EL18" i="1"/>
  <c r="P675" i="1"/>
  <c r="P18" i="1"/>
  <c r="F660" i="1"/>
  <c r="AR18" i="1" l="1"/>
  <c r="F684" i="1"/>
  <c r="F685" i="1" s="1"/>
  <c r="O18" i="1"/>
  <c r="F659" i="1"/>
  <c r="P686" i="1"/>
  <c r="P687" i="1" s="1"/>
  <c r="F655" i="1"/>
  <c r="F654" i="1"/>
  <c r="F686" i="1" l="1"/>
  <c r="F687" i="1" s="1"/>
</calcChain>
</file>

<file path=xl/sharedStrings.xml><?xml version="1.0" encoding="utf-8"?>
<sst xmlns="http://schemas.openxmlformats.org/spreadsheetml/2006/main" count="22724" uniqueCount="1235">
  <si>
    <t>Smeta.RU  (495) 974-1589</t>
  </si>
  <si>
    <t>_PS_</t>
  </si>
  <si>
    <t>Smeta.RU</t>
  </si>
  <si>
    <t>НИЯУ МИФИ  Доп. раб. место  MCCS-0027251</t>
  </si>
  <si>
    <t>Новый объект</t>
  </si>
  <si>
    <t>Капитальный ремонт актового зала ТИ НИЯУ МИФИ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</si>
  <si>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</si>
  <si>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</si>
  <si>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</si>
  <si>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</si>
  <si>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</si>
  <si>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</si>
  <si>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</si>
  <si>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</si>
  <si>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Раздел 1: Демонтажные работы</t>
  </si>
  <si>
    <t>1</t>
  </si>
  <si>
    <t>67-4-5</t>
  </si>
  <si>
    <t>Демонтаж светильников для люминесцентных ламп</t>
  </si>
  <si>
    <t>100 ШТ</t>
  </si>
  <si>
    <t>ФЕРр-2001, 67-4-5, приказ Минстроя России №1039/пр от 30.12.2016г.</t>
  </si>
  <si>
    <t>Ремонтно-строительные работы</t>
  </si>
  <si>
    <t>Электромонтажные работы</t>
  </si>
  <si>
    <t>рФЕР-67</t>
  </si>
  <si>
    <t>2</t>
  </si>
  <si>
    <t>67-4-1</t>
  </si>
  <si>
    <t>Демонтаж выключателей, розеток</t>
  </si>
  <si>
    <t>ФЕРр-2001, 67-4-1, приказ Минстроя России №1039/пр от 30.12.2016г.</t>
  </si>
  <si>
    <t>3</t>
  </si>
  <si>
    <t>67-3-1</t>
  </si>
  <si>
    <t>Демонтаж кабеля</t>
  </si>
  <si>
    <t>100 м</t>
  </si>
  <si>
    <t>ФЕРр-2001, 67-3-1, приказ Минстроя России №1039/пр от 30.12.2016г.</t>
  </si>
  <si>
    <t>4</t>
  </si>
  <si>
    <t>м08-03-572-01</t>
  </si>
  <si>
    <t>Демонтаж: Блок управления открытого исполнения высотой и шириной до 1000х800 мм, устанавливаемый на стене</t>
  </si>
  <si>
    <t>ШТ</t>
  </si>
  <si>
    <t>ФЕРм-2001, м08-03-572-01, приказ Минстроя России №1039/пр от 30.12.2016г.</t>
  </si>
  <si>
    <t>Поправка: Табл.3, п.4  Наименование: Демонтаж: Оборудование, не пригодное для дальнейшего использования, (предназначено в лом) без разборки и резки</t>
  </si>
  <si>
    <t>)*0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</si>
  <si>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</si>
  <si>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</si>
  <si>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</si>
  <si>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</si>
  <si>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Табл.3, п.4</t>
  </si>
  <si>
    <t>5</t>
  </si>
  <si>
    <t>15-01-047-15</t>
  </si>
  <si>
    <t>Демонтаж:Устройство подвесных потолков типа &lt;Армстронг&gt; по каркасу из оцинкованного профиля</t>
  </si>
  <si>
    <t>100 м2</t>
  </si>
  <si>
    <t>ФЕР-2001, 15-01-047-15,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</si>
  <si>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</si>
  <si>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)*0,8</t>
  </si>
  <si>
    <t>Общестроительные работы</t>
  </si>
  <si>
    <t>Отделочные работы</t>
  </si>
  <si>
    <t>ФЕР-15</t>
  </si>
  <si>
    <t>Поправка: Табл.2, п.2</t>
  </si>
  <si>
    <t>*0,9</t>
  </si>
  <si>
    <t>*0,85</t>
  </si>
  <si>
    <t>6</t>
  </si>
  <si>
    <t>09-03-048-02</t>
  </si>
  <si>
    <t>Демонтаж: Монтаж потолков подвесных алюминиевых панельных перфорированных (при расходе алюминия на 1 м2 потолка до 2,4 кг)</t>
  </si>
  <si>
    <t>ФЕР-2001, 09-03-048-02, приказ Минстроя России №1039/пр от 30.12.2016г.</t>
  </si>
  <si>
    <t>Поправка: Прил. 9.3, п.5  Наименование: Разборка (демонтаж) металлических конструкций</t>
  </si>
  <si>
    <t>)*0,7</t>
  </si>
  <si>
    <t>Металлические конструкции</t>
  </si>
  <si>
    <t>ФЕР-09</t>
  </si>
  <si>
    <t>Поправка: Прил. 9.3, п.5</t>
  </si>
  <si>
    <t>7</t>
  </si>
  <si>
    <t>10-04-010-04</t>
  </si>
  <si>
    <t>Демонтаж: Устройство перегородок в жилых зданиях на однорядном металлическом каркасе с двухсторонней обшивкой гипсокартонными листами или гипсоволокнистыми плитами в два слоя с изоляцией</t>
  </si>
  <si>
    <t>ФЕР-2001, 10-04-010-04, приказ Минстроя России №1039/пр от 30.12.2016г.</t>
  </si>
  <si>
    <t>Деревянные конструкции</t>
  </si>
  <si>
    <t>ФЕР-10</t>
  </si>
  <si>
    <t>8</t>
  </si>
  <si>
    <t>15-01-049-01 прим.</t>
  </si>
  <si>
    <t>Демонтаж:Облицовка стен по готовому каркасу щитами-картинами из древесностружечных плит покрытых эмалями (экраны на дадиаторы)</t>
  </si>
  <si>
    <t>ФЕР-2001, 15-01-049-01, приказ Минстроя России №1039/пр от 30.12.2016г.</t>
  </si>
  <si>
    <t>9</t>
  </si>
  <si>
    <t>63-10-1 прим.</t>
  </si>
  <si>
    <t>Разборка облицовки из гипсокартонных листов стен и перегородок (плиты АГШТ)</t>
  </si>
  <si>
    <t>ФЕРр-2001, 63-10-1, приказ Минстроя России №1039/пр от 30.12.2016г.</t>
  </si>
  <si>
    <t>Стекольные, обойные, облицовочные работы</t>
  </si>
  <si>
    <t>рФЕР-63</t>
  </si>
  <si>
    <t>10</t>
  </si>
  <si>
    <t>57-2-1</t>
  </si>
  <si>
    <t>Разборка покрытий полов из линолеума и релина</t>
  </si>
  <si>
    <t>ФЕРр-2001, 57-2-1, приказ Минстроя России №1039/пр от 30.12.2016г.</t>
  </si>
  <si>
    <t>Полы</t>
  </si>
  <si>
    <t>рФЕР-57</t>
  </si>
  <si>
    <t>11</t>
  </si>
  <si>
    <t>57-1-2</t>
  </si>
  <si>
    <t>Разборка оснований покрытия полов лаг из досок и брусков</t>
  </si>
  <si>
    <t>ФЕРр-2001, 57-1-2, приказ Минстроя России №1039/пр от 30.12.2016г.</t>
  </si>
  <si>
    <t>12</t>
  </si>
  <si>
    <t>10-01-010-01</t>
  </si>
  <si>
    <t>Демонтаж: Установка элементов каркаса из брусьев (сцены задника сцены)</t>
  </si>
  <si>
    <t>м3</t>
  </si>
  <si>
    <t>ФЕР-2001, 10-01-010-01, приказ Минстроя России №1039/пр от 30.12.2016г.</t>
  </si>
  <si>
    <t>13</t>
  </si>
  <si>
    <t>57-1-3</t>
  </si>
  <si>
    <t>Разборка оснований покрытия полов простильных полов</t>
  </si>
  <si>
    <t>ФЕРр-2001, 57-1-3, приказ Минстроя России №1039/пр от 30.12.2016г.</t>
  </si>
  <si>
    <t>14</t>
  </si>
  <si>
    <t>57-3-1</t>
  </si>
  <si>
    <t>Разборка плинтусов деревянных и из пластмассовых материалов</t>
  </si>
  <si>
    <t>ФЕРр-2001, 57-3-1, приказ Минстроя России №1039/пр от 30.12.2016г.</t>
  </si>
  <si>
    <t>15</t>
  </si>
  <si>
    <t>57-1-4</t>
  </si>
  <si>
    <t>Разборка оснований покрытия полов дощатых оснований щитового паркета</t>
  </si>
  <si>
    <t>ФЕРр-2001, 57-1-4,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</si>
  <si>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</si>
  <si>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</si>
  <si>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</si>
  <si>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</si>
  <si>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</si>
  <si>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</si>
  <si>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</si>
  <si>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</si>
  <si>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</si>
  <si>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</si>
  <si>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</si>
  <si>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</si>
  <si>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</si>
  <si>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</si>
  <si>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</si>
  <si>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</si>
  <si>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</si>
  <si>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</si>
  <si>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</si>
  <si>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</si>
  <si>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</si>
  <si>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</si>
  <si>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</si>
  <si>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</si>
  <si>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</si>
  <si>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</si>
  <si>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</si>
  <si>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</si>
  <si>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</si>
  <si>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</si>
  <si>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</si>
  <si>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</si>
  <si>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</si>
  <si>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</si>
  <si>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</si>
  <si>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</si>
  <si>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</si>
  <si>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</si>
  <si>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</si>
  <si>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</si>
  <si>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</si>
  <si>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</si>
  <si>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</si>
  <si>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</si>
  <si>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</si>
  <si>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</si>
  <si>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</si>
  <si>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</si>
  <si>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</si>
  <si>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</si>
  <si>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</si>
  <si>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</si>
  <si>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Раздел 2: Общестроительные работы</t>
  </si>
  <si>
    <t>Новый подраздел</t>
  </si>
  <si>
    <t>Потолок</t>
  </si>
  <si>
    <t>16</t>
  </si>
  <si>
    <t>61-2-7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</si>
  <si>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</si>
  <si>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ФЕРр-2001, 61-2-7, приказ Минстроя России №1039/пр от 30.12.2016г.</t>
  </si>
  <si>
    <t>Штукатрурные работы</t>
  </si>
  <si>
    <t>рФЕР-61</t>
  </si>
  <si>
    <t>17</t>
  </si>
  <si>
    <t>Устройство подвесных потолков типа &lt;Армстронг&gt; по каркасу из оцинкованного профиля</t>
  </si>
  <si>
    <t>)*1,25)*1,2</t>
  </si>
  <si>
    <t>)*1,15)*1,2</t>
  </si>
  <si>
    <t>Поправка: МДС 81-35.2004, п.4.7  Поправка: МДС 81-35.2004, прил.1, т.1, п.2</t>
  </si>
  <si>
    <t>Стены</t>
  </si>
  <si>
    <t>18</t>
  </si>
  <si>
    <t>Установка элементов каркаса из брусьев</t>
  </si>
  <si>
    <t>ГЭСН-2001, 10-01-010-01, приказ Минстроя России №1038/пр от 30.12.2016г.</t>
  </si>
  <si>
    <t>19</t>
  </si>
  <si>
    <t>13-06-003-01</t>
  </si>
  <si>
    <t>Очистка поверхности щетками</t>
  </si>
  <si>
    <t>м2</t>
  </si>
  <si>
    <t>ФЕР-2001, 13-06-003-01, приказ Минстроя России №1039/пр от 30.12.2016г.</t>
  </si>
  <si>
    <t>Защита строительных конструкций</t>
  </si>
  <si>
    <t>ФЕР-13</t>
  </si>
  <si>
    <t>20</t>
  </si>
  <si>
    <t>15-02-019-03</t>
  </si>
  <si>
    <t>Сплошное выравнивание внутренних поверхностей (однослойное оштукатуривание) из сухих растворных смесей толщиной до 10 мм стен</t>
  </si>
  <si>
    <t>ФЕР-2001, 15-02-019-03, приказ Минстроя России №1039/пр от 30.12.2016г.</t>
  </si>
  <si>
    <t>20,1</t>
  </si>
  <si>
    <t>04.3.02.09</t>
  </si>
  <si>
    <t>Смеси на цементной основе</t>
  </si>
  <si>
    <t>т</t>
  </si>
  <si>
    <t>20,2</t>
  </si>
  <si>
    <t>04.3.02.09-0741</t>
  </si>
  <si>
    <t>Смесь сухая (фуга) АТЛАС разных цветов для заделки швов водостойкая</t>
  </si>
  <si>
    <t>ФССЦ-2001, 04.3.02.09-0741, приказ Минстроя России №1039/пр от 30.12.2016г.</t>
  </si>
  <si>
    <t>20,3</t>
  </si>
  <si>
    <t>14.4.01.02-0113</t>
  </si>
  <si>
    <t>Грунтовка акриловая НОРТЕКС-ГРУНТ</t>
  </si>
  <si>
    <t>кг</t>
  </si>
  <si>
    <t>ФССЦ-2001, 14.4.01.02-0113, приказ Минстроя России №1039/пр от 30.12.2016г.</t>
  </si>
  <si>
    <t>21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</si>
  <si>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</si>
  <si>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</si>
  <si>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</si>
  <si>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21,1</t>
  </si>
  <si>
    <t>14.4.01.21</t>
  </si>
  <si>
    <t>Грунтовка</t>
  </si>
  <si>
    <t>21,2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</si>
  <si>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</si>
  <si>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</si>
  <si>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</si>
  <si>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22</t>
  </si>
  <si>
    <t>62-16-4</t>
  </si>
  <si>
    <t>Окрашивание водоэмульсионными составами поверхностей стен, ранее окрашенных водоэмульсионной краской с расчисткой старой краски более 35%</t>
  </si>
  <si>
    <t>ФЕРр-2001, 62-16-4, приказ Минстроя России №1039/пр от 30.12.2016г.</t>
  </si>
  <si>
    <t>Малярные работы</t>
  </si>
  <si>
    <t>рФЕР-62</t>
  </si>
  <si>
    <t>22,1</t>
  </si>
  <si>
    <t>14.3.02.01</t>
  </si>
  <si>
    <t>Краска водоэмульсионная</t>
  </si>
  <si>
    <t>22,2</t>
  </si>
  <si>
    <t>14.3.02.01-0219</t>
  </si>
  <si>
    <t>Краска водоэмульсионная ВЭАК-1180</t>
  </si>
  <si>
    <t>ФССЦ-2001, 14.3.02.01-0219, приказ Минстроя России №1039/пр от 30.12.2016г.</t>
  </si>
  <si>
    <t>23</t>
  </si>
  <si>
    <t>11-01-012-03</t>
  </si>
  <si>
    <t>Укладка лаг по плитам перекрытий</t>
  </si>
  <si>
    <t>ФЕР-2001, 11-01-012-03, приказ Минстроя России №1039/пр от 30.12.2016г.</t>
  </si>
  <si>
    <t>ФЕР-11</t>
  </si>
  <si>
    <t>24</t>
  </si>
  <si>
    <t>11-01-033-01</t>
  </si>
  <si>
    <t>Устройство покрытий дощатых толщиной 28 мм (ранее демонтрированных)</t>
  </si>
  <si>
    <t>ФЕР-2001, 11-01-033-01, приказ Минстроя России №1039/пр от 30.12.2016г.</t>
  </si>
  <si>
    <t>24,1</t>
  </si>
  <si>
    <t>11.1.01.04</t>
  </si>
  <si>
    <t>Доски для покрытия полов со шпунтом и гребнем из древесины антисептированные</t>
  </si>
  <si>
    <t>24,2</t>
  </si>
  <si>
    <t>11.1.01.04-0022</t>
  </si>
  <si>
    <t>Доски для покрытия полов со шпунтом и гребнем из древесины антисептированные тип ДП-21 толщиной 21 мм, шириной без гребня от 100 до 140 мм (ступени деревянные)</t>
  </si>
  <si>
    <t>ФССЦ-2001, 11.1.01.04-0022, приказ Минстроя России №1039/пр от 30.12.2016г.</t>
  </si>
  <si>
    <t>25</t>
  </si>
  <si>
    <t>11-01-053-02</t>
  </si>
  <si>
    <t>Устройство оснований полов из фанеры в один слой площадью свыше 20 м2</t>
  </si>
  <si>
    <t>ФЕР-2001, 11-01-053-02, приказ Минстроя России №1039/пр от 30.12.2016г.</t>
  </si>
  <si>
    <t>25,1</t>
  </si>
  <si>
    <t>01.7.15.14</t>
  </si>
  <si>
    <t>Шурупы строительные</t>
  </si>
  <si>
    <t>25,2</t>
  </si>
  <si>
    <t>01.7.15.14-0061</t>
  </si>
  <si>
    <t>Шурупы-саморезы 3,5х45 мм</t>
  </si>
  <si>
    <t>ФССЦ-2001, 01.7.15.14-0061, приказ Минстроя России №1039/пр от 30.12.2016г.</t>
  </si>
  <si>
    <t>25,3</t>
  </si>
  <si>
    <t>11.2.11.04-0052</t>
  </si>
  <si>
    <t>Фанера общего назначения из шпона лиственных пород водостойкая марки ФК, сорт 2/4, толщина 12 мм</t>
  </si>
  <si>
    <t>ФССЦ-2001, 11.2.11.04-0052, приказ Минстроя России №1039/пр от 30.12.2016г.</t>
  </si>
  <si>
    <t>25,4</t>
  </si>
  <si>
    <t>11.2.11.04-0054</t>
  </si>
  <si>
    <t>Фанера общего назначения из шпона лиственных пород водостойкая марки ФК, сорт 2/4, толщина 18 мм</t>
  </si>
  <si>
    <t>ФССЦ-2001, 11.2.11.04-0054, приказ Минстроя России №1039/пр от 30.12.2016г.</t>
  </si>
  <si>
    <t>26</t>
  </si>
  <si>
    <t>11-01-034-04</t>
  </si>
  <si>
    <t>Устройство покрытий из досок ламинированных замковым способом (пол и боковые поверхности сцены)</t>
  </si>
  <si>
    <t>ФЕР-2001, 11-01-034-04, приказ Минстроя России №1039/пр от 30.12.2016г.</t>
  </si>
  <si>
    <t>26,1</t>
  </si>
  <si>
    <t>11.2.03.02</t>
  </si>
  <si>
    <t>Покрытие напольное ламинированное (ламинат)</t>
  </si>
  <si>
    <t>26,2</t>
  </si>
  <si>
    <t>11.2.03.02-0037</t>
  </si>
  <si>
    <t>Покрытие напольное ламинированное марки  TARKETT, 33 класс износостойкости, толщина 10 мм</t>
  </si>
  <si>
    <t>ФССЦ-2001, 11.2.03.02-0037, приказ Минстроя России №1039/пр от 30.12.2016г.</t>
  </si>
  <si>
    <t>26,3</t>
  </si>
  <si>
    <t>11.3.03.08-0001</t>
  </si>
  <si>
    <t>Подложка звукоизоляционная под паркет толщина 3 мм</t>
  </si>
  <si>
    <t>ФССЦ-2001, 11.3.03.08-0001, приказ Минстроя России №1039/пр от 30.12.2016г.</t>
  </si>
  <si>
    <t>27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</si>
  <si>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</si>
  <si>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</si>
  <si>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</si>
  <si>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27,1</t>
  </si>
  <si>
    <t>11.3.03.06</t>
  </si>
  <si>
    <t>Плинтуса для полов пластиковые</t>
  </si>
  <si>
    <t>м</t>
  </si>
  <si>
    <t>27,2</t>
  </si>
  <si>
    <t>11.3.03.06-0001</t>
  </si>
  <si>
    <t>Плинтуса для полов пластиковые, 19х48 мм</t>
  </si>
  <si>
    <t>ФССЦ-2001, 11.3.03.06-0001, приказ Минстроя России №1039/пр от 30.12.2016г.</t>
  </si>
  <si>
    <t>27,3</t>
  </si>
  <si>
    <t>11.3.03.14-0001</t>
  </si>
  <si>
    <t>Заглушка торцевая для пластикового плинтуса левая, высота 48 мм</t>
  </si>
  <si>
    <t>100 шт.</t>
  </si>
  <si>
    <t>ФССЦ-2001, 11.3.03.14-0001, приказ Минстроя России №1039/пр от 30.12.2016г.</t>
  </si>
  <si>
    <t>27,4</t>
  </si>
  <si>
    <t>11.3.03.14-0011</t>
  </si>
  <si>
    <t>Заглушки торцевая для пластикового плинтуса правая, высота 48 мм</t>
  </si>
  <si>
    <t>ФССЦ-2001, 11.3.03.14-0011, приказ Минстроя России №1039/пр от 30.12.2016г.</t>
  </si>
  <si>
    <t>27,5</t>
  </si>
  <si>
    <t>11.3.03.14-0021</t>
  </si>
  <si>
    <t>Соединитель для пластикового плинтуса, высота 48 мм</t>
  </si>
  <si>
    <t>ФССЦ-2001, 11.3.03.14-0021, приказ Минстроя России №1039/пр от 30.12.2016г.</t>
  </si>
  <si>
    <t>27,6</t>
  </si>
  <si>
    <t>11.3.03.14-0031</t>
  </si>
  <si>
    <t>Уголок внутренний для пластикового плинтуса, высота 48 мм</t>
  </si>
  <si>
    <t>ФССЦ-2001, 11.3.03.14-0031, приказ Минстроя России №1039/пр от 30.12.2016г.</t>
  </si>
  <si>
    <t>27,7</t>
  </si>
  <si>
    <t>11.3.03.14-0033</t>
  </si>
  <si>
    <t>Уголок наружный для пластикового плинтуса, высота 48 мм</t>
  </si>
  <si>
    <t>ФССЦ-2001, 11.3.03.14-0033, приказ Минстроя России №1039/пр от 30.12.2016г.</t>
  </si>
  <si>
    <t>Сцена</t>
  </si>
  <si>
    <t>28</t>
  </si>
  <si>
    <t>29</t>
  </si>
  <si>
    <t>10-01-012-01</t>
  </si>
  <si>
    <t>Обшивка каркасных стен досками обшивки</t>
  </si>
  <si>
    <t>ФЕР-2001, 10-01-012-01, приказ Минстроя России №1039/пр от 30.12.2016г.</t>
  </si>
  <si>
    <t>30</t>
  </si>
  <si>
    <t>10-01-093-01</t>
  </si>
  <si>
    <t>Антисептическая обработка каменных, бетонных, кирпичных и деревянных поверхностей составами "Нортекс-Профилактика" и "Нортекс-Доктор"</t>
  </si>
  <si>
    <t>ФЕР-2001, 10-01-093-01, приказ Минстроя России №1039/пр от 30.12.2016г.</t>
  </si>
  <si>
    <t>30,1</t>
  </si>
  <si>
    <t>14.2.06.01</t>
  </si>
  <si>
    <t>Антисептик</t>
  </si>
  <si>
    <t>30,2</t>
  </si>
  <si>
    <t>14.2.06.01-0002</t>
  </si>
  <si>
    <t>Антисептик-антипирен «ПИРИЛАКС-ЛЮКС» для древесины</t>
  </si>
  <si>
    <t>ФССЦ-2001, 14.2.06.01-0002, приказ Минстроя России №1039/пр от 30.12.2016г.</t>
  </si>
  <si>
    <t>31</t>
  </si>
  <si>
    <t>11-01-035-03</t>
  </si>
  <si>
    <t>Устройство покрытий из плит древесноволокнистых</t>
  </si>
  <si>
    <t>ФЕР-2001, 11-01-035-03, приказ Минстроя России №1039/пр от 30.12.2016г.</t>
  </si>
  <si>
    <t>32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</si>
  <si>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</si>
  <si>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</si>
  <si>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</si>
  <si>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32,1</t>
  </si>
  <si>
    <t>01.6.03.04</t>
  </si>
  <si>
    <t>Линолеум на теплозвукоизолирующей подоснове</t>
  </si>
  <si>
    <t>32,2</t>
  </si>
  <si>
    <t>01.6.03.04-0115</t>
  </si>
  <si>
    <t>Линолеум коммерческий гомогенный "ТАРКЕТТ iQ GRANIT ACOUSTIC", акустический (толщина 4 мм, класс 34/43, пож. безопасность Г4, В3, РП2, Д2, Т2)</t>
  </si>
  <si>
    <t>ФССЦ-2001, 01.6.03.04-0115, приказ Минстроя России №1039/пр от 30.12.2016г.</t>
  </si>
  <si>
    <t>32,3</t>
  </si>
  <si>
    <t>14.1.06.05</t>
  </si>
  <si>
    <t>Состав клеящий</t>
  </si>
  <si>
    <t>32,4</t>
  </si>
  <si>
    <t>14.1.02.04-0101</t>
  </si>
  <si>
    <t>Клей «КН-2»</t>
  </si>
  <si>
    <t>ФССЦ-2001, 14.1.02.04-0101, приказ Минстроя России №1039/пр от 30.12.2016г.</t>
  </si>
  <si>
    <t>Раздел 3: Электромонтажные работы</t>
  </si>
  <si>
    <t>33</t>
  </si>
  <si>
    <t>46-03-013-01</t>
  </si>
  <si>
    <t>Сверление вертикальных отверстий в бетонных конструкциях полов перфоратором глубиной 230 мм диаметром 20 мм</t>
  </si>
  <si>
    <t>ФЕР-2001, 46-03-013-01, приказ Минстроя России №1039/пр от 30.12.2016г.</t>
  </si>
  <si>
    <t>Реконструкция зданий и сооружений</t>
  </si>
  <si>
    <t>ФЕР-46</t>
  </si>
  <si>
    <t>34</t>
  </si>
  <si>
    <t>06-01-015-01</t>
  </si>
  <si>
    <t>Установка анкерных болтов в готовые гнезда с заделкой длиной до 1 м</t>
  </si>
  <si>
    <t>ФЕР-2001, 06-01-015-01, приказ Минстроя России №1039/пр от 30.12.2016г.</t>
  </si>
  <si>
    <t>)*1,25</t>
  </si>
  <si>
    <t>)*1,15</t>
  </si>
  <si>
    <t>Монолитные бетонные и железобетонные конструкции в промышленном строительстве</t>
  </si>
  <si>
    <t>ФЕР-06</t>
  </si>
  <si>
    <t>Поправка: МДС 81-35.2004, п.4.7</t>
  </si>
  <si>
    <t>35</t>
  </si>
  <si>
    <t>м08-01-087-03</t>
  </si>
  <si>
    <t>Металлические конструкции (монтаж фермы треугольной для осветильного оборудования)</t>
  </si>
  <si>
    <t>ФЕРм-2001, м08-01-087-03, приказ Минстроя России №1039/пр от 30.12.2016г.</t>
  </si>
  <si>
    <t>36</t>
  </si>
  <si>
    <t>м10-04-066-03</t>
  </si>
  <si>
    <t>Щит распределительный</t>
  </si>
  <si>
    <t>ФЕРм-2001, м10-04-066-03, приказ Минстроя России №1039/пр от 30.12.2016г.</t>
  </si>
  <si>
    <t>Связь:  монтаж теле- радио оборудования ( отдел 4 и 5 )  - (при устройстве средств посадки самолетов : НР=95%, СП=55% - {АВИА}=1)</t>
  </si>
  <si>
    <t>мФЕР-10</t>
  </si>
  <si>
    <t>36,1</t>
  </si>
  <si>
    <t>20.4.04.02-0010</t>
  </si>
  <si>
    <t>Щиты распределительные встраиваемые ЩРВ-24з, размером 435х350х120 мм</t>
  </si>
  <si>
    <t>шт.</t>
  </si>
  <si>
    <t>ФССЦ-2001, 20.4.04.02-0010, приказ Минстроя России №1039/пр от 30.12.2016г.</t>
  </si>
  <si>
    <t>36,2</t>
  </si>
  <si>
    <t>20.4.04.02-0046</t>
  </si>
  <si>
    <t>Щиты распределительные наружной установки ЩРН-36 IP31 (520х310х120 мм)</t>
  </si>
  <si>
    <t>ФССЦ-2001, 20.4.04.02-0046, приказ Минстроя России №1039/пр от 30.12.2016г.</t>
  </si>
  <si>
    <t>37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</si>
  <si>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</si>
  <si>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</si>
  <si>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</si>
  <si>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37,1</t>
  </si>
  <si>
    <t>62.1.01.09-0073</t>
  </si>
  <si>
    <t>Выключатели автоматические «Legrand» серии LR 1Р 10А</t>
  </si>
  <si>
    <t>ФССЦ-2001, 62.1.01.09-0073, приказ Минстроя России №1039/пр от 30.12.2016г.</t>
  </si>
  <si>
    <t>37,2</t>
  </si>
  <si>
    <t>62.1.01.09-0075</t>
  </si>
  <si>
    <t>Выключатели автоматические «Legrand» серии LR 1Р 25А</t>
  </si>
  <si>
    <t>ФССЦ-2001, 62.1.01.09-0075, приказ Минстроя России №1039/пр от 30.12.2016г.</t>
  </si>
  <si>
    <t>38</t>
  </si>
  <si>
    <t>м08-02-409-02</t>
  </si>
  <si>
    <t>Труба винипластовая по установленным конструкциям, по стенам и колоннам с креплением скобами, диаметр до 50 мм</t>
  </si>
  <si>
    <t>ФЕРм-2001, м08-02-409-02, приказ Минстроя России №1039/пр от 30.12.2016г.</t>
  </si>
  <si>
    <t>38,1</t>
  </si>
  <si>
    <t>24.3.01.04-0046</t>
  </si>
  <si>
    <t>Трубы из непластифицированного поливинилхлорида (НПВХ) для электропроводок диаметром 50 мм</t>
  </si>
  <si>
    <t>ФССЦ-2001, 24.3.01.04-0046, приказ Минстроя России №1039/пр от 30.12.2016г.</t>
  </si>
  <si>
    <t>39</t>
  </si>
  <si>
    <t>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</si>
  <si>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</si>
  <si>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</si>
  <si>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39,1</t>
  </si>
  <si>
    <t>21.1.06.09-0151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</si>
  <si>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t>
  </si>
  <si>
    <t>1000 м</t>
  </si>
  <si>
    <t>ФССЦ-2001, 21.1.06.09-0151, приказ Минстроя России №1039/пр от 30.12.2016г.</t>
  </si>
  <si>
    <t>1000 М</t>
  </si>
  <si>
    <t>40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</si>
  <si>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</si>
  <si>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</si>
  <si>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</si>
  <si>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40,1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</si>
  <si>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</si>
  <si>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</si>
  <si>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ФССЦ-2001, 21.1.06.09-0152, приказ Минстроя России №1039/пр от 30.12.2016г.</t>
  </si>
  <si>
    <t>41</t>
  </si>
  <si>
    <t>м10-06-034-12</t>
  </si>
  <si>
    <t>Коробка распределительная настенная на кабеле с пластмассовой оболочкой</t>
  </si>
  <si>
    <t>коробка</t>
  </si>
  <si>
    <t>ФЕРм-2001, м10-06-034-12, приказ Минстроя России №1039/пр от 30.12.2016г.</t>
  </si>
  <si>
    <t>Связь: линии связи кабельные  городские (отдел 6, раздел 2)</t>
  </si>
  <si>
    <t>41,1</t>
  </si>
  <si>
    <t>20.5.02.07-0003</t>
  </si>
  <si>
    <t>Коробка распаечная НР 70</t>
  </si>
  <si>
    <t>ФССЦ-2001, 20.5.02.07-0003, приказ Минстроя России №1039/пр от 30.12.2016г.</t>
  </si>
  <si>
    <t>42</t>
  </si>
  <si>
    <t>м08-03-591-02</t>
  </si>
  <si>
    <t>Выключатель одноклавишный утопленного типа при скрытой проводке</t>
  </si>
  <si>
    <t>ФЕРм-2001, м08-03-591-02, приказ Минстроя России №1039/пр от 30.12.2016г.</t>
  </si>
  <si>
    <t>42,1</t>
  </si>
  <si>
    <t>20.4.01.02-0032</t>
  </si>
  <si>
    <t>Выключатель с диммером TDM SQ 1805-0009</t>
  </si>
  <si>
    <t>10 шт.</t>
  </si>
  <si>
    <t>ФССЦ-2001, 20.4.01.02-0032, приказ Минстроя России №1039/пр от 30.12.2016г.</t>
  </si>
  <si>
    <t>43</t>
  </si>
  <si>
    <t>м08-03-591-10</t>
  </si>
  <si>
    <t>Розетка штепсельная полугерметическая и герметическая</t>
  </si>
  <si>
    <t>ФЕРм-2001, м08-03-591-10, приказ Минстроя России №1039/пр от 30.12.2016г.</t>
  </si>
  <si>
    <t>43,1</t>
  </si>
  <si>
    <t>20.4.03.06-0005</t>
  </si>
  <si>
    <t>Розетка Schneider Elecric РА16-008b  Этюд</t>
  </si>
  <si>
    <t>ФССЦ-2001, 20.4.03.06-0005, приказ Минстроя России №1039/пр от 30.12.2016г.</t>
  </si>
  <si>
    <t>43,2</t>
  </si>
  <si>
    <t>20.4.03.05-0004</t>
  </si>
  <si>
    <t>Розетка Schneider Elecric "Lexel Этюд" для наружной проводки  с заземлением</t>
  </si>
  <si>
    <t>ФССЦ-2001, 20.4.03.05-0004, приказ Минстроя России №1039/пр от 30.12.2016г.</t>
  </si>
  <si>
    <t>44</t>
  </si>
  <si>
    <t>м08-03-594-11</t>
  </si>
  <si>
    <t>Светильник в подвесных потолках, устанавливаемый на подвесках, количество ламп в светильнике до 4</t>
  </si>
  <si>
    <t>ФЕРм-2001, м08-03-594-11, приказ Минстроя России №1039/пр от 30.12.2016г.</t>
  </si>
  <si>
    <t>44,1</t>
  </si>
  <si>
    <t>20.3.03.07-0051</t>
  </si>
  <si>
    <t>Светильник линейный GM L20-7-15-CM-54-L00-P</t>
  </si>
  <si>
    <t>ФССЦ-2001, 20.3.03.07-0051, приказ Минстроя России №1039/пр от 30.12.2016г.</t>
  </si>
  <si>
    <t>Сценическое оборудование</t>
  </si>
  <si>
    <t>45</t>
  </si>
  <si>
    <t>м29-01-022-03</t>
  </si>
  <si>
    <t>Оборудование сценических подъемов, дорога антрактно-раздвижного занавеса</t>
  </si>
  <si>
    <t>КОМПЛ</t>
  </si>
  <si>
    <t>ФЕРм-2001, м29-01-022-03, приказ Минстроя России №1039/пр от 30.12.2016г.</t>
  </si>
  <si>
    <t>Оборудование театрально-зрелищных предприятий</t>
  </si>
  <si>
    <t>мФЕР-29</t>
  </si>
  <si>
    <t>45,1</t>
  </si>
  <si>
    <t>Прайс-лист</t>
  </si>
  <si>
    <t>Антрактно-раздвижной занавес в комплекте: Дорога, отводной блок, электрический привод, ведущие каретки , ведомые каретки , стальной канат, крепеж</t>
  </si>
  <si>
    <t>[232 896,12 / 1,18 /  6,66]</t>
  </si>
  <si>
    <t>46</t>
  </si>
  <si>
    <t>м08-03-573-05</t>
  </si>
  <si>
    <t>Шкаф (пульт) управления навесной, высота, ширина и глубина до 900х600х500 мм</t>
  </si>
  <si>
    <t>ФЕРм-2001, м08-03-573-05, приказ Минстроя России №1039/пр от 30.12.2016г.</t>
  </si>
  <si>
    <t>46,1</t>
  </si>
  <si>
    <t>62.1.02.14-0073</t>
  </si>
  <si>
    <t>Электрошкаф 220В управления приводом занавеса (прим.)</t>
  </si>
  <si>
    <t>ФССЦ-2001, 62.1.02.14-0073, приказ Минстроя России №1039/пр от 30.12.2016г.</t>
  </si>
  <si>
    <t>Пожарная сигнализация</t>
  </si>
  <si>
    <t>47</t>
  </si>
  <si>
    <t>48</t>
  </si>
  <si>
    <t>м10-04-101-07</t>
  </si>
  <si>
    <t>Демонтаж: Громкоговоритель или звуковая колонка в помещении</t>
  </si>
  <si>
    <t>ФЕРм-2001, м10-04-101-07, приказ Минстроя России №1039/пр от 30.12.2016г.</t>
  </si>
  <si>
    <t>49</t>
  </si>
  <si>
    <t>Громкоговоритель или звуковая колонка в помещении</t>
  </si>
  <si>
    <t>49,1</t>
  </si>
  <si>
    <t>61.3.02.01-0007</t>
  </si>
  <si>
    <t>Аккустическая система "АС-2-2"</t>
  </si>
  <si>
    <t>ФССЦ-2001, 61.3.02.01-0007, приказ Минстроя России №1039/пр от 30.12.2016г.</t>
  </si>
  <si>
    <t>50</t>
  </si>
  <si>
    <t>м10-08-002-02</t>
  </si>
  <si>
    <t>Демонтаж: Извещатель ПС автоматический дымовой, фотоэлектрический, радиоизотопный, световой в нормальном исполнении</t>
  </si>
  <si>
    <t>ФЕРм-2001, м10-08-002-02,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</si>
  <si>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</si>
  <si>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51</t>
  </si>
  <si>
    <t>Извещатель ПС автоматический дымовой, фотоэлектрический, радиоизотопный, световой в нормальном исполнении</t>
  </si>
  <si>
    <t>51,1</t>
  </si>
  <si>
    <t>61.2.02.01-0019</t>
  </si>
  <si>
    <t>Извещатель пожарный дымовой ДИП-34А-03</t>
  </si>
  <si>
    <t>ФССЦ-2001, 61.2.02.01-0019, приказ Минстроя России №1039/пр от 30.12.2016г.</t>
  </si>
  <si>
    <t>52</t>
  </si>
  <si>
    <t>м08-03-593-10</t>
  </si>
  <si>
    <t>Демонтаж: Световые настенные указатели</t>
  </si>
  <si>
    <t>ФЕРм-2001, м08-03-593-10, приказ Минстроя России №1039/пр от 30.12.2016г.</t>
  </si>
  <si>
    <t>53</t>
  </si>
  <si>
    <t>Световые настенные указатели</t>
  </si>
  <si>
    <t>53,1</t>
  </si>
  <si>
    <t>61.2.04.07-0006</t>
  </si>
  <si>
    <t>Оповещатель световой "Выход"</t>
  </si>
  <si>
    <t>ФССЦ-2001, 61.2.04.07-0006, приказ Минстроя России №1039/пр от 30.12.2016г.</t>
  </si>
  <si>
    <t>54</t>
  </si>
  <si>
    <t>м08-02-397-01</t>
  </si>
  <si>
    <t>Профиль перфорированный монтажный длиной 2 м</t>
  </si>
  <si>
    <t>ФЕРм-2001, м08-02-397-01, приказ Минстроя России №1039/пр от 30.12.2016г.</t>
  </si>
  <si>
    <t>54,1</t>
  </si>
  <si>
    <t>20.2.07.05-0011</t>
  </si>
  <si>
    <t>Лоток металлический перфорированный размером 50х50 мм, с крышкой</t>
  </si>
  <si>
    <t>ФССЦ-2001, 20.2.07.05-0011, приказ Минстроя России №1039/пр от 30.12.2016г.</t>
  </si>
  <si>
    <t>55</t>
  </si>
  <si>
    <t>м08-02-398-01</t>
  </si>
  <si>
    <t>Провод в лотках, сечением до 6 мм2</t>
  </si>
  <si>
    <t>ФЕРм-2001, м08-02-398-01, приказ Минстроя России №1039/пр от 30.12.2016г.</t>
  </si>
  <si>
    <t>55,1</t>
  </si>
  <si>
    <t>21.1.08.01-0141</t>
  </si>
  <si>
    <t>ФССЦ-2001, 21.1.08.01-0141, приказ Минстроя России №1039/пр от 30.12.2016г.</t>
  </si>
  <si>
    <t>56</t>
  </si>
  <si>
    <t>м10-04-101-10</t>
  </si>
  <si>
    <t>Демонтаж:Ключ или кнопка на панели</t>
  </si>
  <si>
    <t>ФЕРм-2001, м10-04-101-10, приказ Минстроя России №1039/пр от 30.12.2016г.</t>
  </si>
  <si>
    <t>57</t>
  </si>
  <si>
    <t>Ключ или кнопка на панели</t>
  </si>
  <si>
    <t>57,1</t>
  </si>
  <si>
    <t>61.2.02.03-0027</t>
  </si>
  <si>
    <t>Извещатель пожарный ручной ИПР-513-3АМ</t>
  </si>
  <si>
    <t>ФССЦ-2001, 61.2.02.03-0027, приказ Минстроя России №1039/пр от 30.12.2016г.</t>
  </si>
  <si>
    <t>Раздел 4: Сантехнические работы</t>
  </si>
  <si>
    <t>58</t>
  </si>
  <si>
    <t>65-19-2</t>
  </si>
  <si>
    <t>Демонтаж радиаторов весом до 160 кг</t>
  </si>
  <si>
    <t>ФЕРр-2001, 65-19-2, приказ Минстроя России №1039/пр от 30.12.2016г.</t>
  </si>
  <si>
    <t>Внтуренниие с/техработы:  демонтаж, разборка, промывка</t>
  </si>
  <si>
    <t>рФЕР-65</t>
  </si>
  <si>
    <t>59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</si>
  <si>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</si>
  <si>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</si>
  <si>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</si>
  <si>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</si>
  <si>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Отопление - внутренние устройства</t>
  </si>
  <si>
    <t>ФЕР-18</t>
  </si>
  <si>
    <t>59,1</t>
  </si>
  <si>
    <t>18.5.10.06</t>
  </si>
  <si>
    <t>Радиаторы</t>
  </si>
  <si>
    <t>квт</t>
  </si>
  <si>
    <t>59,2</t>
  </si>
  <si>
    <t>18.5.10.05-0024</t>
  </si>
  <si>
    <t>Радиаторы биметаллические, марка Vector LuxHIT 500/80/12,</t>
  </si>
  <si>
    <t>ФССЦ-2001, 18.5.10.05-0024, приказ Минстроя России №1039/пр от 30.12.2016г.</t>
  </si>
  <si>
    <t>60</t>
  </si>
  <si>
    <t>20-06-018-09</t>
  </si>
  <si>
    <t>Установка сплит-систем с внутренним блоком кассетного типа мощностью до 5 кВт</t>
  </si>
  <si>
    <t>ФЕР-2001, 20-06-018-09, приказ Минстроя России №1039/пр от 30.12.2016г.</t>
  </si>
  <si>
    <t>Вентиляция и кондиционирование</t>
  </si>
  <si>
    <t>ФЕР-20</t>
  </si>
  <si>
    <t>60,1</t>
  </si>
  <si>
    <t>64.2.03.03-0004</t>
  </si>
  <si>
    <t>Кондиционеры бытовые настенные (наружный и внутренний блоки, теплоизолированные трубки 10 м, пульт), мощностью 5 кВт в комплекте</t>
  </si>
  <si>
    <t>компл.</t>
  </si>
  <si>
    <t>ФССЦ-2001, 64.2.03.03-0004, приказ Минстроя России №1039/пр от 30.12.2016г.</t>
  </si>
  <si>
    <t>Раздел 5 Разные работы</t>
  </si>
  <si>
    <t>61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</si>
  <si>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</si>
  <si>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</si>
  <si>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</si>
  <si>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</si>
  <si>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</si>
  <si>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</si>
  <si>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</si>
  <si>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62</t>
  </si>
  <si>
    <t>т03-01-01-010</t>
  </si>
  <si>
    <t>Перевозка грузов I класса автомобилями бортовыми грузоподъемностью до 15 т на расстояние до 10 км</t>
  </si>
  <si>
    <t>ФССЦпг-2001, т03-01-01-010,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</si>
  <si>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</si>
  <si>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</si>
  <si>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</si>
  <si>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Итого 1</t>
  </si>
  <si>
    <t>Итого2</t>
  </si>
  <si>
    <t>Итого НДС 18%</t>
  </si>
  <si>
    <t>Итого 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</si>
  <si>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</si>
  <si>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</si>
  <si>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</si>
  <si>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</si>
  <si>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</si>
  <si>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</si>
  <si>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</si>
  <si>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</si>
  <si>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</si>
  <si>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</si>
  <si>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</si>
  <si>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</si>
  <si>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</si>
  <si>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</si>
  <si>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</si>
  <si>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</si>
  <si>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</si>
  <si>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</si>
  <si>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</si>
  <si>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</si>
  <si>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</si>
  <si>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</si>
  <si>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</si>
  <si>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</si>
  <si>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</si>
  <si>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</si>
  <si>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</si>
  <si>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</si>
  <si>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</si>
  <si>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</si>
  <si>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</si>
  <si>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</si>
  <si>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</si>
  <si>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</si>
  <si>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</si>
  <si>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</si>
  <si>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</si>
  <si>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</si>
  <si>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</si>
  <si>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</si>
  <si>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</si>
  <si>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</si>
  <si>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</si>
  <si>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</si>
  <si>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</si>
  <si>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</si>
  <si>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</si>
  <si>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</si>
  <si>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</si>
  <si>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</si>
  <si>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</si>
  <si>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</si>
  <si>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</si>
  <si>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</si>
  <si>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</si>
  <si>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</si>
  <si>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</si>
  <si>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</si>
  <si>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</si>
  <si>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</si>
  <si>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</si>
  <si>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</si>
  <si>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</si>
  <si>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</si>
  <si>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</si>
  <si>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</si>
  <si>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1-100-23</t>
  </si>
  <si>
    <t>Рабочий среднего разряда 2.3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</si>
  <si>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</si>
  <si>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</si>
  <si>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</si>
  <si>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</si>
  <si>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</si>
  <si>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</si>
  <si>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</si>
  <si>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1-100-20</t>
  </si>
  <si>
    <t>Рабочий среднего разряда 2</t>
  </si>
  <si>
    <t>1-100-42</t>
  </si>
  <si>
    <t>Рабочий среднего разряда 4.2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</si>
  <si>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</si>
  <si>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</si>
  <si>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</si>
  <si>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</si>
  <si>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</si>
  <si>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</si>
  <si>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</si>
  <si>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</si>
  <si>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</si>
  <si>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</si>
  <si>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</si>
  <si>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</si>
  <si>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</si>
  <si>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</si>
  <si>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</si>
  <si>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</si>
  <si>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</si>
  <si>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</si>
  <si>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14.4.02.09-0001</t>
  </si>
  <si>
    <t>ФССЦ-2001, 14.4.02.09-0001, приказ Минстроя России №1039/пр от 30.12.2016г.</t>
  </si>
  <si>
    <t>Краска</t>
  </si>
  <si>
    <t>999-9950</t>
  </si>
  <si>
    <t>Вспомогательные ненормируемые материалы (2% от ОЗП)</t>
  </si>
  <si>
    <t>РУБ</t>
  </si>
  <si>
    <t>1-100-38</t>
  </si>
  <si>
    <t>Рабочий среднего разряда 3.8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</si>
  <si>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</si>
  <si>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</si>
  <si>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</si>
  <si>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1-100-35</t>
  </si>
  <si>
    <t>Рабочий среднего разряда 3.5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</si>
  <si>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</si>
  <si>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</si>
  <si>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</si>
  <si>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</si>
  <si>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</si>
  <si>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</si>
  <si>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91.17.04-171</t>
  </si>
  <si>
    <t>ФСЭМ-2001, 91.17.04-171, приказ Минстроя России №1039/пр от 30.12.2016г.</t>
  </si>
  <si>
    <t>Преобразователи сварочные номинальным сварочным током 315-500 А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</si>
  <si>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</si>
  <si>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</si>
  <si>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</si>
  <si>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</si>
  <si>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</si>
  <si>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</si>
  <si>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</si>
  <si>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</si>
  <si>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</si>
  <si>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01.7.11.07-0035</t>
  </si>
  <si>
    <t>ФССЦ-2001, 01.7.11.07-0035, приказ Минстроя России №1039/пр от 30.12.2016г.</t>
  </si>
  <si>
    <t>Электроды диаметром 4 мм Э46</t>
  </si>
  <si>
    <t>01.7.15.06-0111</t>
  </si>
  <si>
    <t>ФССЦ-2001, 01.7.15.06-0111, приказ Минстроя России №1039/пр от 30.12.2016г.</t>
  </si>
  <si>
    <t>Гвозди строительные</t>
  </si>
  <si>
    <t>01.7.20.08-0051</t>
  </si>
  <si>
    <t>ФССЦ-2001, 01.7.20.08-0051, приказ Минстроя России №1039/пр от 30.12.2016г.</t>
  </si>
  <si>
    <t>Ветошь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</si>
  <si>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</si>
  <si>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</si>
  <si>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</si>
  <si>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07.2.07.12-0020</t>
  </si>
  <si>
    <t>ФССЦ-2001, 07.2.07.12-0020, приказ Минстроя России №1039/пр от 30.12.2016г.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</si>
  <si>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</si>
  <si>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</si>
  <si>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</si>
  <si>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</si>
  <si>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10 м</t>
  </si>
  <si>
    <t>11.1.03.01-0077</t>
  </si>
  <si>
    <t>ФССЦ-2001, 11.1.03.01-0077, приказ Минстроя России №1039/пр от 30.12.2016г.</t>
  </si>
  <si>
    <t>Бруски обрезные хвойных пород длиной 4-6,5 м, шириной 75-150 мм, толщиной 40-75 мм, I сорта</t>
  </si>
  <si>
    <t>01.7.07.04-0005</t>
  </si>
  <si>
    <t>ФССЦ-2001, 01.7.07.04-0005, приказ Минстроя России №1039/пр от 30.12.2016г.</t>
  </si>
  <si>
    <t>Дисперсия поливинилацетатная непластифицированная марки Д50Н</t>
  </si>
  <si>
    <t>01.7.07.10-0001</t>
  </si>
  <si>
    <t>ФССЦ-2001, 01.7.07.10-0001, приказ Минстроя России №1039/пр от 30.12.2016г.</t>
  </si>
  <si>
    <t>Патроны для строительно-монтажного пистолета</t>
  </si>
  <si>
    <t>1000 шт.</t>
  </si>
  <si>
    <t>01.7.15.04-0058</t>
  </si>
  <si>
    <t>ФССЦ-2001, 01.7.15.04-0058, приказ Минстроя России №1039/пр от 30.12.2016г.</t>
  </si>
  <si>
    <t>Винты самонарезающие СМ1-35</t>
  </si>
  <si>
    <t>01.7.15.07-0042</t>
  </si>
  <si>
    <t>ФССЦ-2001, 01.7.15.07-0042, приказ Минстроя России №1039/пр от 30.12.2016г.</t>
  </si>
  <si>
    <t>Дюбели с калиброванной головкой (в обоймах) 3х58,5 мм</t>
  </si>
  <si>
    <t>01.7.19.04-0001</t>
  </si>
  <si>
    <t>ФССЦ-2001, 01.7.19.04-0001, приказ Минстроя России №1039/пр от 30.12.2016г.</t>
  </si>
  <si>
    <t>Пластина губчатая из резины АФ-1</t>
  </si>
  <si>
    <t>01.7.20.08-0102</t>
  </si>
  <si>
    <t>ФССЦ-2001, 01.7.20.08-0102, приказ Минстроя России №1039/пр от 30.12.2016г.</t>
  </si>
  <si>
    <t>Миткаль «Т-2» суровый (суровье)</t>
  </si>
  <si>
    <t>03.1.01.01-0002</t>
  </si>
  <si>
    <t>ФССЦ-2001, 03.1.01.01-0002, приказ Минстроя России №1039/пр от 30.12.2016г.</t>
  </si>
  <si>
    <t>Гипсовые вяжущие, марка Г3</t>
  </si>
  <si>
    <t>08.3.09.05-0041</t>
  </si>
  <si>
    <t>ФССЦ-2001, 08.3.09.05-0041, приказ Минстроя России №1039/пр от 30.12.2016г.</t>
  </si>
  <si>
    <t>Профили холодногнутые из оцинкованной стали толщиной 0,5-0,55 мм, сумма размеров равная ширине исходной заготовки 101-150 мм</t>
  </si>
  <si>
    <t>08.3.09.05-0042</t>
  </si>
  <si>
    <t>ФССЦ-2001, 08.3.09.05-0042, приказ Минстроя России №1039/пр от 30.12.2016г.</t>
  </si>
  <si>
    <t>Профили холодногнутые из оцинкованной стали толщиной 0,5-0,55 мм, сумма размеров равная ширине исходной заготовки 151-200 мм</t>
  </si>
  <si>
    <t>12.2.05.05-0004</t>
  </si>
  <si>
    <t>ФССЦ-2001, 12.2.05.05-0004, приказ Минстроя России №1039/пр от 30.12.2016г.</t>
  </si>
  <si>
    <t>Плиты из минеральной ваты на синтетическом связующем М-125 (ГОСТ 9573-96)</t>
  </si>
  <si>
    <t>14.1.03.02-0201</t>
  </si>
  <si>
    <t>ФССЦ-2001, 14.1.03.02-0201, приказ Минстроя России №1039/пр от 30.12.2016г.</t>
  </si>
  <si>
    <t>Клей малярный жидкий</t>
  </si>
  <si>
    <t>14.1.04.02-0011</t>
  </si>
  <si>
    <t>ФССЦ-2001, 14.1.04.02-0011, приказ Минстроя России №1039/пр от 30.12.2016г.</t>
  </si>
  <si>
    <t>Клей резиновый № 88-Н</t>
  </si>
  <si>
    <t>14.5.04.03-0001</t>
  </si>
  <si>
    <t>ФССЦ-2001, 14.5.04.03-0001, приказ Минстроя России №1039/пр от 30.12.2016г.</t>
  </si>
  <si>
    <t>Мастика герметизирующая нетвердеющая «Бутэпрол-2М»</t>
  </si>
  <si>
    <t>14.5.04.08-0008</t>
  </si>
  <si>
    <t>ФССЦ-2001, 14.5.04.08-0008, приказ Минстроя России №1039/пр от 30.12.2016г.</t>
  </si>
  <si>
    <t>Мастика клеящая «Гумилакс»</t>
  </si>
  <si>
    <t>1-100-37</t>
  </si>
  <si>
    <t>Рабочий среднего разряда 3.7</t>
  </si>
  <si>
    <t>01.7.15.14-0174</t>
  </si>
  <si>
    <t>ФССЦ-2001, 01.7.15.14-0174, приказ Минстроя России №1039/пр от 30.12.2016г.</t>
  </si>
  <si>
    <t>Шурупы с полукруглой головкой 8x100 мм</t>
  </si>
  <si>
    <t>14.4.04.13-0213</t>
  </si>
  <si>
    <t>ФССЦ-2001, 14.4.04.13-0213, приказ Минстроя России №1039/пр от 30.12.2016г.</t>
  </si>
  <si>
    <t>Эмаль маслостойкая</t>
  </si>
  <si>
    <t>1-100-31</t>
  </si>
  <si>
    <t>Рабочий среднего разряда 3.1</t>
  </si>
  <si>
    <t>1-100-28</t>
  </si>
  <si>
    <t>Рабочий среднего разряда 2.8</t>
  </si>
  <si>
    <t>01.7.15.03-0041</t>
  </si>
  <si>
    <t>ФССЦ-2001, 01.7.15.03-0041, приказ Минстроя России №1039/пр от 30.12.2016г.</t>
  </si>
  <si>
    <t>08.1.02.11-0003</t>
  </si>
  <si>
    <t>ФССЦ-2001, 08.1.02.11-0003, приказ Минстроя России №1039/пр от 30.12.2016г.</t>
  </si>
  <si>
    <t>Поковки из квадратных заготовок, масса 2,825 кг</t>
  </si>
  <si>
    <t>11.1.03.01-0082</t>
  </si>
  <si>
    <t>ФССЦ-2001, 11.1.03.01-0082, приказ Минстроя России №1039/пр от 30.12.2016г.</t>
  </si>
  <si>
    <t>Бруски обрезные хвойных пород длиной 4-6,5 м, шириной 75-150 мм, толщиной 100, 125 мм, II сорта</t>
  </si>
  <si>
    <t>11.1.03.05-0081</t>
  </si>
  <si>
    <t>ФССЦ-2001, 11.1.03.05-0081, приказ Минстроя России №1039/пр от 30.12.2016г.</t>
  </si>
  <si>
    <t>Доски необрезные хвойных пород длиной 4-6,5 м, все ширины, толщиной 32-40 мм, III сорта</t>
  </si>
  <si>
    <t>11.1.03.06-0094</t>
  </si>
  <si>
    <t>ФССЦ-2001, 11.1.03.06-0094, приказ Минстроя России №1039/пр от 30.12.2016г.</t>
  </si>
  <si>
    <t>Доски обрезные хвойных пород длиной 4-6,5 м, шириной 75-150 мм, толщиной 44 мм и более, II сорта</t>
  </si>
  <si>
    <t>12.1.02.14-0001</t>
  </si>
  <si>
    <t>ФССЦ-2001, 12.1.02.14-0001, приказ Минстроя России №1039/пр от 30.12.2016г.</t>
  </si>
  <si>
    <t>Толь с крупнозернистой посыпкой гидроизоляционный марки ТГ-350</t>
  </si>
  <si>
    <t>14.2.04.01-0001</t>
  </si>
  <si>
    <t>ФССЦ-2001, 14.2.04.01-0001, приказ Минстроя России №1039/пр от 30.12.2016г.</t>
  </si>
  <si>
    <t>Смола каменноугольная для дорожного строительства</t>
  </si>
  <si>
    <t>14.5.06.03-0002</t>
  </si>
  <si>
    <t>ФССЦ-2001, 14.5.06.03-0002, приказ Минстроя России №1039/пр от 30.12.2016г.</t>
  </si>
  <si>
    <t>Паста антисептическая</t>
  </si>
  <si>
    <t>1-100-33</t>
  </si>
  <si>
    <t>Рабочий среднего разряда 3.3</t>
  </si>
  <si>
    <t>01.7.03.01-0001</t>
  </si>
  <si>
    <t>ФССЦ-2001, 01.7.03.01-0001, приказ Минстроя России №1039/пр от 30.12.2016г.</t>
  </si>
  <si>
    <t>Вода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</si>
  <si>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</si>
  <si>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</si>
  <si>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</si>
  <si>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1-100-30</t>
  </si>
  <si>
    <t>Рабочий среднего разряда 3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</si>
  <si>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</si>
  <si>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</si>
  <si>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</si>
  <si>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</si>
  <si>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</si>
  <si>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</si>
  <si>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1-100-40</t>
  </si>
  <si>
    <t>Рабочий среднего разряда 4</t>
  </si>
  <si>
    <t>01.7.08.04-0003</t>
  </si>
  <si>
    <t>ФССЦ-2001, 01.7.08.04-0003, приказ Минстроя России №1039/пр от 30.12.2016г.</t>
  </si>
  <si>
    <t>Мел природный молотый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</si>
  <si>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</si>
  <si>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</si>
  <si>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</si>
  <si>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</si>
  <si>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</si>
  <si>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</si>
  <si>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14.5.11.01-0001</t>
  </si>
  <si>
    <t>ФССЦ-2001, 14.5.11.01-0001, приказ Минстроя России №1039/пр от 30.12.2016г.</t>
  </si>
  <si>
    <t>Шпатлевка клеевая</t>
  </si>
  <si>
    <t>11.1.01.09-0002</t>
  </si>
  <si>
    <t>ФССЦ-2001, 11.1.01.09-0002, приказ Минстроя России №1039/пр от 30.12.2016г.</t>
  </si>
  <si>
    <t>Лаги половые антисептированные, применяемые в строительстве жилых, общественных и производственных зданий при производстве деревянных полов тип II, сечением 100х40; 100х60; 120х60; 100-150х40-60 мм</t>
  </si>
  <si>
    <t>91.21.07-001</t>
  </si>
  <si>
    <t>ФСЭМ-2001, 91.21.07-001, приказ Минстроя России №1039/пр от 30.12.2016г.</t>
  </si>
  <si>
    <t>Машина для острожки деревянных полов</t>
  </si>
  <si>
    <t>1-100-25</t>
  </si>
  <si>
    <t>Рабочий среднего разряда 2.5</t>
  </si>
  <si>
    <t>91.18.01-007</t>
  </si>
  <si>
    <t>ФСЭМ-2001, 91.18.01-007, приказ Минстроя России №1039/пр от 30.12.2016г.</t>
  </si>
  <si>
    <t>Компрессоры передвижные с двигателем внутреннего сгорания, давлением до 686 кПа (7ат), производительность до 5мЗ/мин</t>
  </si>
  <si>
    <t>11.3.03.08-0004</t>
  </si>
  <si>
    <t>ФССЦ-2001, 11.3.03.08-0004, приказ Минстроя России №1039/пр от 30.12.2016г.</t>
  </si>
  <si>
    <t>Подложка под паркет и ламинат "Порилекс НПЭ", толщина 2 мм</t>
  </si>
  <si>
    <t>10 м2</t>
  </si>
  <si>
    <t>1-100-36</t>
  </si>
  <si>
    <t>Рабочий среднего разряда 3.6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</si>
  <si>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</si>
  <si>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</si>
  <si>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</si>
  <si>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</si>
  <si>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</si>
  <si>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</si>
  <si>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01.7.15.06-0123</t>
  </si>
  <si>
    <t>ФССЦ-2001, 01.7.15.06-0123, приказ Минстроя России №1039/пр от 30.12.2016г.</t>
  </si>
  <si>
    <t>Гвозди строительные с плоской головкой 1,8х60 мм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</si>
  <si>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</si>
  <si>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</si>
  <si>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</si>
  <si>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11.1.01.12-0007</t>
  </si>
  <si>
    <t>ФССЦ-2001, 11.1.01.12-0007, приказ Минстроя России №1039/пр от 30.12.2016г.</t>
  </si>
  <si>
    <t>Обшивка наружная и внутренняя из древесины тип 0-1; 0-2; 0-3 толщиной 13 мм, шириной без гребня от 70 до 90 мм</t>
  </si>
  <si>
    <t>11.1.03.06-0086</t>
  </si>
  <si>
    <t>ФССЦ-2001, 11.1.03.06-0086, приказ Минстроя России №1039/пр от 30.12.2016г.</t>
  </si>
  <si>
    <t>Доски обрезные хвойных пород длиной 4-6,5 м, шириной 75-150 мм, толщиной 25 мм, II сорта</t>
  </si>
  <si>
    <t>12.1.02.12-0004</t>
  </si>
  <si>
    <t>ФССЦ-2001, 12.1.02.12-0004, приказ Минстроя России №1039/пр от 30.12.2016г.</t>
  </si>
  <si>
    <t>Пергамин кровельный марки П-350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</si>
  <si>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</si>
  <si>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</si>
  <si>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</si>
  <si>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</si>
  <si>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</si>
  <si>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</si>
  <si>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91.08.04-021</t>
  </si>
  <si>
    <t>ФСЭМ-2001, 91.08.04-021, приказ Минстроя России №1039/пр от 30.12.2016г.</t>
  </si>
  <si>
    <t>Котлы битумные передвижные 400 л</t>
  </si>
  <si>
    <t>01.1.02.03-0002</t>
  </si>
  <si>
    <t>ФССЦ-2001, 01.1.02.03-0002, приказ Минстроя России №1039/пр от 30.12.2016г.</t>
  </si>
  <si>
    <t>Волокно асбестовое марки П-3-50</t>
  </si>
  <si>
    <t>01.2.01.02-0041</t>
  </si>
  <si>
    <t>ФССЦ-2001, 01.2.01.02-0041, приказ Минстроя России №1039/пр от 30.12.2016г.</t>
  </si>
  <si>
    <t>Битумы нефтяные строительные кровельные марки БНК-45/190, БНК-45/180</t>
  </si>
  <si>
    <t>01.7.07.20-0002</t>
  </si>
  <si>
    <t>ФССЦ-2001, 01.7.07.20-0002, приказ Минстроя России №1039/пр от 30.12.2016г.</t>
  </si>
  <si>
    <t>Тальк молотый, сорт I</t>
  </si>
  <si>
    <t>11.2.08.02-0005</t>
  </si>
  <si>
    <t>ФССЦ-2001, 11.2.08.02-0005, приказ Минстроя России №1039/пр от 30.12.2016г.</t>
  </si>
  <si>
    <t>Плиты древесноволокнистые сухого способа производства группы А, сверхтвердые марки СТС-500 толщиной 5 мм</t>
  </si>
  <si>
    <t>1000 м2</t>
  </si>
  <si>
    <t>1-100-27</t>
  </si>
  <si>
    <t>Рабочий среднего разряда 2.7</t>
  </si>
  <si>
    <t>08.4.01.01-0022</t>
  </si>
  <si>
    <t>ФССЦ-2001, 08.4.01.01-0022, приказ Минстроя России №1039/пр от 30.12.2016г.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</si>
  <si>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</si>
  <si>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01.7.15.07-0031</t>
  </si>
  <si>
    <t>ФССЦ-2001, 01.7.15.07-0031, приказ Минстроя России №1039/пр от 30.12.2016г.</t>
  </si>
  <si>
    <t>Дюбели распорные с гайкой</t>
  </si>
  <si>
    <t>02.3.01.02-0020</t>
  </si>
  <si>
    <t>ФССЦ-2001, 02.3.01.02-0020, приказ Минстроя России №1039/пр от 30.12.2016г.</t>
  </si>
  <si>
    <t>Песок природный для строительных растворов средний</t>
  </si>
  <si>
    <t>03.2.01.01-0003</t>
  </si>
  <si>
    <t>ФССЦ-2001, 03.2.01.01-0003, приказ Минстроя России №1039/пр от 30.12.2016г.</t>
  </si>
  <si>
    <t>Портландцемент общестроительного назначения бездобавочный, марки 500</t>
  </si>
  <si>
    <t>1-100-45</t>
  </si>
  <si>
    <t>Рабочий среднего разряда 4.5</t>
  </si>
  <si>
    <t>01.7.03.04-0001</t>
  </si>
  <si>
    <t>ФССЦ-2001, 01.7.03.04-0001, приказ Минстроя России №1039/пр от 30.12.2016г.</t>
  </si>
  <si>
    <t>Электроэнергия</t>
  </si>
  <si>
    <t>КВТ-Ч</t>
  </si>
  <si>
    <t>01.7.06.05-0042</t>
  </si>
  <si>
    <t>ФССЦ-2001, 01.7.06.05-0042, приказ Минстроя России №1039/пр от 30.12.2016г.</t>
  </si>
  <si>
    <t>Лента липкая изоляционная на поликасиновом компаунде марки ЛСЭПЛ, шириной 20-30 мм, толщиной от 0,14 до 0,19 мм</t>
  </si>
  <si>
    <t>01.7.20.04-0003</t>
  </si>
  <si>
    <t>ФССЦ-2001, 01.7.20.04-0003, приказ Минстроя России №1039/пр от 30.12.2016г.</t>
  </si>
  <si>
    <t>Нитки суровые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</si>
  <si>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</si>
  <si>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</si>
  <si>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</si>
  <si>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25.2.01.01-0017</t>
  </si>
  <si>
    <t>ФССЦ-2001, 25.2.01.01-0017, приказ Минстроя России №1039/пр от 30.12.2016г.</t>
  </si>
  <si>
    <t>Бирки маркировочные пластмассовые</t>
  </si>
  <si>
    <t>1-100-39</t>
  </si>
  <si>
    <t>Рабочий среднего разряда 3.9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</si>
  <si>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</si>
  <si>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</si>
  <si>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</si>
  <si>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</si>
  <si>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</si>
  <si>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</si>
  <si>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</si>
  <si>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</si>
  <si>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</si>
  <si>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</si>
  <si>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</si>
  <si>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</si>
  <si>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01.7.20.04-0005</t>
  </si>
  <si>
    <t>ФССЦ-2001, 01.7.20.04-0005, приказ Минстроя России №1039/пр от 30.12.2016г.</t>
  </si>
  <si>
    <t>Нитки швейные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</si>
  <si>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</si>
  <si>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</si>
  <si>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</si>
  <si>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</si>
  <si>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</si>
  <si>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</si>
  <si>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14.1.02.01-0002</t>
  </si>
  <si>
    <t>ФССЦ-2001, 14.1.02.01-0002, приказ Минстроя России №1039/пр от 30.12.2016г.</t>
  </si>
  <si>
    <t>Клей БМК-5к</t>
  </si>
  <si>
    <t>20.2.01.05-0003</t>
  </si>
  <si>
    <t>ФССЦ-2001, 20.2.01.05-0003, приказ Минстроя России №1039/пр от 30.12.2016г.</t>
  </si>
  <si>
    <t>Гильза кабельная медная ГМ 6</t>
  </si>
  <si>
    <t>20.2.02.01-0012</t>
  </si>
  <si>
    <t>ФССЦ-2001, 20.2.02.01-0012, приказ Минстроя России №1039/пр от 30.12.2016г.</t>
  </si>
  <si>
    <t>Втулки В22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</si>
  <si>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</si>
  <si>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</si>
  <si>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</si>
  <si>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</si>
  <si>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</si>
  <si>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</si>
  <si>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91.11.01-012</t>
  </si>
  <si>
    <t>ФСЭМ-2001, 91.11.01-012, приказ Минстроя России №1039/пр от 30.12.2016г.</t>
  </si>
  <si>
    <t>Машина монтажная для выполнения работ при прокладке и монтаже кабеля на базе автомобиля ГАЗ-66</t>
  </si>
  <si>
    <t>01.3.01.01-0001</t>
  </si>
  <si>
    <t>ФССЦ-2001, 01.3.01.01-0001, приказ Минстроя России №1039/пр от 30.12.2016г.</t>
  </si>
  <si>
    <t>Бензин авиационный Б-70</t>
  </si>
  <si>
    <t>01.3.05.17-0002</t>
  </si>
  <si>
    <t>ФССЦ-2001, 01.3.05.17-0002, приказ Минстроя России №1039/пр от 30.12.2016г.</t>
  </si>
  <si>
    <t>Канифоль сосновая</t>
  </si>
  <si>
    <t>01.7.06.03-0023</t>
  </si>
  <si>
    <t>ФССЦ-2001, 01.7.06.03-0023, приказ Минстроя России №1039/пр от 30.12.2016г.</t>
  </si>
  <si>
    <t>Лента полиэтиленовая с липким слоем марка А</t>
  </si>
  <si>
    <t>10.3.02.03-0011</t>
  </si>
  <si>
    <t>ФССЦ-2001, 10.3.02.03-0011, приказ Минстроя России №1039/пр от 30.12.2016г.</t>
  </si>
  <si>
    <t>Припои оловянно-свинцовые бессурьмянистые марки ПОС30</t>
  </si>
  <si>
    <t>14.4.03.03-0102</t>
  </si>
  <si>
    <t>ФССЦ-2001, 14.4.03.03-0102, приказ Минстроя России №1039/пр от 30.12.2016г.</t>
  </si>
  <si>
    <t>Лак БТ-577</t>
  </si>
  <si>
    <t>20.2.02.01-0019</t>
  </si>
  <si>
    <t>ФССЦ-2001, 20.2.02.01-0019, приказ Минстроя России №1039/пр от 30.12.2016г.</t>
  </si>
  <si>
    <t>Втулки изолирующие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</si>
  <si>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</si>
  <si>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</si>
  <si>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</si>
  <si>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14.4.03.03-0002</t>
  </si>
  <si>
    <t>ФССЦ-2001, 14.4.03.03-0002, приказ Минстроя России №1039/пр от 30.12.2016г.</t>
  </si>
  <si>
    <t>Лак битумный БТ-123</t>
  </si>
  <si>
    <t>91.21.19-031</t>
  </si>
  <si>
    <t>ФСЭМ-2001, 91.21.19-031, приказ Минстроя России №1039/пр от 30.12.2016г.</t>
  </si>
  <si>
    <t>Станок сверлильный</t>
  </si>
  <si>
    <t>01.7.06.07-0001</t>
  </si>
  <si>
    <t>ФССЦ-2001, 01.7.06.07-0001, приказ Минстроя России №1039/пр от 30.12.2016г.</t>
  </si>
  <si>
    <t>Лента К226</t>
  </si>
  <si>
    <t>04.3.02.14-0101</t>
  </si>
  <si>
    <t>ФССЦ-2001, 04.3.02.14-0101, приказ Минстроя России №1039/пр от 30.12.2016г.</t>
  </si>
  <si>
    <t>Смеси сухие известково-карбонатные штукатурные</t>
  </si>
  <si>
    <t>08.3.04.02-0092</t>
  </si>
  <si>
    <t>ФССЦ-2001, 08.3.04.02-0092, приказ Минстроя России №1039/пр от 30.12.2016г.</t>
  </si>
  <si>
    <t>Сталь круглая углеродистая обыкновенного качества марки ВСт3пс5-1 диаметром 10 мм</t>
  </si>
  <si>
    <t>1-100-32</t>
  </si>
  <si>
    <t>Рабочий среднего разряда 3.2</t>
  </si>
  <si>
    <t>91.04.01-041</t>
  </si>
  <si>
    <t>ФСЭМ-2001, 91.04.01-041, приказ Минстроя России №1039/пр от 30.12.2016г.</t>
  </si>
  <si>
    <t>Молотки бурильные легкие при работе от передвижных компрессорных станций</t>
  </si>
  <si>
    <t>21.2.03.09-0105</t>
  </si>
  <si>
    <t>ФССЦ-2001, 21.2.03.09-0105, приказ Минстроя России №1039/пр от 30.12.2016г.</t>
  </si>
  <si>
    <t>Провода силовые с медной жилой с резиновой изоляцией, в оплетке из хлопчатобумажной пряжи, пропитанной противогнилостным составом марки ПРТО сечением 1х1,5 мм2</t>
  </si>
  <si>
    <t>22.2.02.23-0011</t>
  </si>
  <si>
    <t>ФССЦ-2001, 22.2.02.23-0011, приказ Минстроя России №1039/пр от 30.12.2016г.</t>
  </si>
  <si>
    <t>Глухари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</si>
  <si>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</si>
  <si>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</si>
  <si>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</si>
  <si>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21.2.01.02-0141</t>
  </si>
  <si>
    <t>ФССЦ-2001, 21.2.01.02-0141, приказ Минстроя России №1039/пр от 30.12.2016г.</t>
  </si>
  <si>
    <t>Провода неизолированные для воздушных линий электропередачи медные марки М, сечением 4 мм2</t>
  </si>
  <si>
    <t>91.06.06-042</t>
  </si>
  <si>
    <t>ФСЭМ-2001, 91.06.06-042, приказ Минстроя России №1039/пр от 30.12.2016г.</t>
  </si>
  <si>
    <t>Подъемники гидравлические высотой подъема: 10 м</t>
  </si>
  <si>
    <t>20.1.02.14-0001</t>
  </si>
  <si>
    <t>ФССЦ-2001, 20.1.02.14-0001, приказ Минстроя России №1039/пр от 30.12.2016г.</t>
  </si>
  <si>
    <t>Серьга</t>
  </si>
  <si>
    <t>20.2.09.13-0011</t>
  </si>
  <si>
    <t>ФССЦ-2001, 20.2.09.13-0011, приказ Минстроя России №1039/пр от 30.12.2016г.</t>
  </si>
  <si>
    <t>Муфта</t>
  </si>
  <si>
    <t>21.2.03.02-0001</t>
  </si>
  <si>
    <t>ФССЦ-2001, 21.2.03.02-0001, приказ Минстроя России №1039/пр от 30.12.2016г.</t>
  </si>
  <si>
    <t>Провода монтажные низковольтные с гибкой многопроволочной жилой, изолированные хлопчатобумажной пряжей из поливинилхлоридного пластиката марки ПМВГ сечением 0,35 мм2</t>
  </si>
  <si>
    <t>1-100-21</t>
  </si>
  <si>
    <t>Рабочий среднего разряда 2.1</t>
  </si>
  <si>
    <t>1-100-34</t>
  </si>
  <si>
    <t>Рабочий среднего разряда 3.4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</si>
  <si>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</si>
  <si>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</si>
  <si>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</si>
  <si>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</si>
  <si>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</si>
  <si>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</si>
  <si>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</si>
  <si>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</si>
  <si>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</si>
  <si>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1-100-50</t>
  </si>
  <si>
    <t>Рабочий среднего разряда 5</t>
  </si>
  <si>
    <t>01.7.15.05-0013</t>
  </si>
  <si>
    <t>ФССЦ-2001, 01.7.15.05-0013, приказ Минстроя России №1039/пр от 30.12.2016г.</t>
  </si>
  <si>
    <t>Гайки шестигранные диаметр резьбы 10 мм</t>
  </si>
  <si>
    <t>01.7.15.11-0022</t>
  </si>
  <si>
    <t>ФССЦ-2001, 01.7.15.11-0022, приказ Минстроя России №1039/пр от 30.12.2016г.</t>
  </si>
  <si>
    <t>Шайбы диаметром 8-12 мм</t>
  </si>
  <si>
    <t>01.7.15.12-0014</t>
  </si>
  <si>
    <t>ФССЦ-2001, 01.7.15.12-0014, приказ Минстроя России №1039/пр от 30.12.2016г.</t>
  </si>
  <si>
    <t>Шпилька резьбовая М10-2000</t>
  </si>
  <si>
    <t>07.2.07.13</t>
  </si>
  <si>
    <t>Конструкции стальные (включая накладки и подвески) с облицовкой алюминием</t>
  </si>
  <si>
    <t>09.3.01.01</t>
  </si>
  <si>
    <t>Алюминиевые конструкции</t>
  </si>
  <si>
    <t>01.6.01.02</t>
  </si>
  <si>
    <t>Листы гипсокартонные</t>
  </si>
  <si>
    <t>11.2.09.07</t>
  </si>
  <si>
    <t>Плиты древесностружечные</t>
  </si>
  <si>
    <t>01.7.07.07</t>
  </si>
  <si>
    <t>Строительный мусор</t>
  </si>
  <si>
    <t>11.3.03.14</t>
  </si>
  <si>
    <t>Уголок наружный для пластикового плинтуса</t>
  </si>
  <si>
    <t>Уголок внутренний для пластикового плинтуса</t>
  </si>
  <si>
    <t>Соединитель для пластикового плинтуса</t>
  </si>
  <si>
    <t>Заглушка торцевая для пластикового плинтуса левая</t>
  </si>
  <si>
    <t>Заглушка торцевая для пластикового плинтуса правая</t>
  </si>
  <si>
    <t>07.2.07.02</t>
  </si>
  <si>
    <t>Кондуктор инвентарный металлический</t>
  </si>
  <si>
    <t>999-0005</t>
  </si>
  <si>
    <t>Масса оборудования</t>
  </si>
  <si>
    <t>01.7.15.07</t>
  </si>
  <si>
    <t>Дюбели распорные полиэтиленовые</t>
  </si>
  <si>
    <t>01.7.06.03-0024</t>
  </si>
  <si>
    <t>ФССЦ-2001, 01.7.06.03-0024, приказ Минстроя России №1039/пр от 30.12.2016г.</t>
  </si>
  <si>
    <t>Лента полиэтиленовая с липким слоем толщиной 0,10 мм</t>
  </si>
  <si>
    <t>12.2.07.04</t>
  </si>
  <si>
    <t>Трубки из вспененного каучука, полиэтилена</t>
  </si>
  <si>
    <t>14.5.01.10-0003</t>
  </si>
  <si>
    <t>ФССЦ-2001, 14.5.01.10-0003, приказ Минстроя России №1039/пр от 30.12.2016г.</t>
  </si>
  <si>
    <t>Пена монтажная</t>
  </si>
  <si>
    <t>л</t>
  </si>
  <si>
    <t>19.3.02.08</t>
  </si>
  <si>
    <t>Кронштейны для крепления внешнего блока сплит-системы</t>
  </si>
  <si>
    <t>19.3.02.08-0032</t>
  </si>
  <si>
    <t>ФССЦ-2001, 19.3.02.08-0032, приказ Минстроя России №1039/пр от 30.12.2016г.</t>
  </si>
  <si>
    <t>Трубки дренажные (шланги) гофрированные для систем кондиционирования, диаметром 20 мм</t>
  </si>
  <si>
    <t>21.1.05.04</t>
  </si>
  <si>
    <t>Кабель для систем кондиционирования</t>
  </si>
  <si>
    <t>23.2.02.04</t>
  </si>
  <si>
    <t>Трубы медные отожженные (мягкие) универсальные в бухтах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</si>
  <si>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</si>
  <si>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</si>
  <si>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с экраном из алюмолавсановой ленты, марки КПСЭнг(А)-FRHF 1х2х0,5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</si>
  <si>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</si>
  <si>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</si>
  <si>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</si>
  <si>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</si>
  <si>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</si>
  <si>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</si>
  <si>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</si>
  <si>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</si>
  <si>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</si>
  <si>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</si>
  <si>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</si>
  <si>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</si>
  <si>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</si>
  <si>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</si>
  <si>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</si>
  <si>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</si>
  <si>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</si>
  <si>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</si>
  <si>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</si>
  <si>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</si>
  <si>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</si>
  <si>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</si>
  <si>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</si>
  <si>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</si>
  <si>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</si>
  <si>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</si>
  <si>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</si>
  <si>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</si>
  <si>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</si>
  <si>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</si>
  <si>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</si>
  <si>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</si>
  <si>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r>
      <t>Антрактно-раздвижной занавес в комплекте: Дорога, отводной блок, электрический привод, ведущие каретки , ведомые каретки , стальной канат, крепеж</t>
    </r>
    <r>
      <rPr>
        <i/>
        <sz val="10"/>
        <rFont val="Arial"/>
        <family val="2"/>
        <charset val="204"/>
      </rPr>
      <t xml:space="preserve">
Базисная стоимость: 29 635,07 = [232 896,12 / 1,18 /  6,66]</t>
    </r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</si>
  <si>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</si>
  <si>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</si>
  <si>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</si>
  <si>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</si>
  <si>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</si>
  <si>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</si>
  <si>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</si>
  <si>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</si>
  <si>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</si>
  <si>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</si>
  <si>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</si>
  <si>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</si>
  <si>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</si>
  <si>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</si>
  <si>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</si>
  <si>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</si>
  <si>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</si>
  <si>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</si>
  <si>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</si>
  <si>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</si>
  <si>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</si>
  <si>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</si>
  <si>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</si>
  <si>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</si>
  <si>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</si>
  <si>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</si>
  <si>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</si>
  <si>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</si>
  <si>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</si>
  <si>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</si>
  <si>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</si>
  <si>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</si>
  <si>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</si>
  <si>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</si>
  <si>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</si>
  <si>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</si>
  <si>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</si>
  <si>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</si>
  <si>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</si>
  <si>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</si>
  <si>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</si>
  <si>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</si>
  <si>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</si>
  <si>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</si>
  <si>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СП</t>
  </si>
  <si>
    <t xml:space="preserve">Итого с НР и СП </t>
  </si>
  <si>
    <t xml:space="preserve">Стоимость материалов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</si>
  <si>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</si>
  <si>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</si>
  <si>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</si>
  <si>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</si>
  <si>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</si>
  <si>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% НР с поправкой</t>
  </si>
  <si>
    <t>СП с поправкой</t>
  </si>
  <si>
    <t>Исключен
Фанера общего назначения из шпона лиственных пород водостойкая марки ФК, сорт 2/4, толщина 12 мм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</si>
  <si>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</si>
  <si>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</si>
  <si>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</si>
  <si>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</si>
  <si>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</si>
  <si>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</si>
  <si>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</si>
  <si>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Унифицированная форма № КС-3</t>
  </si>
  <si>
    <t>Коды</t>
  </si>
  <si>
    <t xml:space="preserve">Инвестор </t>
  </si>
  <si>
    <t xml:space="preserve">Заказчик (генподрядчик) </t>
  </si>
  <si>
    <t xml:space="preserve">Подрядчик (субподрядчик) </t>
  </si>
  <si>
    <t xml:space="preserve">Стройка </t>
  </si>
  <si>
    <t>Вид деятельности  по ОКДП</t>
  </si>
  <si>
    <t xml:space="preserve">Договор подряда (контракт) </t>
  </si>
  <si>
    <t>Вид операции</t>
  </si>
  <si>
    <t>СПРАВКА</t>
  </si>
  <si>
    <t>СТОИМОСТИ ВЫПОЛНЕННЫХ РАБОТ И ЗАТРАТ</t>
  </si>
  <si>
    <t>Наименование пусковых комплексов, объектов, видов работ, оборудования, затрат</t>
  </si>
  <si>
    <t>Стоимость выполненных работ и затрат</t>
  </si>
  <si>
    <t>с начала проведения работ</t>
  </si>
  <si>
    <t>с начала года по отчетный период включительно</t>
  </si>
  <si>
    <t>в том числе за отчетный месяц</t>
  </si>
  <si>
    <t>Всего работ и затрат, включаемых в стоимость</t>
  </si>
  <si>
    <t>В том числе:</t>
  </si>
  <si>
    <t>Итого</t>
  </si>
  <si>
    <t xml:space="preserve">Сумма НДС </t>
  </si>
  <si>
    <t xml:space="preserve">Всего с учетом НДС </t>
  </si>
  <si>
    <t>МП</t>
  </si>
  <si>
    <t>СМЕТА</t>
  </si>
  <si>
    <t>Капитальный ремонт актового зала Технологического института - филиала НИЯУ МИФИ (ТИ НИЯУ МИФИ) по адресу: Свердловская  обл., г. Лесной,  Коммунистический проспект, д.36</t>
  </si>
  <si>
    <t xml:space="preserve">Приложение 1 к  ФОРМЕ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</si>
</sst>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1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sz val="10"/>
      <color indexed="18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sz val="10"/>
      <color indexed="16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3" fillId="0" borderId="2" xfId="0" applyFont="1" applyBorder="1"/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8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8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20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6" fillId="0" borderId="0" xfId="0" applyFont="1" applyAlignment="1">
      <alignment horizontal="left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13" fillId="0" borderId="6" xfId="0" applyFont="1" applyBorder="1" applyAlignment="1">
      <alignment horizontal="center"/>
    </xf>
    <xf numFmtId="14" fontId="13" fillId="0" borderId="0" xfId="0" applyNumberFormat="1" applyFont="1"/>
    <xf numFmtId="0" fontId="13" fillId="0" borderId="5" xfId="0" applyFont="1" applyBorder="1" applyAlignment="1">
      <alignment horizontal="center" vertical="center" wrapText="1" shrinkToFit="1"/>
    </xf>
    <xf numFmtId="0" fontId="13" fillId="0" borderId="5" xfId="0" applyFont="1" applyBorder="1" applyAlignment="1">
      <alignment horizontal="center" wrapText="1" shrinkToFit="1"/>
    </xf>
    <xf numFmtId="0" fontId="13" fillId="0" borderId="4" xfId="0" applyFont="1" applyBorder="1" applyAlignment="1">
      <alignment horizontal="center" vertical="center" wrapText="1" shrinkToFit="1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164" fontId="16" fillId="0" borderId="1" xfId="0" applyNumberFormat="1" applyFont="1" applyBorder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0" fontId="14" fillId="0" borderId="0" xfId="0" applyFont="1" applyAlignment="1">
      <alignment horizontal="center" wrapText="1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0" fontId="12" fillId="0" borderId="15" xfId="0" applyFont="1" applyBorder="1" applyAlignment="1">
      <alignment horizontal="center" vertical="top" shrinkToFit="1"/>
    </xf>
    <xf numFmtId="0" fontId="11" fillId="0" borderId="0" xfId="0" quotePrefix="1" applyFont="1" applyAlignment="1">
      <alignment wrapText="1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8" xfId="0" applyFont="1" applyBorder="1" applyAlignment="1">
      <alignment horizontal="right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2" fillId="0" borderId="0" xfId="0" applyFont="1" applyAlignment="1">
      <alignment horizontal="right"/>
    </xf>
    <xf numFmtId="0" fontId="13" fillId="0" borderId="5" xfId="0" quotePrefix="1" applyFont="1" applyBorder="1" applyAlignment="1">
      <alignment horizontal="center"/>
    </xf>
    <xf numFmtId="0" fontId="13" fillId="0" borderId="2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top" shrinkToFit="1"/>
    </xf>
    <xf numFmtId="0" fontId="13" fillId="0" borderId="0" xfId="0" applyFont="1" applyAlignment="1">
      <alignment horizontal="right" vertical="center" wrapText="1" shrinkToFit="1"/>
    </xf>
    <xf numFmtId="164" fontId="13" fillId="0" borderId="4" xfId="0" applyNumberFormat="1" applyFont="1" applyBorder="1" applyAlignment="1">
      <alignment horizontal="right" vertical="center" wrapText="1" shrinkToFit="1"/>
    </xf>
    <xf numFmtId="0" fontId="13" fillId="0" borderId="11" xfId="0" applyFont="1" applyBorder="1" applyAlignment="1">
      <alignment horizontal="right" vertical="center" wrapText="1" shrinkToFit="1"/>
    </xf>
    <xf numFmtId="0" fontId="13" fillId="0" borderId="1" xfId="0" applyFont="1" applyBorder="1" applyAlignment="1">
      <alignment horizontal="center"/>
    </xf>
    <xf numFmtId="0" fontId="13" fillId="0" borderId="5" xfId="0" applyFont="1" applyBorder="1" applyAlignment="1">
      <alignment horizontal="justify" vertical="top" wrapText="1" shrinkToFit="1"/>
    </xf>
    <xf numFmtId="0" fontId="13" fillId="0" borderId="1" xfId="0" applyFont="1" applyBorder="1" applyAlignment="1">
      <alignment horizontal="justify" vertical="top" wrapText="1" shrinkToFit="1"/>
    </xf>
    <xf numFmtId="164" fontId="13" fillId="0" borderId="5" xfId="0" applyNumberFormat="1" applyFont="1" applyBorder="1" applyAlignment="1">
      <alignment horizontal="right" wrapText="1" shrinkToFit="1"/>
    </xf>
    <xf numFmtId="0" fontId="13" fillId="0" borderId="1" xfId="0" applyFont="1" applyBorder="1" applyAlignment="1">
      <alignment horizontal="right" wrapText="1" shrinkToFit="1"/>
    </xf>
    <xf numFmtId="0" fontId="13" fillId="0" borderId="6" xfId="0" applyFont="1" applyBorder="1" applyAlignment="1">
      <alignment horizontal="right" wrapText="1" shrinkToFit="1"/>
    </xf>
    <xf numFmtId="0" fontId="13" fillId="0" borderId="4" xfId="0" applyFont="1" applyBorder="1" applyAlignment="1">
      <alignment horizontal="justify" vertical="top" wrapText="1" shrinkToFit="1"/>
    </xf>
    <xf numFmtId="0" fontId="13" fillId="0" borderId="16" xfId="0" applyFont="1" applyBorder="1" applyAlignment="1">
      <alignment horizontal="justify" vertical="top" wrapText="1" shrinkToFit="1"/>
    </xf>
    <xf numFmtId="0" fontId="13" fillId="0" borderId="6" xfId="0" applyFont="1" applyBorder="1" applyAlignment="1">
      <alignment horizontal="justify" vertical="top" wrapText="1" shrinkToFit="1"/>
    </xf>
    <xf numFmtId="0" fontId="13" fillId="0" borderId="1" xfId="0" applyFont="1" applyBorder="1" applyAlignment="1">
      <alignment horizontal="right"/>
    </xf>
    <xf numFmtId="0" fontId="13" fillId="0" borderId="6" xfId="0" applyFont="1" applyBorder="1" applyAlignment="1">
      <alignment horizontal="right"/>
    </xf>
    <xf numFmtId="164" fontId="13" fillId="0" borderId="5" xfId="0" applyNumberFormat="1" applyFont="1" applyBorder="1" applyAlignment="1">
      <alignment horizontal="right"/>
    </xf>
    <xf numFmtId="164" fontId="13" fillId="0" borderId="5" xfId="0" applyNumberFormat="1" applyFont="1" applyBorder="1" applyAlignment="1">
      <alignment horizontal="right" vertical="center" wrapText="1" shrinkToFit="1"/>
    </xf>
    <xf numFmtId="0" fontId="13" fillId="0" borderId="6" xfId="0" applyFont="1" applyBorder="1" applyAlignment="1">
      <alignment horizontal="right" vertical="center" wrapText="1" shrinkToFit="1"/>
    </xf>
    <xf numFmtId="0" fontId="13" fillId="0" borderId="5" xfId="0" applyFont="1" applyBorder="1" applyAlignment="1">
      <alignment horizontal="center" vertical="center" wrapText="1" shrinkToFit="1"/>
    </xf>
    <xf numFmtId="0" fontId="13" fillId="0" borderId="7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0" fontId="13" fillId="0" borderId="0" xfId="0" applyFont="1" applyBorder="1" applyAlignment="1">
      <alignment horizontal="center" vertical="center" wrapText="1" shrinkToFit="1"/>
    </xf>
    <xf numFmtId="0" fontId="13" fillId="0" borderId="6" xfId="0" applyFont="1" applyBorder="1" applyAlignment="1">
      <alignment horizontal="center" vertical="center" wrapText="1" shrinkToFit="1"/>
    </xf>
    <xf numFmtId="0" fontId="13" fillId="0" borderId="8" xfId="0" applyFont="1" applyBorder="1" applyAlignment="1">
      <alignment horizontal="center" vertical="center" wrapText="1" shrinkToFit="1"/>
    </xf>
    <xf numFmtId="0" fontId="13" fillId="0" borderId="4" xfId="0" applyFont="1" applyBorder="1" applyAlignment="1">
      <alignment horizontal="right"/>
    </xf>
    <xf numFmtId="0" fontId="13" fillId="0" borderId="16" xfId="0" applyFont="1" applyBorder="1" applyAlignment="1">
      <alignment horizontal="right"/>
    </xf>
    <xf numFmtId="0" fontId="13" fillId="0" borderId="4" xfId="0" applyFont="1" applyBorder="1"/>
    <xf numFmtId="0" fontId="13" fillId="0" borderId="11" xfId="0" applyFont="1" applyBorder="1"/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/>
    </xf>
    <xf numFmtId="14" fontId="13" fillId="0" borderId="4" xfId="0" applyNumberFormat="1" applyFont="1" applyBorder="1" applyAlignment="1">
      <alignment horizontal="center"/>
    </xf>
    <xf numFmtId="14" fontId="13" fillId="0" borderId="11" xfId="0" applyNumberFormat="1" applyFont="1" applyBorder="1" applyAlignment="1">
      <alignment horizontal="center"/>
    </xf>
    <xf numFmtId="14" fontId="13" fillId="0" borderId="16" xfId="0" applyNumberFormat="1" applyFont="1" applyBorder="1" applyAlignment="1">
      <alignment horizontal="center"/>
    </xf>
    <xf numFmtId="0" fontId="13" fillId="0" borderId="5" xfId="0" applyFont="1" applyBorder="1" applyAlignment="1">
      <alignment horizontal="right"/>
    </xf>
    <xf numFmtId="0" fontId="13" fillId="0" borderId="2" xfId="0" applyFont="1" applyBorder="1"/>
    <xf numFmtId="0" fontId="1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73"/>
  <sheetViews>
    <sheetView tabSelected="1" zoomScaleNormal="100" workbookViewId="0">
      <selection activeCell="A676" sqref="A676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1" width="0" hidden="1" customWidth="1"/>
    <col min="32" max="32" width="91.7109375" hidden="1" customWidth="1"/>
    <col min="33" max="36" width="0" hidden="1" customWidth="1"/>
  </cols>
  <sheetData>
    <row r="1" spans="1:12" x14ac:dyDescent="0.2">
      <c r="A1" s="12" t="str">
        <f>Source!B1</f>
        <v>Smeta.RU  (495) 974-1589</v>
      </c>
    </row>
    <row r="2" spans="1:12" ht="14.25" x14ac:dyDescent="0.2">
      <c r="A2" s="13"/>
      <c r="B2" s="13"/>
      <c r="C2" s="13"/>
      <c r="D2" s="13"/>
      <c r="E2" s="13"/>
      <c r="F2" s="13"/>
      <c r="G2" s="13"/>
      <c r="H2" s="13" t="s">
        <v>1234</v>
      </c>
      <c r="I2" s="13"/>
      <c r="J2" s="13"/>
      <c r="K2" s="14"/>
      <c r="L2" s="14"/>
    </row>
    <row r="3" spans="1:12" ht="14.25" x14ac:dyDescent="0.2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12" ht="15.75" x14ac:dyDescent="0.25">
      <c r="A4" s="17"/>
      <c r="B4" s="86" t="s">
        <v>1232</v>
      </c>
      <c r="C4" s="86"/>
      <c r="D4" s="86"/>
      <c r="E4" s="86"/>
      <c r="F4" s="86"/>
      <c r="G4" s="86"/>
      <c r="H4" s="86"/>
      <c r="I4" s="86"/>
      <c r="J4" s="86"/>
      <c r="K4" s="86"/>
      <c r="L4" s="17"/>
    </row>
    <row r="5" spans="1:12" ht="15.75" x14ac:dyDescent="0.25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7"/>
    </row>
    <row r="6" spans="1:12" ht="18" hidden="1" x14ac:dyDescent="0.25">
      <c r="A6" s="17"/>
      <c r="B6" s="87" t="str">
        <f>IF(Source!G20&lt;&gt;"Новая локальная смета", Source!G20, "")</f>
        <v/>
      </c>
      <c r="C6" s="87"/>
      <c r="D6" s="87"/>
      <c r="E6" s="87"/>
      <c r="F6" s="87"/>
      <c r="G6" s="87"/>
      <c r="H6" s="87"/>
      <c r="I6" s="87"/>
      <c r="J6" s="87"/>
      <c r="K6" s="87"/>
      <c r="L6" s="17"/>
    </row>
    <row r="7" spans="1:12" ht="14.25" hidden="1" x14ac:dyDescent="0.2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1:12" ht="43.5" customHeight="1" x14ac:dyDescent="0.25">
      <c r="A8" s="14"/>
      <c r="B8" s="88" t="str">
        <f>IF(Source!G12&lt;&gt;"Новый объект", Source!G12, "")</f>
        <v>Капитальный ремонт актового зала Технологического института - филиала НИЯУ МИФИ (ТИ НИЯУ МИФИ) по адресу: Свердловская  обл., г. Лесной,  Коммунистический проспект, д.36</v>
      </c>
      <c r="C8" s="88"/>
      <c r="D8" s="88"/>
      <c r="E8" s="88"/>
      <c r="F8" s="88"/>
      <c r="G8" s="88"/>
      <c r="H8" s="88"/>
      <c r="I8" s="88"/>
      <c r="J8" s="88"/>
      <c r="K8" s="88"/>
      <c r="L8" s="19"/>
    </row>
    <row r="9" spans="1:12" ht="14.25" x14ac:dyDescent="0.2">
      <c r="A9" s="14"/>
      <c r="B9" s="89"/>
      <c r="C9" s="89"/>
      <c r="D9" s="89"/>
      <c r="E9" s="89"/>
      <c r="F9" s="89"/>
      <c r="G9" s="89"/>
      <c r="H9" s="89"/>
      <c r="I9" s="89"/>
      <c r="J9" s="89"/>
      <c r="K9" s="89"/>
      <c r="L9" s="16"/>
    </row>
    <row r="10" spans="1:12" ht="14.25" x14ac:dyDescent="0.2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12" ht="14.25" x14ac:dyDescent="0.2">
      <c r="A11" s="84" t="str">
        <f>CONCATENATE("Основание: ", Source!J20)</f>
        <v xml:space="preserve">Основание: 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</row>
    <row r="12" spans="1:12" ht="14.25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</row>
    <row r="13" spans="1:12" ht="14.25" x14ac:dyDescent="0.2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12" ht="14.25" x14ac:dyDescent="0.2">
      <c r="A14" s="14"/>
      <c r="B14" s="14"/>
      <c r="C14" s="14"/>
      <c r="D14" s="14"/>
      <c r="E14" s="20"/>
      <c r="F14" s="20"/>
      <c r="G14" s="90" t="s">
        <v>1115</v>
      </c>
      <c r="H14" s="90"/>
      <c r="I14" s="90" t="s">
        <v>1116</v>
      </c>
      <c r="J14" s="90"/>
      <c r="K14" s="14"/>
      <c r="L14" s="14"/>
    </row>
    <row r="15" spans="1:12" ht="15" x14ac:dyDescent="0.25">
      <c r="A15" s="14"/>
      <c r="B15" s="14"/>
      <c r="C15" s="80" t="s">
        <v>1117</v>
      </c>
      <c r="D15" s="80"/>
      <c r="E15" s="80"/>
      <c r="F15" s="80"/>
      <c r="G15" s="81">
        <f>SUM(O26:O669)/1000</f>
        <v>335.43989000000005</v>
      </c>
      <c r="H15" s="81"/>
      <c r="I15" s="81">
        <f>(Source!P655/1000)</f>
        <v>2636.7008999999998</v>
      </c>
      <c r="J15" s="81"/>
      <c r="K15" s="82" t="s">
        <v>1118</v>
      </c>
      <c r="L15" s="82"/>
    </row>
    <row r="16" spans="1:12" ht="14.25" x14ac:dyDescent="0.2">
      <c r="A16" s="14"/>
      <c r="B16" s="14"/>
      <c r="C16" s="85" t="s">
        <v>1119</v>
      </c>
      <c r="D16" s="85"/>
      <c r="E16" s="85"/>
      <c r="F16" s="85"/>
      <c r="G16" s="81">
        <f>SUM(W26:W669)/1000</f>
        <v>259.26806999999991</v>
      </c>
      <c r="H16" s="81"/>
      <c r="I16" s="81">
        <f>(Source!P642)/1000</f>
        <v>1727.1883799999998</v>
      </c>
      <c r="J16" s="81"/>
      <c r="K16" s="82" t="s">
        <v>1118</v>
      </c>
      <c r="L16" s="82"/>
    </row>
    <row r="17" spans="1:22" ht="14.25" x14ac:dyDescent="0.2">
      <c r="A17" s="14"/>
      <c r="B17" s="14"/>
      <c r="C17" s="85" t="s">
        <v>1120</v>
      </c>
      <c r="D17" s="85"/>
      <c r="E17" s="85"/>
      <c r="F17" s="85"/>
      <c r="G17" s="81">
        <f>SUM(X26:X669)/1000</f>
        <v>76.171820000000011</v>
      </c>
      <c r="H17" s="81"/>
      <c r="I17" s="81">
        <f>(Source!P643)/1000</f>
        <v>507.30390999999997</v>
      </c>
      <c r="J17" s="81"/>
      <c r="K17" s="82" t="s">
        <v>1118</v>
      </c>
      <c r="L17" s="82"/>
    </row>
    <row r="18" spans="1:22" ht="14.25" x14ac:dyDescent="0.2">
      <c r="A18" s="14"/>
      <c r="B18" s="14"/>
      <c r="C18" s="85" t="s">
        <v>1121</v>
      </c>
      <c r="D18" s="85"/>
      <c r="E18" s="85"/>
      <c r="F18" s="85"/>
      <c r="G18" s="81">
        <f>SUM(Y26:Y669)/1000</f>
        <v>0</v>
      </c>
      <c r="H18" s="81"/>
      <c r="I18" s="81">
        <f>(Source!P634)/1000</f>
        <v>0</v>
      </c>
      <c r="J18" s="81"/>
      <c r="K18" s="82" t="s">
        <v>1118</v>
      </c>
      <c r="L18" s="82"/>
    </row>
    <row r="19" spans="1:22" ht="14.25" x14ac:dyDescent="0.2">
      <c r="A19" s="14"/>
      <c r="B19" s="14"/>
      <c r="C19" s="85" t="s">
        <v>1122</v>
      </c>
      <c r="D19" s="85"/>
      <c r="E19" s="85"/>
      <c r="F19" s="85"/>
      <c r="G19" s="81">
        <f>SUM(Z26:Z669)/1000</f>
        <v>0</v>
      </c>
      <c r="H19" s="81"/>
      <c r="I19" s="81">
        <f>(Source!P644+Source!P645)/1000</f>
        <v>0</v>
      </c>
      <c r="J19" s="81"/>
      <c r="K19" s="82" t="s">
        <v>1118</v>
      </c>
      <c r="L19" s="82"/>
    </row>
    <row r="20" spans="1:22" ht="15" x14ac:dyDescent="0.25">
      <c r="A20" s="14"/>
      <c r="B20" s="14"/>
      <c r="C20" s="80" t="s">
        <v>1123</v>
      </c>
      <c r="D20" s="80"/>
      <c r="E20" s="80"/>
      <c r="F20" s="80"/>
      <c r="G20" s="81">
        <f>I20</f>
        <v>2840.0242076300001</v>
      </c>
      <c r="H20" s="81"/>
      <c r="I20" s="81">
        <f>(Source!P647+Source!P648)</f>
        <v>2840.0242076300001</v>
      </c>
      <c r="J20" s="81"/>
      <c r="K20" s="82" t="s">
        <v>1124</v>
      </c>
      <c r="L20" s="82"/>
    </row>
    <row r="21" spans="1:22" ht="15" x14ac:dyDescent="0.25">
      <c r="A21" s="14"/>
      <c r="B21" s="14"/>
      <c r="C21" s="80" t="s">
        <v>1125</v>
      </c>
      <c r="D21" s="80"/>
      <c r="E21" s="80"/>
      <c r="F21" s="80"/>
      <c r="G21" s="81">
        <f>SUM(R26:R669)/1000</f>
        <v>25.537389999999974</v>
      </c>
      <c r="H21" s="81"/>
      <c r="I21" s="81">
        <f>((Source!P640 + Source!P639)/1000)</f>
        <v>170.07888</v>
      </c>
      <c r="J21" s="81"/>
      <c r="K21" s="82" t="s">
        <v>1118</v>
      </c>
      <c r="L21" s="82"/>
    </row>
    <row r="22" spans="1:22" ht="14.25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22" ht="14.25" x14ac:dyDescent="0.2">
      <c r="A23" s="83" t="s">
        <v>1138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</row>
    <row r="24" spans="1:22" ht="57" x14ac:dyDescent="0.2">
      <c r="A24" s="21" t="s">
        <v>1126</v>
      </c>
      <c r="B24" s="21" t="s">
        <v>1127</v>
      </c>
      <c r="C24" s="21" t="s">
        <v>1128</v>
      </c>
      <c r="D24" s="21" t="s">
        <v>1129</v>
      </c>
      <c r="E24" s="21" t="s">
        <v>1130</v>
      </c>
      <c r="F24" s="21" t="s">
        <v>1131</v>
      </c>
      <c r="G24" s="21" t="s">
        <v>1132</v>
      </c>
      <c r="H24" s="21" t="s">
        <v>1133</v>
      </c>
      <c r="I24" s="21" t="s">
        <v>1134</v>
      </c>
      <c r="J24" s="21" t="s">
        <v>1135</v>
      </c>
      <c r="K24" s="21" t="s">
        <v>1136</v>
      </c>
      <c r="L24" s="21" t="s">
        <v>1137</v>
      </c>
    </row>
    <row r="25" spans="1:22" ht="14.25" x14ac:dyDescent="0.2">
      <c r="A25" s="22">
        <v>1</v>
      </c>
      <c r="B25" s="22">
        <v>2</v>
      </c>
      <c r="C25" s="22">
        <v>3</v>
      </c>
      <c r="D25" s="22">
        <v>4</v>
      </c>
      <c r="E25" s="22">
        <v>5</v>
      </c>
      <c r="F25" s="22">
        <v>6</v>
      </c>
      <c r="G25" s="22">
        <v>7</v>
      </c>
      <c r="H25" s="22">
        <v>8</v>
      </c>
      <c r="I25" s="22">
        <v>9</v>
      </c>
      <c r="J25" s="22">
        <v>10</v>
      </c>
      <c r="K25" s="22">
        <v>11</v>
      </c>
      <c r="L25" s="23">
        <v>12</v>
      </c>
    </row>
    <row r="27" spans="1:22" ht="16.5" x14ac:dyDescent="0.25">
      <c r="A27" s="79" t="str">
        <f>CONCATENATE("Раздел: ",IF(Source!G24&lt;&gt;"Новый раздел", Source!G24, ""))</f>
        <v>Раздел: Раздел 1: Демонтажные работы</v>
      </c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</row>
    <row r="28" spans="1:22" ht="28.5" x14ac:dyDescent="0.2">
      <c r="A28" s="50" t="str">
        <f>Source!E29</f>
        <v>1</v>
      </c>
      <c r="B28" s="51" t="str">
        <f>Source!F29</f>
        <v>67-4-5</v>
      </c>
      <c r="C28" s="51" t="str">
        <f>Source!G29</f>
        <v>Демонтаж светильников для люминесцентных ламп</v>
      </c>
      <c r="D28" s="32" t="str">
        <f>Source!H29</f>
        <v>100 ШТ</v>
      </c>
      <c r="E28" s="13">
        <f>Source!I29</f>
        <v>0.6</v>
      </c>
      <c r="F28" s="33">
        <f>Source!AL29+Source!AM29+Source!AO29</f>
        <v>145.97999999999999</v>
      </c>
      <c r="G28" s="34"/>
      <c r="H28" s="35"/>
      <c r="I28" s="34" t="str">
        <f>Source!BO29</f>
        <v/>
      </c>
      <c r="J28" s="34"/>
      <c r="K28" s="35"/>
      <c r="L28" s="36"/>
      <c r="S28">
        <f>ROUND((Source!FX29/100)*((ROUND(Source!AF29*Source!I29, 2)+ROUND(Source!AE29*Source!I29, 2))), 2)</f>
        <v>73.73</v>
      </c>
      <c r="T28">
        <f>Source!X29</f>
        <v>491.02</v>
      </c>
      <c r="U28">
        <f>ROUND((Source!FY29/100)*((ROUND(Source!AF29*Source!I29, 2)+ROUND(Source!AE29*Source!I29, 2))), 2)</f>
        <v>56.38</v>
      </c>
      <c r="V28">
        <f>Source!Y29</f>
        <v>375.49</v>
      </c>
    </row>
    <row r="29" spans="1:22" x14ac:dyDescent="0.2">
      <c r="C29" s="26" t="str">
        <f>"Объем: "&amp;Source!I29&amp;"=60/"&amp;"100"</f>
        <v>Объем: 0,6=60/100</v>
      </c>
    </row>
    <row r="30" spans="1:22" ht="14.25" x14ac:dyDescent="0.2">
      <c r="A30" s="50"/>
      <c r="B30" s="51"/>
      <c r="C30" s="51" t="s">
        <v>1139</v>
      </c>
      <c r="D30" s="32"/>
      <c r="E30" s="13"/>
      <c r="F30" s="33">
        <f>Source!AO29</f>
        <v>143.47999999999999</v>
      </c>
      <c r="G30" s="34" t="str">
        <f>Source!DG29</f>
        <v/>
      </c>
      <c r="H30" s="35">
        <f>ROUND(Source!AF29*Source!I29, 2)</f>
        <v>86.09</v>
      </c>
      <c r="I30" s="34"/>
      <c r="J30" s="34">
        <f>IF(Source!BA29&lt;&gt; 0, Source!BA29, 1)</f>
        <v>6.66</v>
      </c>
      <c r="K30" s="35">
        <f>Source!S29</f>
        <v>573.35</v>
      </c>
      <c r="L30" s="36"/>
      <c r="R30">
        <f>H30</f>
        <v>86.09</v>
      </c>
    </row>
    <row r="31" spans="1:22" ht="14.25" x14ac:dyDescent="0.2">
      <c r="A31" s="50"/>
      <c r="B31" s="51"/>
      <c r="C31" s="51" t="s">
        <v>130</v>
      </c>
      <c r="D31" s="32"/>
      <c r="E31" s="13"/>
      <c r="F31" s="33">
        <f>Source!AM29</f>
        <v>2.5</v>
      </c>
      <c r="G31" s="34" t="str">
        <f>Source!DE29</f>
        <v/>
      </c>
      <c r="H31" s="35">
        <f>ROUND(Source!AD29*Source!I29, 2)</f>
        <v>1.5</v>
      </c>
      <c r="I31" s="34"/>
      <c r="J31" s="34">
        <f>IF(Source!BB29&lt;&gt; 0, Source!BB29, 1)</f>
        <v>6.66</v>
      </c>
      <c r="K31" s="35">
        <f>Source!Q29</f>
        <v>9.99</v>
      </c>
      <c r="L31" s="36"/>
    </row>
    <row r="32" spans="1:22" ht="14.25" x14ac:dyDescent="0.2">
      <c r="A32" s="50"/>
      <c r="B32" s="51"/>
      <c r="C32" s="51" t="s">
        <v>1140</v>
      </c>
      <c r="D32" s="32"/>
      <c r="E32" s="13"/>
      <c r="F32" s="33">
        <f>Source!AN29</f>
        <v>1.08</v>
      </c>
      <c r="G32" s="34" t="str">
        <f>Source!DF29</f>
        <v/>
      </c>
      <c r="H32" s="37">
        <f>ROUND(Source!AE29*Source!I29, 2)</f>
        <v>0.65</v>
      </c>
      <c r="I32" s="34"/>
      <c r="J32" s="34">
        <f>IF(Source!BS29&lt;&gt; 0, Source!BS29, 1)</f>
        <v>6.66</v>
      </c>
      <c r="K32" s="37">
        <f>Source!R29</f>
        <v>4.32</v>
      </c>
      <c r="L32" s="36"/>
      <c r="R32">
        <f>H32</f>
        <v>0.65</v>
      </c>
    </row>
    <row r="33" spans="1:26" ht="14.25" x14ac:dyDescent="0.2">
      <c r="A33" s="50"/>
      <c r="B33" s="51"/>
      <c r="C33" s="51" t="s">
        <v>1141</v>
      </c>
      <c r="D33" s="32" t="s">
        <v>1142</v>
      </c>
      <c r="E33" s="13">
        <f>Source!BZ29</f>
        <v>85</v>
      </c>
      <c r="F33" s="54"/>
      <c r="G33" s="34"/>
      <c r="H33" s="35">
        <f>SUM(S28:S35)</f>
        <v>73.73</v>
      </c>
      <c r="I33" s="38"/>
      <c r="J33" s="30">
        <f>Source!AT29</f>
        <v>85</v>
      </c>
      <c r="K33" s="35">
        <f>SUM(T28:T35)</f>
        <v>491.02</v>
      </c>
      <c r="L33" s="36"/>
    </row>
    <row r="34" spans="1:26" ht="14.25" x14ac:dyDescent="0.2">
      <c r="A34" s="50"/>
      <c r="B34" s="51"/>
      <c r="C34" s="51" t="s">
        <v>1143</v>
      </c>
      <c r="D34" s="32" t="s">
        <v>1142</v>
      </c>
      <c r="E34" s="13">
        <f>Source!CA29</f>
        <v>65</v>
      </c>
      <c r="F34" s="54"/>
      <c r="G34" s="34"/>
      <c r="H34" s="35">
        <f>SUM(U28:U35)</f>
        <v>56.38</v>
      </c>
      <c r="I34" s="38"/>
      <c r="J34" s="30">
        <f>Source!AU29</f>
        <v>65</v>
      </c>
      <c r="K34" s="35">
        <f>SUM(V28:V35)</f>
        <v>375.49</v>
      </c>
      <c r="L34" s="36"/>
    </row>
    <row r="35" spans="1:26" ht="14.25" x14ac:dyDescent="0.2">
      <c r="A35" s="52"/>
      <c r="B35" s="53"/>
      <c r="C35" s="53" t="s">
        <v>1144</v>
      </c>
      <c r="D35" s="39" t="s">
        <v>1145</v>
      </c>
      <c r="E35" s="40">
        <f>Source!AQ29</f>
        <v>17.89</v>
      </c>
      <c r="F35" s="41"/>
      <c r="G35" s="42" t="str">
        <f>Source!DI29</f>
        <v/>
      </c>
      <c r="H35" s="43"/>
      <c r="I35" s="42"/>
      <c r="J35" s="42"/>
      <c r="K35" s="43"/>
      <c r="L35" s="44">
        <f>Source!U29</f>
        <v>10.734</v>
      </c>
    </row>
    <row r="36" spans="1:26" ht="15" x14ac:dyDescent="0.25">
      <c r="G36" s="76">
        <f>H30+H31+H33+H34</f>
        <v>217.7</v>
      </c>
      <c r="H36" s="76"/>
      <c r="J36" s="76">
        <f>K30+K31+K33+K34</f>
        <v>1449.8500000000001</v>
      </c>
      <c r="K36" s="76"/>
      <c r="L36" s="45">
        <f>Source!U29</f>
        <v>10.734</v>
      </c>
      <c r="O36" s="27">
        <f>G36</f>
        <v>217.7</v>
      </c>
      <c r="P36" s="27">
        <f>J36</f>
        <v>1449.8500000000001</v>
      </c>
      <c r="Q36" s="27">
        <f>L36</f>
        <v>10.734</v>
      </c>
      <c r="W36">
        <f>IF(Source!BI29&lt;=1,H30+H31+H33+H34, 0)</f>
        <v>217.7</v>
      </c>
      <c r="X36">
        <f>IF(Source!BI29=2,H30+H31+H33+H34, 0)</f>
        <v>0</v>
      </c>
      <c r="Y36">
        <f>IF(Source!BI29=3,H30+H31+H33+H34, 0)</f>
        <v>0</v>
      </c>
      <c r="Z36">
        <f>IF(Source!BI29=4,H30+H31+H33+H34, 0)</f>
        <v>0</v>
      </c>
    </row>
    <row r="37" spans="1:26" ht="14.25" x14ac:dyDescent="0.2">
      <c r="A37" s="50" t="str">
        <f>Source!E31</f>
        <v>2</v>
      </c>
      <c r="B37" s="51" t="str">
        <f>Source!F31</f>
        <v>67-4-1</v>
      </c>
      <c r="C37" s="51" t="str">
        <f>Source!G31</f>
        <v>Демонтаж выключателей, розеток</v>
      </c>
      <c r="D37" s="32" t="str">
        <f>Source!H31</f>
        <v>100 ШТ</v>
      </c>
      <c r="E37" s="13">
        <f>Source!I31</f>
        <v>0.2</v>
      </c>
      <c r="F37" s="33">
        <f>Source!AL31+Source!AM31+Source!AO31</f>
        <v>45.55</v>
      </c>
      <c r="G37" s="34"/>
      <c r="H37" s="35"/>
      <c r="I37" s="34" t="str">
        <f>Source!BO31</f>
        <v/>
      </c>
      <c r="J37" s="34"/>
      <c r="K37" s="35"/>
      <c r="L37" s="36"/>
      <c r="S37">
        <f>ROUND((Source!FX31/100)*((ROUND(Source!AF31*Source!I31, 2)+ROUND(Source!AE31*Source!I31, 2))), 2)</f>
        <v>7.74</v>
      </c>
      <c r="T37">
        <f>Source!X31</f>
        <v>51.57</v>
      </c>
      <c r="U37">
        <f>ROUND((Source!FY31/100)*((ROUND(Source!AF31*Source!I31, 2)+ROUND(Source!AE31*Source!I31, 2))), 2)</f>
        <v>5.92</v>
      </c>
      <c r="V37">
        <f>Source!Y31</f>
        <v>39.44</v>
      </c>
    </row>
    <row r="38" spans="1:26" x14ac:dyDescent="0.2">
      <c r="C38" s="26" t="str">
        <f>"Объем: "&amp;Source!I31&amp;"=20/"&amp;"100"</f>
        <v>Объем: 0,2=20/100</v>
      </c>
    </row>
    <row r="39" spans="1:26" ht="14.25" x14ac:dyDescent="0.2">
      <c r="A39" s="50"/>
      <c r="B39" s="51"/>
      <c r="C39" s="51" t="s">
        <v>1139</v>
      </c>
      <c r="D39" s="32"/>
      <c r="E39" s="13"/>
      <c r="F39" s="33">
        <f>Source!AO31</f>
        <v>45.55</v>
      </c>
      <c r="G39" s="34" t="str">
        <f>Source!DG31</f>
        <v/>
      </c>
      <c r="H39" s="35">
        <f>ROUND(Source!AF31*Source!I31, 2)</f>
        <v>9.11</v>
      </c>
      <c r="I39" s="34"/>
      <c r="J39" s="34">
        <f>IF(Source!BA31&lt;&gt; 0, Source!BA31, 1)</f>
        <v>6.66</v>
      </c>
      <c r="K39" s="35">
        <f>Source!S31</f>
        <v>60.67</v>
      </c>
      <c r="L39" s="36"/>
      <c r="R39">
        <f>H39</f>
        <v>9.11</v>
      </c>
    </row>
    <row r="40" spans="1:26" ht="14.25" x14ac:dyDescent="0.2">
      <c r="A40" s="50"/>
      <c r="B40" s="51"/>
      <c r="C40" s="51" t="s">
        <v>1141</v>
      </c>
      <c r="D40" s="32" t="s">
        <v>1142</v>
      </c>
      <c r="E40" s="13">
        <f>Source!BZ31</f>
        <v>85</v>
      </c>
      <c r="F40" s="54"/>
      <c r="G40" s="34"/>
      <c r="H40" s="35">
        <f>SUM(S37:S42)</f>
        <v>7.74</v>
      </c>
      <c r="I40" s="38"/>
      <c r="J40" s="30">
        <f>Source!AT31</f>
        <v>85</v>
      </c>
      <c r="K40" s="35">
        <f>SUM(T37:T42)</f>
        <v>51.57</v>
      </c>
      <c r="L40" s="36"/>
    </row>
    <row r="41" spans="1:26" ht="14.25" x14ac:dyDescent="0.2">
      <c r="A41" s="50"/>
      <c r="B41" s="51"/>
      <c r="C41" s="51" t="s">
        <v>1143</v>
      </c>
      <c r="D41" s="32" t="s">
        <v>1142</v>
      </c>
      <c r="E41" s="13">
        <f>Source!CA31</f>
        <v>65</v>
      </c>
      <c r="F41" s="54"/>
      <c r="G41" s="34"/>
      <c r="H41" s="35">
        <f>SUM(U37:U42)</f>
        <v>5.92</v>
      </c>
      <c r="I41" s="38"/>
      <c r="J41" s="30">
        <f>Source!AU31</f>
        <v>65</v>
      </c>
      <c r="K41" s="35">
        <f>SUM(V37:V42)</f>
        <v>39.44</v>
      </c>
      <c r="L41" s="36"/>
    </row>
    <row r="42" spans="1:26" ht="14.25" x14ac:dyDescent="0.2">
      <c r="A42" s="52"/>
      <c r="B42" s="53"/>
      <c r="C42" s="53" t="s">
        <v>1144</v>
      </c>
      <c r="D42" s="39" t="s">
        <v>1145</v>
      </c>
      <c r="E42" s="40">
        <f>Source!AQ31</f>
        <v>5.84</v>
      </c>
      <c r="F42" s="41"/>
      <c r="G42" s="42" t="str">
        <f>Source!DI31</f>
        <v/>
      </c>
      <c r="H42" s="43"/>
      <c r="I42" s="42"/>
      <c r="J42" s="42"/>
      <c r="K42" s="43"/>
      <c r="L42" s="44">
        <f>Source!U31</f>
        <v>1.1679999999999999</v>
      </c>
    </row>
    <row r="43" spans="1:26" ht="15" x14ac:dyDescent="0.25">
      <c r="G43" s="76">
        <f>H39+H40+H41</f>
        <v>22.770000000000003</v>
      </c>
      <c r="H43" s="76"/>
      <c r="J43" s="76">
        <f>K39+K40+K41</f>
        <v>151.68</v>
      </c>
      <c r="K43" s="76"/>
      <c r="L43" s="45">
        <f>Source!U31</f>
        <v>1.1679999999999999</v>
      </c>
      <c r="O43" s="27">
        <f>G43</f>
        <v>22.770000000000003</v>
      </c>
      <c r="P43" s="27">
        <f>J43</f>
        <v>151.68</v>
      </c>
      <c r="Q43" s="27">
        <f>L43</f>
        <v>1.1679999999999999</v>
      </c>
      <c r="W43">
        <f>IF(Source!BI31&lt;=1,H39+H40+H41, 0)</f>
        <v>22.770000000000003</v>
      </c>
      <c r="X43">
        <f>IF(Source!BI31=2,H39+H40+H41, 0)</f>
        <v>0</v>
      </c>
      <c r="Y43">
        <f>IF(Source!BI31=3,H39+H40+H41, 0)</f>
        <v>0</v>
      </c>
      <c r="Z43">
        <f>IF(Source!BI31=4,H39+H40+H41, 0)</f>
        <v>0</v>
      </c>
    </row>
    <row r="44" spans="1:26" ht="14.25" x14ac:dyDescent="0.2">
      <c r="A44" s="50" t="str">
        <f>Source!E33</f>
        <v>3</v>
      </c>
      <c r="B44" s="51" t="str">
        <f>Source!F33</f>
        <v>67-3-1</v>
      </c>
      <c r="C44" s="51" t="str">
        <f>Source!G33</f>
        <v>Демонтаж кабеля</v>
      </c>
      <c r="D44" s="32" t="str">
        <f>Source!H33</f>
        <v>100 м</v>
      </c>
      <c r="E44" s="13">
        <f>Source!I33</f>
        <v>4.5</v>
      </c>
      <c r="F44" s="33">
        <f>Source!AL33+Source!AM33+Source!AO33</f>
        <v>75.5</v>
      </c>
      <c r="G44" s="34"/>
      <c r="H44" s="35"/>
      <c r="I44" s="34" t="str">
        <f>Source!BO33</f>
        <v/>
      </c>
      <c r="J44" s="34"/>
      <c r="K44" s="35"/>
      <c r="L44" s="36"/>
      <c r="S44">
        <f>ROUND((Source!FX33/100)*((ROUND(Source!AF33*Source!I33, 2)+ROUND(Source!AE33*Source!I33, 2))), 2)</f>
        <v>288.14</v>
      </c>
      <c r="T44">
        <f>Source!X33</f>
        <v>1918.99</v>
      </c>
      <c r="U44">
        <f>ROUND((Source!FY33/100)*((ROUND(Source!AF33*Source!I33, 2)+ROUND(Source!AE33*Source!I33, 2))), 2)</f>
        <v>220.34</v>
      </c>
      <c r="V44">
        <f>Source!Y33</f>
        <v>1467.47</v>
      </c>
    </row>
    <row r="45" spans="1:26" x14ac:dyDescent="0.2">
      <c r="C45" s="26" t="str">
        <f>"Объем: "&amp;Source!I33&amp;"=450/"&amp;"100"</f>
        <v>Объем: 4,5=450/100</v>
      </c>
    </row>
    <row r="46" spans="1:26" ht="14.25" x14ac:dyDescent="0.2">
      <c r="A46" s="50"/>
      <c r="B46" s="51"/>
      <c r="C46" s="51" t="s">
        <v>1139</v>
      </c>
      <c r="D46" s="32"/>
      <c r="E46" s="13"/>
      <c r="F46" s="33">
        <f>Source!AO33</f>
        <v>75.19</v>
      </c>
      <c r="G46" s="34" t="str">
        <f>Source!DG33</f>
        <v/>
      </c>
      <c r="H46" s="35">
        <f>ROUND(Source!AF33*Source!I33, 2)</f>
        <v>338.36</v>
      </c>
      <c r="I46" s="34"/>
      <c r="J46" s="34">
        <f>IF(Source!BA33&lt;&gt; 0, Source!BA33, 1)</f>
        <v>6.66</v>
      </c>
      <c r="K46" s="35">
        <f>Source!S33</f>
        <v>2253.44</v>
      </c>
      <c r="L46" s="36"/>
      <c r="R46">
        <f>H46</f>
        <v>338.36</v>
      </c>
    </row>
    <row r="47" spans="1:26" ht="14.25" x14ac:dyDescent="0.2">
      <c r="A47" s="50"/>
      <c r="B47" s="51"/>
      <c r="C47" s="51" t="s">
        <v>130</v>
      </c>
      <c r="D47" s="32"/>
      <c r="E47" s="13"/>
      <c r="F47" s="33">
        <f>Source!AM33</f>
        <v>0.31</v>
      </c>
      <c r="G47" s="34" t="str">
        <f>Source!DE33</f>
        <v/>
      </c>
      <c r="H47" s="35">
        <f>ROUND(Source!AD33*Source!I33, 2)</f>
        <v>1.4</v>
      </c>
      <c r="I47" s="34"/>
      <c r="J47" s="34">
        <f>IF(Source!BB33&lt;&gt; 0, Source!BB33, 1)</f>
        <v>6.66</v>
      </c>
      <c r="K47" s="35">
        <f>Source!Q33</f>
        <v>9.2899999999999991</v>
      </c>
      <c r="L47" s="36"/>
    </row>
    <row r="48" spans="1:26" ht="14.25" x14ac:dyDescent="0.2">
      <c r="A48" s="50"/>
      <c r="B48" s="51"/>
      <c r="C48" s="51" t="s">
        <v>1140</v>
      </c>
      <c r="D48" s="32"/>
      <c r="E48" s="13"/>
      <c r="F48" s="33">
        <f>Source!AN33</f>
        <v>0.14000000000000001</v>
      </c>
      <c r="G48" s="34" t="str">
        <f>Source!DF33</f>
        <v/>
      </c>
      <c r="H48" s="37">
        <f>ROUND(Source!AE33*Source!I33, 2)</f>
        <v>0.63</v>
      </c>
      <c r="I48" s="34"/>
      <c r="J48" s="34">
        <f>IF(Source!BS33&lt;&gt; 0, Source!BS33, 1)</f>
        <v>6.66</v>
      </c>
      <c r="K48" s="37">
        <f>Source!R33</f>
        <v>4.2</v>
      </c>
      <c r="L48" s="36"/>
      <c r="R48">
        <f>H48</f>
        <v>0.63</v>
      </c>
    </row>
    <row r="49" spans="1:26" ht="14.25" x14ac:dyDescent="0.2">
      <c r="A49" s="50"/>
      <c r="B49" s="51"/>
      <c r="C49" s="51" t="s">
        <v>1141</v>
      </c>
      <c r="D49" s="32" t="s">
        <v>1142</v>
      </c>
      <c r="E49" s="13">
        <f>Source!BZ33</f>
        <v>85</v>
      </c>
      <c r="F49" s="54"/>
      <c r="G49" s="34"/>
      <c r="H49" s="35">
        <f>SUM(S44:S51)</f>
        <v>288.14</v>
      </c>
      <c r="I49" s="38"/>
      <c r="J49" s="30">
        <f>Source!AT33</f>
        <v>85</v>
      </c>
      <c r="K49" s="35">
        <f>SUM(T44:T51)</f>
        <v>1918.99</v>
      </c>
      <c r="L49" s="36"/>
    </row>
    <row r="50" spans="1:26" ht="14.25" x14ac:dyDescent="0.2">
      <c r="A50" s="50"/>
      <c r="B50" s="51"/>
      <c r="C50" s="51" t="s">
        <v>1143</v>
      </c>
      <c r="D50" s="32" t="s">
        <v>1142</v>
      </c>
      <c r="E50" s="13">
        <f>Source!CA33</f>
        <v>65</v>
      </c>
      <c r="F50" s="54"/>
      <c r="G50" s="34"/>
      <c r="H50" s="35">
        <f>SUM(U44:U51)</f>
        <v>220.34</v>
      </c>
      <c r="I50" s="38"/>
      <c r="J50" s="30">
        <f>Source!AU33</f>
        <v>65</v>
      </c>
      <c r="K50" s="35">
        <f>SUM(V44:V51)</f>
        <v>1467.47</v>
      </c>
      <c r="L50" s="36"/>
    </row>
    <row r="51" spans="1:26" ht="14.25" x14ac:dyDescent="0.2">
      <c r="A51" s="52"/>
      <c r="B51" s="53"/>
      <c r="C51" s="53" t="s">
        <v>1144</v>
      </c>
      <c r="D51" s="39" t="s">
        <v>1145</v>
      </c>
      <c r="E51" s="40">
        <f>Source!AQ33</f>
        <v>9.64</v>
      </c>
      <c r="F51" s="41"/>
      <c r="G51" s="42" t="str">
        <f>Source!DI33</f>
        <v/>
      </c>
      <c r="H51" s="43"/>
      <c r="I51" s="42"/>
      <c r="J51" s="42"/>
      <c r="K51" s="43"/>
      <c r="L51" s="44">
        <f>Source!U33</f>
        <v>43.38</v>
      </c>
    </row>
    <row r="52" spans="1:26" ht="15" x14ac:dyDescent="0.25">
      <c r="G52" s="76">
        <f>H46+H47+H49+H50</f>
        <v>848.24</v>
      </c>
      <c r="H52" s="76"/>
      <c r="J52" s="76">
        <f>K46+K47+K49+K50</f>
        <v>5649.1900000000005</v>
      </c>
      <c r="K52" s="76"/>
      <c r="L52" s="45">
        <f>Source!U33</f>
        <v>43.38</v>
      </c>
      <c r="O52" s="27">
        <f>G52</f>
        <v>848.24</v>
      </c>
      <c r="P52" s="27">
        <f>J52</f>
        <v>5649.1900000000005</v>
      </c>
      <c r="Q52" s="27">
        <f>L52</f>
        <v>43.38</v>
      </c>
      <c r="W52">
        <f>IF(Source!BI33&lt;=1,H46+H47+H49+H50, 0)</f>
        <v>848.24</v>
      </c>
      <c r="X52">
        <f>IF(Source!BI33=2,H46+H47+H49+H50, 0)</f>
        <v>0</v>
      </c>
      <c r="Y52">
        <f>IF(Source!BI33=3,H46+H47+H49+H50, 0)</f>
        <v>0</v>
      </c>
      <c r="Z52">
        <f>IF(Source!BI33=4,H46+H47+H49+H50, 0)</f>
        <v>0</v>
      </c>
    </row>
    <row r="53" spans="1:26" ht="57" x14ac:dyDescent="0.2">
      <c r="A53" s="50" t="str">
        <f>Source!E35</f>
        <v>4</v>
      </c>
      <c r="B53" s="51" t="str">
        <f>Source!F35</f>
        <v>м08-03-572-01</v>
      </c>
      <c r="C53" s="51" t="str">
        <f>Source!G35</f>
        <v>Демонтаж: Блок управления открытого исполнения высотой и шириной до 1000х800 мм, устанавливаемый на стене</v>
      </c>
      <c r="D53" s="32" t="str">
        <f>Source!H35</f>
        <v>ШТ</v>
      </c>
      <c r="E53" s="13">
        <f>Source!I35</f>
        <v>2</v>
      </c>
      <c r="F53" s="33">
        <f>Source!AL35+Source!AM35+Source!AO35</f>
        <v>230.95</v>
      </c>
      <c r="G53" s="34"/>
      <c r="H53" s="35"/>
      <c r="I53" s="34" t="str">
        <f>Source!BO35</f>
        <v/>
      </c>
      <c r="J53" s="34"/>
      <c r="K53" s="35"/>
      <c r="L53" s="36"/>
      <c r="S53">
        <f>ROUND((Source!FX35/100)*((ROUND(Source!AF35*Source!I35, 2)+ROUND(Source!AE35*Source!I35, 2))), 2)</f>
        <v>15.12</v>
      </c>
      <c r="T53">
        <f>Source!X35</f>
        <v>100.68</v>
      </c>
      <c r="U53">
        <f>ROUND((Source!FY35/100)*((ROUND(Source!AF35*Source!I35, 2)+ROUND(Source!AE35*Source!I35, 2))), 2)</f>
        <v>10.35</v>
      </c>
      <c r="V53">
        <f>Source!Y35</f>
        <v>68.89</v>
      </c>
    </row>
    <row r="54" spans="1:26" ht="14.25" x14ac:dyDescent="0.2">
      <c r="A54" s="50"/>
      <c r="B54" s="51"/>
      <c r="C54" s="51" t="s">
        <v>1139</v>
      </c>
      <c r="D54" s="32"/>
      <c r="E54" s="13"/>
      <c r="F54" s="33">
        <f>Source!AO35</f>
        <v>23.01</v>
      </c>
      <c r="G54" s="34" t="str">
        <f>Source!DG35</f>
        <v>)*0,3</v>
      </c>
      <c r="H54" s="35">
        <f>ROUND(Source!AF35*Source!I35, 2)</f>
        <v>13.81</v>
      </c>
      <c r="I54" s="34"/>
      <c r="J54" s="34">
        <f>IF(Source!BA35&lt;&gt; 0, Source!BA35, 1)</f>
        <v>6.66</v>
      </c>
      <c r="K54" s="35">
        <f>Source!S35</f>
        <v>91.95</v>
      </c>
      <c r="L54" s="36"/>
      <c r="R54">
        <f>H54</f>
        <v>13.81</v>
      </c>
    </row>
    <row r="55" spans="1:26" ht="14.25" x14ac:dyDescent="0.2">
      <c r="A55" s="50"/>
      <c r="B55" s="51"/>
      <c r="C55" s="51" t="s">
        <v>130</v>
      </c>
      <c r="D55" s="32"/>
      <c r="E55" s="13"/>
      <c r="F55" s="33">
        <f>Source!AM35</f>
        <v>31.52</v>
      </c>
      <c r="G55" s="34" t="str">
        <f>Source!DE35</f>
        <v>)*0,3</v>
      </c>
      <c r="H55" s="35">
        <f>ROUND(Source!AD35*Source!I35, 2)</f>
        <v>18.91</v>
      </c>
      <c r="I55" s="34"/>
      <c r="J55" s="34">
        <f>IF(Source!BB35&lt;&gt; 0, Source!BB35, 1)</f>
        <v>6.66</v>
      </c>
      <c r="K55" s="35">
        <f>Source!Q35</f>
        <v>125.95</v>
      </c>
      <c r="L55" s="36"/>
    </row>
    <row r="56" spans="1:26" ht="14.25" x14ac:dyDescent="0.2">
      <c r="A56" s="50"/>
      <c r="B56" s="51"/>
      <c r="C56" s="51" t="s">
        <v>1140</v>
      </c>
      <c r="D56" s="32"/>
      <c r="E56" s="13"/>
      <c r="F56" s="33">
        <f>Source!AN35</f>
        <v>3.51</v>
      </c>
      <c r="G56" s="34" t="str">
        <f>Source!DF35</f>
        <v>)*0,3</v>
      </c>
      <c r="H56" s="37">
        <f>ROUND(Source!AE35*Source!I35, 2)</f>
        <v>2.11</v>
      </c>
      <c r="I56" s="34"/>
      <c r="J56" s="34">
        <f>IF(Source!BS35&lt;&gt; 0, Source!BS35, 1)</f>
        <v>6.66</v>
      </c>
      <c r="K56" s="37">
        <f>Source!R35</f>
        <v>14.03</v>
      </c>
      <c r="L56" s="36"/>
      <c r="R56">
        <f>H56</f>
        <v>2.11</v>
      </c>
    </row>
    <row r="57" spans="1:26" ht="14.25" x14ac:dyDescent="0.2">
      <c r="A57" s="50"/>
      <c r="B57" s="51"/>
      <c r="C57" s="51" t="s">
        <v>1141</v>
      </c>
      <c r="D57" s="32" t="s">
        <v>1142</v>
      </c>
      <c r="E57" s="13">
        <f>Source!BZ35</f>
        <v>95</v>
      </c>
      <c r="F57" s="54"/>
      <c r="G57" s="34"/>
      <c r="H57" s="35">
        <f>SUM(S53:S59)</f>
        <v>15.12</v>
      </c>
      <c r="I57" s="38"/>
      <c r="J57" s="30">
        <f>Source!AT35</f>
        <v>95</v>
      </c>
      <c r="K57" s="35">
        <f>SUM(T53:T59)</f>
        <v>100.68</v>
      </c>
      <c r="L57" s="36"/>
    </row>
    <row r="58" spans="1:26" ht="14.25" x14ac:dyDescent="0.2">
      <c r="A58" s="50"/>
      <c r="B58" s="51"/>
      <c r="C58" s="51" t="s">
        <v>1143</v>
      </c>
      <c r="D58" s="32" t="s">
        <v>1142</v>
      </c>
      <c r="E58" s="13">
        <f>Source!CA35</f>
        <v>65</v>
      </c>
      <c r="F58" s="54"/>
      <c r="G58" s="34"/>
      <c r="H58" s="35">
        <f>SUM(U53:U59)</f>
        <v>10.35</v>
      </c>
      <c r="I58" s="38"/>
      <c r="J58" s="30">
        <f>Source!AU35</f>
        <v>65</v>
      </c>
      <c r="K58" s="35">
        <f>SUM(V53:V59)</f>
        <v>68.89</v>
      </c>
      <c r="L58" s="36"/>
    </row>
    <row r="59" spans="1:26" ht="14.25" x14ac:dyDescent="0.2">
      <c r="A59" s="52"/>
      <c r="B59" s="53"/>
      <c r="C59" s="53" t="s">
        <v>1144</v>
      </c>
      <c r="D59" s="39" t="s">
        <v>1145</v>
      </c>
      <c r="E59" s="40">
        <f>Source!AQ35</f>
        <v>2.3199999999999998</v>
      </c>
      <c r="F59" s="41"/>
      <c r="G59" s="42" t="str">
        <f>Source!DI35</f>
        <v>)*0,3</v>
      </c>
      <c r="H59" s="43"/>
      <c r="I59" s="42"/>
      <c r="J59" s="42"/>
      <c r="K59" s="43"/>
      <c r="L59" s="44">
        <f>Source!U35</f>
        <v>1.3919999999999999</v>
      </c>
    </row>
    <row r="60" spans="1:26" ht="15" x14ac:dyDescent="0.25">
      <c r="G60" s="76">
        <f>H54+H55+H57+H58</f>
        <v>58.19</v>
      </c>
      <c r="H60" s="76"/>
      <c r="J60" s="76">
        <f>K54+K55+K57+K58</f>
        <v>387.47</v>
      </c>
      <c r="K60" s="76"/>
      <c r="L60" s="45">
        <f>Source!U35</f>
        <v>1.3919999999999999</v>
      </c>
      <c r="O60" s="27">
        <f>G60</f>
        <v>58.19</v>
      </c>
      <c r="P60" s="27">
        <f>J60</f>
        <v>387.47</v>
      </c>
      <c r="Q60" s="27">
        <f>L60</f>
        <v>1.3919999999999999</v>
      </c>
      <c r="W60">
        <f>IF(Source!BI35&lt;=1,H54+H55+H57+H58, 0)</f>
        <v>0</v>
      </c>
      <c r="X60">
        <f>IF(Source!BI35=2,H54+H55+H57+H58, 0)</f>
        <v>58.19</v>
      </c>
      <c r="Y60">
        <f>IF(Source!BI35=3,H54+H55+H57+H58, 0)</f>
        <v>0</v>
      </c>
      <c r="Z60">
        <f>IF(Source!BI35=4,H54+H55+H57+H58, 0)</f>
        <v>0</v>
      </c>
    </row>
    <row r="61" spans="1:26" ht="42.75" x14ac:dyDescent="0.2">
      <c r="A61" s="50" t="str">
        <f>Source!E37</f>
        <v>5</v>
      </c>
      <c r="B61" s="51" t="str">
        <f>Source!F37</f>
        <v>15-01-047-15</v>
      </c>
      <c r="C61" s="51" t="str">
        <f>Source!G37</f>
        <v>Демонтаж:Устройство подвесных потолков типа &lt;Армстронг&gt; по каркасу из оцинкованного профиля</v>
      </c>
      <c r="D61" s="32" t="str">
        <f>Source!H37</f>
        <v>100 м2</v>
      </c>
      <c r="E61" s="13">
        <f>Source!I37</f>
        <v>0.51392000000000004</v>
      </c>
      <c r="F61" s="33">
        <f>Source!AL37+Source!AM37+Source!AO37</f>
        <v>6623.23</v>
      </c>
      <c r="G61" s="34"/>
      <c r="H61" s="35"/>
      <c r="I61" s="34" t="str">
        <f>Source!BO37</f>
        <v/>
      </c>
      <c r="J61" s="34"/>
      <c r="K61" s="35"/>
      <c r="L61" s="36"/>
      <c r="S61">
        <f>ROUND((Source!FX37/100)*((ROUND(Source!AF37*Source!I37, 2)+ROUND(Source!AE37*Source!I37, 2))), 2)</f>
        <v>398.82</v>
      </c>
      <c r="T61">
        <f>Source!X37</f>
        <v>2670.21</v>
      </c>
      <c r="U61">
        <f>ROUND((Source!FY37/100)*((ROUND(Source!AF37*Source!I37, 2)+ROUND(Source!AE37*Source!I37, 2))), 2)</f>
        <v>197.3</v>
      </c>
      <c r="V61">
        <f>Source!Y37</f>
        <v>1321.05</v>
      </c>
    </row>
    <row r="62" spans="1:26" x14ac:dyDescent="0.2">
      <c r="C62" s="26" t="str">
        <f>"Объем: "&amp;Source!I37&amp;"=51,392/"&amp;"100"</f>
        <v>Объем: 0,51392=51,392/100</v>
      </c>
    </row>
    <row r="63" spans="1:26" ht="14.25" x14ac:dyDescent="0.2">
      <c r="A63" s="50"/>
      <c r="B63" s="51"/>
      <c r="C63" s="51" t="s">
        <v>1139</v>
      </c>
      <c r="D63" s="32"/>
      <c r="E63" s="13"/>
      <c r="F63" s="33">
        <f>Source!AO37</f>
        <v>963.12</v>
      </c>
      <c r="G63" s="34" t="str">
        <f>Source!DG37</f>
        <v>)*0,8</v>
      </c>
      <c r="H63" s="35">
        <f>ROUND(Source!AF37*Source!I37, 2)</f>
        <v>395.97</v>
      </c>
      <c r="I63" s="34"/>
      <c r="J63" s="34">
        <f>IF(Source!BA37&lt;&gt; 0, Source!BA37, 1)</f>
        <v>6.66</v>
      </c>
      <c r="K63" s="35">
        <f>Source!S37</f>
        <v>2637.18</v>
      </c>
      <c r="L63" s="36"/>
      <c r="R63">
        <f>H63</f>
        <v>395.97</v>
      </c>
    </row>
    <row r="64" spans="1:26" ht="14.25" x14ac:dyDescent="0.2">
      <c r="A64" s="50"/>
      <c r="B64" s="51"/>
      <c r="C64" s="51" t="s">
        <v>130</v>
      </c>
      <c r="D64" s="32"/>
      <c r="E64" s="13"/>
      <c r="F64" s="33">
        <f>Source!AM37</f>
        <v>324.70999999999998</v>
      </c>
      <c r="G64" s="34" t="str">
        <f>Source!DE37</f>
        <v>)*0,8</v>
      </c>
      <c r="H64" s="35">
        <f>ROUND(Source!AD37*Source!I37, 2)</f>
        <v>133.5</v>
      </c>
      <c r="I64" s="34"/>
      <c r="J64" s="34">
        <f>IF(Source!BB37&lt;&gt; 0, Source!BB37, 1)</f>
        <v>6.66</v>
      </c>
      <c r="K64" s="35">
        <f>Source!Q37</f>
        <v>889.11</v>
      </c>
      <c r="L64" s="36"/>
    </row>
    <row r="65" spans="1:26" ht="14.25" x14ac:dyDescent="0.2">
      <c r="A65" s="50"/>
      <c r="B65" s="51"/>
      <c r="C65" s="51" t="s">
        <v>1140</v>
      </c>
      <c r="D65" s="32"/>
      <c r="E65" s="13"/>
      <c r="F65" s="33">
        <f>Source!AN37</f>
        <v>63.39</v>
      </c>
      <c r="G65" s="34" t="str">
        <f>Source!DF37</f>
        <v>)*0,8</v>
      </c>
      <c r="H65" s="37">
        <f>ROUND(Source!AE37*Source!I37, 2)</f>
        <v>26.06</v>
      </c>
      <c r="I65" s="34"/>
      <c r="J65" s="34">
        <f>IF(Source!BS37&lt;&gt; 0, Source!BS37, 1)</f>
        <v>6.66</v>
      </c>
      <c r="K65" s="37">
        <f>Source!R37</f>
        <v>173.57</v>
      </c>
      <c r="L65" s="36"/>
      <c r="R65">
        <f>H65</f>
        <v>26.06</v>
      </c>
    </row>
    <row r="66" spans="1:26" ht="14.25" x14ac:dyDescent="0.2">
      <c r="A66" s="50"/>
      <c r="B66" s="51"/>
      <c r="C66" s="51" t="s">
        <v>1141</v>
      </c>
      <c r="D66" s="32" t="s">
        <v>1142</v>
      </c>
      <c r="E66" s="13">
        <f>Source!BZ37</f>
        <v>105</v>
      </c>
      <c r="F66" s="77" t="str">
        <f>CONCATENATE(" )", Source!DL37, Source!FT37, "=", Source!FX37)</f>
        <v xml:space="preserve"> )*0,9=94,5</v>
      </c>
      <c r="G66" s="78"/>
      <c r="H66" s="35">
        <f>SUM(S61:S68)</f>
        <v>398.82</v>
      </c>
      <c r="I66" s="38"/>
      <c r="J66" s="30">
        <f>Source!AT37</f>
        <v>95</v>
      </c>
      <c r="K66" s="35">
        <f>SUM(T61:T68)</f>
        <v>2670.21</v>
      </c>
      <c r="L66" s="36"/>
    </row>
    <row r="67" spans="1:26" ht="14.25" x14ac:dyDescent="0.2">
      <c r="A67" s="50"/>
      <c r="B67" s="51"/>
      <c r="C67" s="51" t="s">
        <v>1143</v>
      </c>
      <c r="D67" s="32" t="s">
        <v>1142</v>
      </c>
      <c r="E67" s="13">
        <f>Source!CA37</f>
        <v>55</v>
      </c>
      <c r="F67" s="77" t="str">
        <f>CONCATENATE(" )", Source!DM37, Source!FU37, "=", Source!FY37)</f>
        <v xml:space="preserve"> )*0,85=46,75</v>
      </c>
      <c r="G67" s="78"/>
      <c r="H67" s="35">
        <f>SUM(U61:U68)</f>
        <v>197.3</v>
      </c>
      <c r="I67" s="38"/>
      <c r="J67" s="30">
        <f>Source!AU37</f>
        <v>47</v>
      </c>
      <c r="K67" s="35">
        <f>SUM(V61:V68)</f>
        <v>1321.05</v>
      </c>
      <c r="L67" s="36"/>
    </row>
    <row r="68" spans="1:26" ht="14.25" x14ac:dyDescent="0.2">
      <c r="A68" s="52"/>
      <c r="B68" s="53"/>
      <c r="C68" s="53" t="s">
        <v>1144</v>
      </c>
      <c r="D68" s="39" t="s">
        <v>1145</v>
      </c>
      <c r="E68" s="40">
        <f>Source!AQ37</f>
        <v>102.46</v>
      </c>
      <c r="F68" s="41"/>
      <c r="G68" s="42" t="str">
        <f>Source!DI37</f>
        <v>)*0,8</v>
      </c>
      <c r="H68" s="43"/>
      <c r="I68" s="42"/>
      <c r="J68" s="42"/>
      <c r="K68" s="43"/>
      <c r="L68" s="44">
        <f>Source!U37</f>
        <v>42.124994560000005</v>
      </c>
    </row>
    <row r="69" spans="1:26" ht="15" x14ac:dyDescent="0.25">
      <c r="G69" s="76">
        <f>H63+H64+H66+H67</f>
        <v>1125.5899999999999</v>
      </c>
      <c r="H69" s="76"/>
      <c r="J69" s="76">
        <f>K63+K64+K66+K67</f>
        <v>7517.55</v>
      </c>
      <c r="K69" s="76"/>
      <c r="L69" s="45">
        <f>Source!U37</f>
        <v>42.124994560000005</v>
      </c>
      <c r="O69" s="27">
        <f>G69</f>
        <v>1125.5899999999999</v>
      </c>
      <c r="P69" s="27">
        <f>J69</f>
        <v>7517.55</v>
      </c>
      <c r="Q69" s="27">
        <f>L69</f>
        <v>42.124994560000005</v>
      </c>
      <c r="W69">
        <f>IF(Source!BI37&lt;=1,H63+H64+H66+H67, 0)</f>
        <v>1125.5899999999999</v>
      </c>
      <c r="X69">
        <f>IF(Source!BI37=2,H63+H64+H66+H67, 0)</f>
        <v>0</v>
      </c>
      <c r="Y69">
        <f>IF(Source!BI37=3,H63+H64+H66+H67, 0)</f>
        <v>0</v>
      </c>
      <c r="Z69">
        <f>IF(Source!BI37=4,H63+H64+H66+H67, 0)</f>
        <v>0</v>
      </c>
    </row>
    <row r="70" spans="1:26" ht="57" x14ac:dyDescent="0.2">
      <c r="A70" s="50" t="str">
        <f>Source!E39</f>
        <v>6</v>
      </c>
      <c r="B70" s="51" t="str">
        <f>Source!F39</f>
        <v>09-03-048-02</v>
      </c>
      <c r="C70" s="51" t="str">
        <f>Source!G39</f>
        <v>Демонтаж: Монтаж потолков подвесных алюминиевых панельных перфорированных (при расходе алюминия на 1 м2 потолка до 2,4 кг)</v>
      </c>
      <c r="D70" s="32" t="str">
        <f>Source!H39</f>
        <v>100 м2</v>
      </c>
      <c r="E70" s="13">
        <f>Source!I39</f>
        <v>1.9272</v>
      </c>
      <c r="F70" s="33">
        <f>Source!AL39+Source!AM39+Source!AO39</f>
        <v>3654.8</v>
      </c>
      <c r="G70" s="34"/>
      <c r="H70" s="35"/>
      <c r="I70" s="34" t="str">
        <f>Source!BO39</f>
        <v/>
      </c>
      <c r="J70" s="34"/>
      <c r="K70" s="35"/>
      <c r="L70" s="36"/>
      <c r="S70">
        <f>ROUND((Source!FX39/100)*((ROUND(Source!AF39*Source!I39, 2)+ROUND(Source!AE39*Source!I39, 2))), 2)</f>
        <v>3062.71</v>
      </c>
      <c r="T70">
        <f>Source!X39</f>
        <v>20397.61</v>
      </c>
      <c r="U70">
        <f>ROUND((Source!FY39/100)*((ROUND(Source!AF39*Source!I39, 2)+ROUND(Source!AE39*Source!I39, 2))), 2)</f>
        <v>2731.86</v>
      </c>
      <c r="V70">
        <f>Source!Y39</f>
        <v>18131.21</v>
      </c>
    </row>
    <row r="71" spans="1:26" x14ac:dyDescent="0.2">
      <c r="C71" s="26" t="str">
        <f>"Объем: "&amp;Source!I39&amp;"=192,72/"&amp;"100"</f>
        <v>Объем: 1,9272=192,72/100</v>
      </c>
    </row>
    <row r="72" spans="1:26" ht="14.25" x14ac:dyDescent="0.2">
      <c r="A72" s="50"/>
      <c r="B72" s="51"/>
      <c r="C72" s="51" t="s">
        <v>1139</v>
      </c>
      <c r="D72" s="32"/>
      <c r="E72" s="13"/>
      <c r="F72" s="33">
        <f>Source!AO39</f>
        <v>2797.82</v>
      </c>
      <c r="G72" s="34" t="str">
        <f>Source!DG39</f>
        <v>)*0,7</v>
      </c>
      <c r="H72" s="35">
        <f>ROUND(Source!AF39*Source!I39, 2)</f>
        <v>3774.37</v>
      </c>
      <c r="I72" s="34"/>
      <c r="J72" s="34">
        <f>IF(Source!BA39&lt;&gt; 0, Source!BA39, 1)</f>
        <v>6.66</v>
      </c>
      <c r="K72" s="35">
        <f>Source!S39</f>
        <v>25137.31</v>
      </c>
      <c r="L72" s="36"/>
      <c r="R72">
        <f>H72</f>
        <v>3774.37</v>
      </c>
    </row>
    <row r="73" spans="1:26" ht="14.25" x14ac:dyDescent="0.2">
      <c r="A73" s="50"/>
      <c r="B73" s="51"/>
      <c r="C73" s="51" t="s">
        <v>130</v>
      </c>
      <c r="D73" s="32"/>
      <c r="E73" s="13"/>
      <c r="F73" s="33">
        <f>Source!AM39</f>
        <v>225.26</v>
      </c>
      <c r="G73" s="34" t="str">
        <f>Source!DE39</f>
        <v>)*0,7</v>
      </c>
      <c r="H73" s="35">
        <f>ROUND(Source!AD39*Source!I39, 2)</f>
        <v>303.88</v>
      </c>
      <c r="I73" s="34"/>
      <c r="J73" s="34">
        <f>IF(Source!BB39&lt;&gt; 0, Source!BB39, 1)</f>
        <v>6.66</v>
      </c>
      <c r="K73" s="35">
        <f>Source!Q39</f>
        <v>2023.87</v>
      </c>
      <c r="L73" s="36"/>
    </row>
    <row r="74" spans="1:26" ht="14.25" x14ac:dyDescent="0.2">
      <c r="A74" s="50"/>
      <c r="B74" s="51"/>
      <c r="C74" s="51" t="s">
        <v>1140</v>
      </c>
      <c r="D74" s="32"/>
      <c r="E74" s="13"/>
      <c r="F74" s="33">
        <f>Source!AN39</f>
        <v>5</v>
      </c>
      <c r="G74" s="34" t="str">
        <f>Source!DF39</f>
        <v>)*0,7</v>
      </c>
      <c r="H74" s="37">
        <f>ROUND(Source!AE39*Source!I39, 2)</f>
        <v>6.75</v>
      </c>
      <c r="I74" s="34"/>
      <c r="J74" s="34">
        <f>IF(Source!BS39&lt;&gt; 0, Source!BS39, 1)</f>
        <v>6.66</v>
      </c>
      <c r="K74" s="37">
        <f>Source!R39</f>
        <v>44.92</v>
      </c>
      <c r="L74" s="36"/>
      <c r="R74">
        <f>H74</f>
        <v>6.75</v>
      </c>
    </row>
    <row r="75" spans="1:26" ht="14.25" x14ac:dyDescent="0.2">
      <c r="A75" s="50"/>
      <c r="B75" s="51"/>
      <c r="C75" s="51" t="s">
        <v>1141</v>
      </c>
      <c r="D75" s="32" t="s">
        <v>1142</v>
      </c>
      <c r="E75" s="13">
        <f>Source!BZ39</f>
        <v>90</v>
      </c>
      <c r="F75" s="77" t="str">
        <f>CONCATENATE(" )", Source!DL39, Source!FT39, "=", Source!FX39)</f>
        <v xml:space="preserve"> )*0,9=81</v>
      </c>
      <c r="G75" s="78"/>
      <c r="H75" s="35">
        <f>SUM(S70:S77)</f>
        <v>3062.71</v>
      </c>
      <c r="I75" s="38"/>
      <c r="J75" s="30">
        <f>Source!AT39</f>
        <v>81</v>
      </c>
      <c r="K75" s="35">
        <f>SUM(T70:T77)</f>
        <v>20397.61</v>
      </c>
      <c r="L75" s="36"/>
    </row>
    <row r="76" spans="1:26" ht="14.25" x14ac:dyDescent="0.2">
      <c r="A76" s="50"/>
      <c r="B76" s="51"/>
      <c r="C76" s="51" t="s">
        <v>1143</v>
      </c>
      <c r="D76" s="32" t="s">
        <v>1142</v>
      </c>
      <c r="E76" s="13">
        <f>Source!CA39</f>
        <v>85</v>
      </c>
      <c r="F76" s="77" t="str">
        <f>CONCATENATE(" )", Source!DM39, Source!FU39, "=", Source!FY39)</f>
        <v xml:space="preserve"> )*0,85=72,25</v>
      </c>
      <c r="G76" s="78"/>
      <c r="H76" s="35">
        <f>SUM(U70:U77)</f>
        <v>2731.86</v>
      </c>
      <c r="I76" s="38"/>
      <c r="J76" s="30">
        <f>Source!AU39</f>
        <v>72</v>
      </c>
      <c r="K76" s="35">
        <f>SUM(V70:V77)</f>
        <v>18131.21</v>
      </c>
      <c r="L76" s="36"/>
    </row>
    <row r="77" spans="1:26" ht="14.25" x14ac:dyDescent="0.2">
      <c r="A77" s="52"/>
      <c r="B77" s="53"/>
      <c r="C77" s="53" t="s">
        <v>1144</v>
      </c>
      <c r="D77" s="39" t="s">
        <v>1145</v>
      </c>
      <c r="E77" s="40">
        <f>Source!AQ39</f>
        <v>308.47000000000003</v>
      </c>
      <c r="F77" s="41"/>
      <c r="G77" s="42" t="str">
        <f>Source!DI39</f>
        <v>)*0,7</v>
      </c>
      <c r="H77" s="43"/>
      <c r="I77" s="42"/>
      <c r="J77" s="42"/>
      <c r="K77" s="43"/>
      <c r="L77" s="44">
        <f>Source!U39</f>
        <v>416.13836880000002</v>
      </c>
    </row>
    <row r="78" spans="1:26" ht="15" x14ac:dyDescent="0.25">
      <c r="G78" s="76">
        <f>H72+H73+H75+H76</f>
        <v>9872.82</v>
      </c>
      <c r="H78" s="76"/>
      <c r="J78" s="76">
        <f>K72+K73+K75+K76</f>
        <v>65690</v>
      </c>
      <c r="K78" s="76"/>
      <c r="L78" s="45">
        <f>Source!U39</f>
        <v>416.13836880000002</v>
      </c>
      <c r="O78" s="27">
        <f>G78</f>
        <v>9872.82</v>
      </c>
      <c r="P78" s="27">
        <f>J78</f>
        <v>65690</v>
      </c>
      <c r="Q78" s="27">
        <f>L78</f>
        <v>416.13836880000002</v>
      </c>
      <c r="W78">
        <f>IF(Source!BI39&lt;=1,H72+H73+H75+H76, 0)</f>
        <v>9872.82</v>
      </c>
      <c r="X78">
        <f>IF(Source!BI39=2,H72+H73+H75+H76, 0)</f>
        <v>0</v>
      </c>
      <c r="Y78">
        <f>IF(Source!BI39=3,H72+H73+H75+H76, 0)</f>
        <v>0</v>
      </c>
      <c r="Z78">
        <f>IF(Source!BI39=4,H72+H73+H75+H76, 0)</f>
        <v>0</v>
      </c>
    </row>
    <row r="79" spans="1:26" ht="99.75" x14ac:dyDescent="0.2">
      <c r="A79" s="50" t="str">
        <f>Source!E41</f>
        <v>7</v>
      </c>
      <c r="B79" s="51" t="str">
        <f>Source!F41</f>
        <v>10-04-010-04</v>
      </c>
      <c r="C79" s="51" t="str">
        <f>Source!G41</f>
        <v>Демонтаж: Устройство перегородок в жилых зданиях на однорядном металлическом каркасе с двухсторонней обшивкой гипсокартонными листами или гипсоволокнистыми плитами в два слоя с изоляцией</v>
      </c>
      <c r="D79" s="32" t="str">
        <f>Source!H41</f>
        <v>100 м2</v>
      </c>
      <c r="E79" s="13">
        <f>Source!I41</f>
        <v>0.38500000000000001</v>
      </c>
      <c r="F79" s="33">
        <f>Source!AL41+Source!AM41+Source!AO41</f>
        <v>10807.78</v>
      </c>
      <c r="G79" s="34"/>
      <c r="H79" s="35"/>
      <c r="I79" s="34" t="str">
        <f>Source!BO41</f>
        <v/>
      </c>
      <c r="J79" s="34"/>
      <c r="K79" s="35"/>
      <c r="L79" s="36"/>
      <c r="S79">
        <f>ROUND((Source!FX41/100)*((ROUND(Source!AF41*Source!I41, 2)+ROUND(Source!AE41*Source!I41, 2))), 2)</f>
        <v>1019.41</v>
      </c>
      <c r="T79">
        <f>Source!X41</f>
        <v>6776.48</v>
      </c>
      <c r="U79">
        <f>ROUND((Source!FY41/100)*((ROUND(Source!AF41*Source!I41, 2)+ROUND(Source!AE41*Source!I41, 2))), 2)</f>
        <v>514.03</v>
      </c>
      <c r="V79">
        <f>Source!Y41</f>
        <v>3452.17</v>
      </c>
    </row>
    <row r="80" spans="1:26" x14ac:dyDescent="0.2">
      <c r="C80" s="26" t="str">
        <f>"Объем: "&amp;Source!I41&amp;"=38,5/"&amp;"100"</f>
        <v>Объем: 0,385=38,5/100</v>
      </c>
    </row>
    <row r="81" spans="1:26" ht="14.25" x14ac:dyDescent="0.2">
      <c r="A81" s="50"/>
      <c r="B81" s="51"/>
      <c r="C81" s="51" t="s">
        <v>1139</v>
      </c>
      <c r="D81" s="32"/>
      <c r="E81" s="13"/>
      <c r="F81" s="33">
        <f>Source!AO41</f>
        <v>3084.53</v>
      </c>
      <c r="G81" s="34" t="str">
        <f>Source!DG41</f>
        <v>)*0,8</v>
      </c>
      <c r="H81" s="35">
        <f>ROUND(Source!AF41*Source!I41, 2)</f>
        <v>950.04</v>
      </c>
      <c r="I81" s="34"/>
      <c r="J81" s="34">
        <f>IF(Source!BA41&lt;&gt; 0, Source!BA41, 1)</f>
        <v>6.66</v>
      </c>
      <c r="K81" s="35">
        <f>Source!S41</f>
        <v>6327.23</v>
      </c>
      <c r="L81" s="36"/>
      <c r="R81">
        <f>H81</f>
        <v>950.04</v>
      </c>
    </row>
    <row r="82" spans="1:26" ht="14.25" x14ac:dyDescent="0.2">
      <c r="A82" s="50"/>
      <c r="B82" s="51"/>
      <c r="C82" s="51" t="s">
        <v>130</v>
      </c>
      <c r="D82" s="32"/>
      <c r="E82" s="13"/>
      <c r="F82" s="33">
        <f>Source!AM41</f>
        <v>218.32</v>
      </c>
      <c r="G82" s="34" t="str">
        <f>Source!DE41</f>
        <v>)*0,8</v>
      </c>
      <c r="H82" s="35">
        <f>ROUND(Source!AD41*Source!I41, 2)</f>
        <v>67.239999999999995</v>
      </c>
      <c r="I82" s="34"/>
      <c r="J82" s="34">
        <f>IF(Source!BB41&lt;&gt; 0, Source!BB41, 1)</f>
        <v>6.66</v>
      </c>
      <c r="K82" s="35">
        <f>Source!Q41</f>
        <v>447.84</v>
      </c>
      <c r="L82" s="36"/>
    </row>
    <row r="83" spans="1:26" ht="14.25" x14ac:dyDescent="0.2">
      <c r="A83" s="50"/>
      <c r="B83" s="51"/>
      <c r="C83" s="51" t="s">
        <v>1140</v>
      </c>
      <c r="D83" s="32"/>
      <c r="E83" s="13"/>
      <c r="F83" s="33">
        <f>Source!AN41</f>
        <v>32.020000000000003</v>
      </c>
      <c r="G83" s="34" t="str">
        <f>Source!DF41</f>
        <v>)*0,8</v>
      </c>
      <c r="H83" s="37">
        <f>ROUND(Source!AE41*Source!I41, 2)</f>
        <v>9.86</v>
      </c>
      <c r="I83" s="34"/>
      <c r="J83" s="34">
        <f>IF(Source!BS41&lt;&gt; 0, Source!BS41, 1)</f>
        <v>6.66</v>
      </c>
      <c r="K83" s="37">
        <f>Source!R41</f>
        <v>65.680000000000007</v>
      </c>
      <c r="L83" s="36"/>
      <c r="R83">
        <f>H83</f>
        <v>9.86</v>
      </c>
    </row>
    <row r="84" spans="1:26" ht="14.25" x14ac:dyDescent="0.2">
      <c r="A84" s="50"/>
      <c r="B84" s="51"/>
      <c r="C84" s="51" t="s">
        <v>1141</v>
      </c>
      <c r="D84" s="32" t="s">
        <v>1142</v>
      </c>
      <c r="E84" s="13">
        <f>Source!BZ41</f>
        <v>118</v>
      </c>
      <c r="F84" s="77" t="str">
        <f>CONCATENATE(" )", Source!DL41, Source!FT41, "=", Source!FX41)</f>
        <v xml:space="preserve"> )*0,9=106,2</v>
      </c>
      <c r="G84" s="78"/>
      <c r="H84" s="35">
        <f>SUM(S79:S86)</f>
        <v>1019.41</v>
      </c>
      <c r="I84" s="38"/>
      <c r="J84" s="30">
        <f>Source!AT41</f>
        <v>106</v>
      </c>
      <c r="K84" s="35">
        <f>SUM(T79:T86)</f>
        <v>6776.48</v>
      </c>
      <c r="L84" s="36"/>
    </row>
    <row r="85" spans="1:26" ht="14.25" x14ac:dyDescent="0.2">
      <c r="A85" s="50"/>
      <c r="B85" s="51"/>
      <c r="C85" s="51" t="s">
        <v>1143</v>
      </c>
      <c r="D85" s="32" t="s">
        <v>1142</v>
      </c>
      <c r="E85" s="13">
        <f>Source!CA41</f>
        <v>63</v>
      </c>
      <c r="F85" s="77" t="str">
        <f>CONCATENATE(" )", Source!DM41, Source!FU41, "=", Source!FY41)</f>
        <v xml:space="preserve"> )*0,85=53,55</v>
      </c>
      <c r="G85" s="78"/>
      <c r="H85" s="35">
        <f>SUM(U79:U86)</f>
        <v>514.03</v>
      </c>
      <c r="I85" s="38"/>
      <c r="J85" s="30">
        <f>Source!AU41</f>
        <v>54</v>
      </c>
      <c r="K85" s="35">
        <f>SUM(V79:V86)</f>
        <v>3452.17</v>
      </c>
      <c r="L85" s="36"/>
    </row>
    <row r="86" spans="1:26" ht="14.25" x14ac:dyDescent="0.2">
      <c r="A86" s="52"/>
      <c r="B86" s="53"/>
      <c r="C86" s="53" t="s">
        <v>1144</v>
      </c>
      <c r="D86" s="39" t="s">
        <v>1145</v>
      </c>
      <c r="E86" s="40">
        <f>Source!AQ41</f>
        <v>340.08</v>
      </c>
      <c r="F86" s="41"/>
      <c r="G86" s="42" t="str">
        <f>Source!DI41</f>
        <v>)*0,8</v>
      </c>
      <c r="H86" s="43"/>
      <c r="I86" s="42"/>
      <c r="J86" s="42"/>
      <c r="K86" s="43"/>
      <c r="L86" s="44">
        <f>Source!U41</f>
        <v>104.74464</v>
      </c>
    </row>
    <row r="87" spans="1:26" ht="15" x14ac:dyDescent="0.25">
      <c r="G87" s="76">
        <f>H81+H82+H84+H85</f>
        <v>2550.7200000000003</v>
      </c>
      <c r="H87" s="76"/>
      <c r="J87" s="76">
        <f>K81+K82+K84+K85</f>
        <v>17003.72</v>
      </c>
      <c r="K87" s="76"/>
      <c r="L87" s="45">
        <f>Source!U41</f>
        <v>104.74464</v>
      </c>
      <c r="O87" s="27">
        <f>G87</f>
        <v>2550.7200000000003</v>
      </c>
      <c r="P87" s="27">
        <f>J87</f>
        <v>17003.72</v>
      </c>
      <c r="Q87" s="27">
        <f>L87</f>
        <v>104.74464</v>
      </c>
      <c r="W87">
        <f>IF(Source!BI41&lt;=1,H81+H82+H84+H85, 0)</f>
        <v>2550.7200000000003</v>
      </c>
      <c r="X87">
        <f>IF(Source!BI41=2,H81+H82+H84+H85, 0)</f>
        <v>0</v>
      </c>
      <c r="Y87">
        <f>IF(Source!BI41=3,H81+H82+H84+H85, 0)</f>
        <v>0</v>
      </c>
      <c r="Z87">
        <f>IF(Source!BI41=4,H81+H82+H84+H85, 0)</f>
        <v>0</v>
      </c>
    </row>
    <row r="88" spans="1:26" ht="57" x14ac:dyDescent="0.2">
      <c r="A88" s="50" t="str">
        <f>Source!E43</f>
        <v>8</v>
      </c>
      <c r="B88" s="51" t="str">
        <f>Source!F43</f>
        <v>15-01-049-01 прим.</v>
      </c>
      <c r="C88" s="51" t="str">
        <f>Source!G43</f>
        <v>Демонтаж:Облицовка стен по готовому каркасу щитами-картинами из древесностружечных плит покрытых эмалями (экраны на дадиаторы)</v>
      </c>
      <c r="D88" s="32" t="str">
        <f>Source!H43</f>
        <v>100 м2</v>
      </c>
      <c r="E88" s="13">
        <f>Source!I43</f>
        <v>0.1784</v>
      </c>
      <c r="F88" s="33">
        <f>Source!AL43+Source!AM43+Source!AO43</f>
        <v>783.57999999999993</v>
      </c>
      <c r="G88" s="34"/>
      <c r="H88" s="35"/>
      <c r="I88" s="34" t="str">
        <f>Source!BO43</f>
        <v/>
      </c>
      <c r="J88" s="34"/>
      <c r="K88" s="35"/>
      <c r="L88" s="36"/>
      <c r="S88">
        <f>ROUND((Source!FX43/100)*((ROUND(Source!AF43*Source!I43, 2)+ROUND(Source!AE43*Source!I43, 2))), 2)</f>
        <v>65.680000000000007</v>
      </c>
      <c r="T88">
        <f>Source!X43</f>
        <v>439.72</v>
      </c>
      <c r="U88">
        <f>ROUND((Source!FY43/100)*((ROUND(Source!AF43*Source!I43, 2)+ROUND(Source!AE43*Source!I43, 2))), 2)</f>
        <v>32.49</v>
      </c>
      <c r="V88">
        <f>Source!Y43</f>
        <v>217.54</v>
      </c>
    </row>
    <row r="89" spans="1:26" x14ac:dyDescent="0.2">
      <c r="C89" s="26" t="str">
        <f>"Объем: "&amp;Source!I43&amp;"=17,84/"&amp;"100"</f>
        <v>Объем: 0,1784=17,84/100</v>
      </c>
    </row>
    <row r="90" spans="1:26" ht="14.25" x14ac:dyDescent="0.2">
      <c r="A90" s="50"/>
      <c r="B90" s="51"/>
      <c r="C90" s="51" t="s">
        <v>1139</v>
      </c>
      <c r="D90" s="32"/>
      <c r="E90" s="13"/>
      <c r="F90" s="33">
        <f>Source!AO43</f>
        <v>470.07</v>
      </c>
      <c r="G90" s="34" t="str">
        <f>Source!DG43</f>
        <v>)*0,8</v>
      </c>
      <c r="H90" s="35">
        <f>ROUND(Source!AF43*Source!I43, 2)</f>
        <v>67.09</v>
      </c>
      <c r="I90" s="34"/>
      <c r="J90" s="34">
        <f>IF(Source!BA43&lt;&gt; 0, Source!BA43, 1)</f>
        <v>6.66</v>
      </c>
      <c r="K90" s="35">
        <f>Source!S43</f>
        <v>446.81</v>
      </c>
      <c r="L90" s="36"/>
      <c r="R90">
        <f>H90</f>
        <v>67.09</v>
      </c>
    </row>
    <row r="91" spans="1:26" ht="14.25" x14ac:dyDescent="0.2">
      <c r="A91" s="50"/>
      <c r="B91" s="51"/>
      <c r="C91" s="51" t="s">
        <v>130</v>
      </c>
      <c r="D91" s="32"/>
      <c r="E91" s="13"/>
      <c r="F91" s="33">
        <f>Source!AM43</f>
        <v>85.73</v>
      </c>
      <c r="G91" s="34" t="str">
        <f>Source!DE43</f>
        <v>)*0,8</v>
      </c>
      <c r="H91" s="35">
        <f>ROUND(Source!AD43*Source!I43, 2)</f>
        <v>12.24</v>
      </c>
      <c r="I91" s="34"/>
      <c r="J91" s="34">
        <f>IF(Source!BB43&lt;&gt; 0, Source!BB43, 1)</f>
        <v>6.66</v>
      </c>
      <c r="K91" s="35">
        <f>Source!Q43</f>
        <v>81.489999999999995</v>
      </c>
      <c r="L91" s="36"/>
    </row>
    <row r="92" spans="1:26" ht="14.25" x14ac:dyDescent="0.2">
      <c r="A92" s="50"/>
      <c r="B92" s="51"/>
      <c r="C92" s="51" t="s">
        <v>1140</v>
      </c>
      <c r="D92" s="32"/>
      <c r="E92" s="13"/>
      <c r="F92" s="33">
        <f>Source!AN43</f>
        <v>16.89</v>
      </c>
      <c r="G92" s="34" t="str">
        <f>Source!DF43</f>
        <v>)*0,8</v>
      </c>
      <c r="H92" s="37">
        <f>ROUND(Source!AE43*Source!I43, 2)</f>
        <v>2.41</v>
      </c>
      <c r="I92" s="34"/>
      <c r="J92" s="34">
        <f>IF(Source!BS43&lt;&gt; 0, Source!BS43, 1)</f>
        <v>6.66</v>
      </c>
      <c r="K92" s="37">
        <f>Source!R43</f>
        <v>16.05</v>
      </c>
      <c r="L92" s="36"/>
      <c r="R92">
        <f>H92</f>
        <v>2.41</v>
      </c>
    </row>
    <row r="93" spans="1:26" ht="14.25" x14ac:dyDescent="0.2">
      <c r="A93" s="50"/>
      <c r="B93" s="51"/>
      <c r="C93" s="51" t="s">
        <v>1141</v>
      </c>
      <c r="D93" s="32" t="s">
        <v>1142</v>
      </c>
      <c r="E93" s="13">
        <f>Source!BZ43</f>
        <v>105</v>
      </c>
      <c r="F93" s="77" t="str">
        <f>CONCATENATE(" )", Source!DL43, Source!FT43, "=", Source!FX43)</f>
        <v xml:space="preserve"> )*0,9=94,5</v>
      </c>
      <c r="G93" s="78"/>
      <c r="H93" s="35">
        <f>SUM(S88:S95)</f>
        <v>65.680000000000007</v>
      </c>
      <c r="I93" s="38"/>
      <c r="J93" s="30">
        <f>Source!AT43</f>
        <v>95</v>
      </c>
      <c r="K93" s="35">
        <f>SUM(T88:T95)</f>
        <v>439.72</v>
      </c>
      <c r="L93" s="36"/>
    </row>
    <row r="94" spans="1:26" ht="14.25" x14ac:dyDescent="0.2">
      <c r="A94" s="50"/>
      <c r="B94" s="51"/>
      <c r="C94" s="51" t="s">
        <v>1143</v>
      </c>
      <c r="D94" s="32" t="s">
        <v>1142</v>
      </c>
      <c r="E94" s="13">
        <f>Source!CA43</f>
        <v>55</v>
      </c>
      <c r="F94" s="77" t="str">
        <f>CONCATENATE(" )", Source!DM43, Source!FU43, "=", Source!FY43)</f>
        <v xml:space="preserve"> )*0,85=46,75</v>
      </c>
      <c r="G94" s="78"/>
      <c r="H94" s="35">
        <f>SUM(U88:U95)</f>
        <v>32.49</v>
      </c>
      <c r="I94" s="38"/>
      <c r="J94" s="30">
        <f>Source!AU43</f>
        <v>47</v>
      </c>
      <c r="K94" s="35">
        <f>SUM(V88:V95)</f>
        <v>217.54</v>
      </c>
      <c r="L94" s="36"/>
    </row>
    <row r="95" spans="1:26" ht="14.25" x14ac:dyDescent="0.2">
      <c r="A95" s="52"/>
      <c r="B95" s="53"/>
      <c r="C95" s="53" t="s">
        <v>1144</v>
      </c>
      <c r="D95" s="39" t="s">
        <v>1145</v>
      </c>
      <c r="E95" s="40">
        <f>Source!AQ43</f>
        <v>50.6</v>
      </c>
      <c r="F95" s="41"/>
      <c r="G95" s="42" t="str">
        <f>Source!DI43</f>
        <v>)*0,8</v>
      </c>
      <c r="H95" s="43"/>
      <c r="I95" s="42"/>
      <c r="J95" s="42"/>
      <c r="K95" s="43"/>
      <c r="L95" s="44">
        <f>Source!U43</f>
        <v>7.2216320000000005</v>
      </c>
    </row>
    <row r="96" spans="1:26" ht="15" x14ac:dyDescent="0.25">
      <c r="G96" s="76">
        <f>H90+H91+H93+H94</f>
        <v>177.5</v>
      </c>
      <c r="H96" s="76"/>
      <c r="J96" s="76">
        <f>K90+K91+K93+K94</f>
        <v>1185.56</v>
      </c>
      <c r="K96" s="76"/>
      <c r="L96" s="45">
        <f>Source!U43</f>
        <v>7.2216320000000005</v>
      </c>
      <c r="O96" s="27">
        <f>G96</f>
        <v>177.5</v>
      </c>
      <c r="P96" s="27">
        <f>J96</f>
        <v>1185.56</v>
      </c>
      <c r="Q96" s="27">
        <f>L96</f>
        <v>7.2216320000000005</v>
      </c>
      <c r="W96">
        <f>IF(Source!BI43&lt;=1,H90+H91+H93+H94, 0)</f>
        <v>177.5</v>
      </c>
      <c r="X96">
        <f>IF(Source!BI43=2,H90+H91+H93+H94, 0)</f>
        <v>0</v>
      </c>
      <c r="Y96">
        <f>IF(Source!BI43=3,H90+H91+H93+H94, 0)</f>
        <v>0</v>
      </c>
      <c r="Z96">
        <f>IF(Source!BI43=4,H90+H91+H93+H94, 0)</f>
        <v>0</v>
      </c>
    </row>
    <row r="97" spans="1:26" ht="42.75" x14ac:dyDescent="0.2">
      <c r="A97" s="50" t="str">
        <f>Source!E45</f>
        <v>9</v>
      </c>
      <c r="B97" s="51" t="str">
        <f>Source!F45</f>
        <v>63-10-1 прим.</v>
      </c>
      <c r="C97" s="51" t="str">
        <f>Source!G45</f>
        <v>Разборка облицовки из гипсокартонных листов стен и перегородок (плиты АГШТ)</v>
      </c>
      <c r="D97" s="32" t="str">
        <f>Source!H45</f>
        <v>100 м2</v>
      </c>
      <c r="E97" s="13">
        <f>Source!I45</f>
        <v>1.5269999999999999</v>
      </c>
      <c r="F97" s="33">
        <f>Source!AL45+Source!AM45+Source!AO45</f>
        <v>69.41</v>
      </c>
      <c r="G97" s="34"/>
      <c r="H97" s="35"/>
      <c r="I97" s="34" t="str">
        <f>Source!BO45</f>
        <v/>
      </c>
      <c r="J97" s="34"/>
      <c r="K97" s="35"/>
      <c r="L97" s="36"/>
      <c r="S97">
        <f>ROUND((Source!FX45/100)*((ROUND(Source!AF45*Source!I45, 2)+ROUND(Source!AE45*Source!I45, 2))), 2)</f>
        <v>77.44</v>
      </c>
      <c r="T97">
        <f>Source!X45</f>
        <v>515.74</v>
      </c>
      <c r="U97">
        <f>ROUND((Source!FY45/100)*((ROUND(Source!AF45*Source!I45, 2)+ROUND(Source!AE45*Source!I45, 2))), 2)</f>
        <v>50.29</v>
      </c>
      <c r="V97">
        <f>Source!Y45</f>
        <v>334.9</v>
      </c>
    </row>
    <row r="98" spans="1:26" x14ac:dyDescent="0.2">
      <c r="C98" s="26" t="str">
        <f>"Объем: "&amp;Source!I45&amp;"=152,7/"&amp;"100"</f>
        <v>Объем: 1,527=152,7/100</v>
      </c>
    </row>
    <row r="99" spans="1:26" ht="14.25" x14ac:dyDescent="0.2">
      <c r="A99" s="50"/>
      <c r="B99" s="51"/>
      <c r="C99" s="51" t="s">
        <v>1139</v>
      </c>
      <c r="D99" s="32"/>
      <c r="E99" s="13"/>
      <c r="F99" s="33">
        <f>Source!AO45</f>
        <v>63.16</v>
      </c>
      <c r="G99" s="34" t="str">
        <f>Source!DG45</f>
        <v/>
      </c>
      <c r="H99" s="35">
        <f>ROUND(Source!AF45*Source!I45, 2)</f>
        <v>96.45</v>
      </c>
      <c r="I99" s="34"/>
      <c r="J99" s="34">
        <f>IF(Source!BA45&lt;&gt; 0, Source!BA45, 1)</f>
        <v>6.66</v>
      </c>
      <c r="K99" s="35">
        <f>Source!S45</f>
        <v>642.33000000000004</v>
      </c>
      <c r="L99" s="36"/>
      <c r="R99">
        <f>H99</f>
        <v>96.45</v>
      </c>
    </row>
    <row r="100" spans="1:26" ht="14.25" x14ac:dyDescent="0.2">
      <c r="A100" s="50"/>
      <c r="B100" s="51"/>
      <c r="C100" s="51" t="s">
        <v>130</v>
      </c>
      <c r="D100" s="32"/>
      <c r="E100" s="13"/>
      <c r="F100" s="33">
        <f>Source!AM45</f>
        <v>6.25</v>
      </c>
      <c r="G100" s="34" t="str">
        <f>Source!DE45</f>
        <v/>
      </c>
      <c r="H100" s="35">
        <f>ROUND(Source!AD45*Source!I45, 2)</f>
        <v>9.5399999999999991</v>
      </c>
      <c r="I100" s="34"/>
      <c r="J100" s="34">
        <f>IF(Source!BB45&lt;&gt; 0, Source!BB45, 1)</f>
        <v>6.66</v>
      </c>
      <c r="K100" s="35">
        <f>Source!Q45</f>
        <v>63.56</v>
      </c>
      <c r="L100" s="36"/>
    </row>
    <row r="101" spans="1:26" ht="14.25" x14ac:dyDescent="0.2">
      <c r="A101" s="50"/>
      <c r="B101" s="51"/>
      <c r="C101" s="51" t="s">
        <v>1140</v>
      </c>
      <c r="D101" s="32"/>
      <c r="E101" s="13"/>
      <c r="F101" s="33">
        <f>Source!AN45</f>
        <v>2.7</v>
      </c>
      <c r="G101" s="34" t="str">
        <f>Source!DF45</f>
        <v/>
      </c>
      <c r="H101" s="37">
        <f>ROUND(Source!AE45*Source!I45, 2)</f>
        <v>4.12</v>
      </c>
      <c r="I101" s="34"/>
      <c r="J101" s="34">
        <f>IF(Source!BS45&lt;&gt; 0, Source!BS45, 1)</f>
        <v>6.66</v>
      </c>
      <c r="K101" s="37">
        <f>Source!R45</f>
        <v>27.46</v>
      </c>
      <c r="L101" s="36"/>
      <c r="R101">
        <f>H101</f>
        <v>4.12</v>
      </c>
    </row>
    <row r="102" spans="1:26" ht="14.25" x14ac:dyDescent="0.2">
      <c r="A102" s="50"/>
      <c r="B102" s="51"/>
      <c r="C102" s="51" t="s">
        <v>1141</v>
      </c>
      <c r="D102" s="32" t="s">
        <v>1142</v>
      </c>
      <c r="E102" s="13">
        <f>Source!BZ45</f>
        <v>77</v>
      </c>
      <c r="F102" s="54"/>
      <c r="G102" s="34"/>
      <c r="H102" s="35">
        <f>SUM(S97:S104)</f>
        <v>77.44</v>
      </c>
      <c r="I102" s="38"/>
      <c r="J102" s="30">
        <f>Source!AT45</f>
        <v>77</v>
      </c>
      <c r="K102" s="35">
        <f>SUM(T97:T104)</f>
        <v>515.74</v>
      </c>
      <c r="L102" s="36"/>
    </row>
    <row r="103" spans="1:26" ht="14.25" x14ac:dyDescent="0.2">
      <c r="A103" s="50"/>
      <c r="B103" s="51"/>
      <c r="C103" s="51" t="s">
        <v>1143</v>
      </c>
      <c r="D103" s="32" t="s">
        <v>1142</v>
      </c>
      <c r="E103" s="13">
        <f>Source!CA45</f>
        <v>50</v>
      </c>
      <c r="F103" s="54"/>
      <c r="G103" s="34"/>
      <c r="H103" s="35">
        <f>SUM(U97:U104)</f>
        <v>50.29</v>
      </c>
      <c r="I103" s="38"/>
      <c r="J103" s="30">
        <f>Source!AU45</f>
        <v>50</v>
      </c>
      <c r="K103" s="35">
        <f>SUM(V97:V104)</f>
        <v>334.9</v>
      </c>
      <c r="L103" s="36"/>
    </row>
    <row r="104" spans="1:26" ht="14.25" x14ac:dyDescent="0.2">
      <c r="A104" s="52"/>
      <c r="B104" s="53"/>
      <c r="C104" s="53" t="s">
        <v>1144</v>
      </c>
      <c r="D104" s="39" t="s">
        <v>1145</v>
      </c>
      <c r="E104" s="40">
        <f>Source!AQ45</f>
        <v>7.31</v>
      </c>
      <c r="F104" s="41"/>
      <c r="G104" s="42" t="str">
        <f>Source!DI45</f>
        <v/>
      </c>
      <c r="H104" s="43"/>
      <c r="I104" s="42"/>
      <c r="J104" s="42"/>
      <c r="K104" s="43"/>
      <c r="L104" s="44">
        <f>Source!U45</f>
        <v>11.162369999999999</v>
      </c>
    </row>
    <row r="105" spans="1:26" ht="15" x14ac:dyDescent="0.25">
      <c r="G105" s="76">
        <f>H99+H100+H102+H103</f>
        <v>233.72</v>
      </c>
      <c r="H105" s="76"/>
      <c r="J105" s="76">
        <f>K99+K100+K102+K103</f>
        <v>1556.5300000000002</v>
      </c>
      <c r="K105" s="76"/>
      <c r="L105" s="45">
        <f>Source!U45</f>
        <v>11.162369999999999</v>
      </c>
      <c r="O105" s="27">
        <f>G105</f>
        <v>233.72</v>
      </c>
      <c r="P105" s="27">
        <f>J105</f>
        <v>1556.5300000000002</v>
      </c>
      <c r="Q105" s="27">
        <f>L105</f>
        <v>11.162369999999999</v>
      </c>
      <c r="W105">
        <f>IF(Source!BI45&lt;=1,H99+H100+H102+H103, 0)</f>
        <v>233.72</v>
      </c>
      <c r="X105">
        <f>IF(Source!BI45=2,H99+H100+H102+H103, 0)</f>
        <v>0</v>
      </c>
      <c r="Y105">
        <f>IF(Source!BI45=3,H99+H100+H102+H103, 0)</f>
        <v>0</v>
      </c>
      <c r="Z105">
        <f>IF(Source!BI45=4,H99+H100+H102+H103, 0)</f>
        <v>0</v>
      </c>
    </row>
    <row r="106" spans="1:26" ht="28.5" x14ac:dyDescent="0.2">
      <c r="A106" s="50" t="str">
        <f>Source!E47</f>
        <v>10</v>
      </c>
      <c r="B106" s="51" t="str">
        <f>Source!F47</f>
        <v>57-2-1</v>
      </c>
      <c r="C106" s="51" t="str">
        <f>Source!G47</f>
        <v>Разборка покрытий полов из линолеума и релина</v>
      </c>
      <c r="D106" s="32" t="str">
        <f>Source!H47</f>
        <v>100 м2</v>
      </c>
      <c r="E106" s="13">
        <f>Source!I47</f>
        <v>0.51392000000000004</v>
      </c>
      <c r="F106" s="33">
        <f>Source!AL47+Source!AM47+Source!AO47</f>
        <v>92.9</v>
      </c>
      <c r="G106" s="34"/>
      <c r="H106" s="35"/>
      <c r="I106" s="34" t="str">
        <f>Source!BO47</f>
        <v/>
      </c>
      <c r="J106" s="34"/>
      <c r="K106" s="35"/>
      <c r="L106" s="36"/>
      <c r="S106">
        <f>ROUND((Source!FX47/100)*((ROUND(Source!AF47*Source!I47, 2)+ROUND(Source!AE47*Source!I47, 2))), 2)</f>
        <v>37.25</v>
      </c>
      <c r="T106">
        <f>Source!X47</f>
        <v>248.07</v>
      </c>
      <c r="U106">
        <f>ROUND((Source!FY47/100)*((ROUND(Source!AF47*Source!I47, 2)+ROUND(Source!AE47*Source!I47, 2))), 2)</f>
        <v>31.66</v>
      </c>
      <c r="V106">
        <f>Source!Y47</f>
        <v>210.86</v>
      </c>
    </row>
    <row r="107" spans="1:26" x14ac:dyDescent="0.2">
      <c r="C107" s="26" t="str">
        <f>"Объем: "&amp;Source!I47&amp;"=51,392/"&amp;"100"</f>
        <v>Объем: 0,51392=51,392/100</v>
      </c>
    </row>
    <row r="108" spans="1:26" ht="14.25" x14ac:dyDescent="0.2">
      <c r="A108" s="50"/>
      <c r="B108" s="51"/>
      <c r="C108" s="51" t="s">
        <v>1139</v>
      </c>
      <c r="D108" s="32"/>
      <c r="E108" s="13"/>
      <c r="F108" s="33">
        <f>Source!AO47</f>
        <v>88.84</v>
      </c>
      <c r="G108" s="34" t="str">
        <f>Source!DG47</f>
        <v/>
      </c>
      <c r="H108" s="35">
        <f>ROUND(Source!AF47*Source!I47, 2)</f>
        <v>45.66</v>
      </c>
      <c r="I108" s="34"/>
      <c r="J108" s="34">
        <f>IF(Source!BA47&lt;&gt; 0, Source!BA47, 1)</f>
        <v>6.66</v>
      </c>
      <c r="K108" s="35">
        <f>Source!S47</f>
        <v>304.07</v>
      </c>
      <c r="L108" s="36"/>
      <c r="R108">
        <f>H108</f>
        <v>45.66</v>
      </c>
    </row>
    <row r="109" spans="1:26" ht="14.25" x14ac:dyDescent="0.2">
      <c r="A109" s="50"/>
      <c r="B109" s="51"/>
      <c r="C109" s="51" t="s">
        <v>130</v>
      </c>
      <c r="D109" s="32"/>
      <c r="E109" s="13"/>
      <c r="F109" s="33">
        <f>Source!AM47</f>
        <v>4.0599999999999996</v>
      </c>
      <c r="G109" s="34" t="str">
        <f>Source!DE47</f>
        <v/>
      </c>
      <c r="H109" s="35">
        <f>ROUND(Source!AD47*Source!I47, 2)</f>
        <v>2.09</v>
      </c>
      <c r="I109" s="34"/>
      <c r="J109" s="34">
        <f>IF(Source!BB47&lt;&gt; 0, Source!BB47, 1)</f>
        <v>6.66</v>
      </c>
      <c r="K109" s="35">
        <f>Source!Q47</f>
        <v>13.9</v>
      </c>
      <c r="L109" s="36"/>
    </row>
    <row r="110" spans="1:26" ht="14.25" x14ac:dyDescent="0.2">
      <c r="A110" s="50"/>
      <c r="B110" s="51"/>
      <c r="C110" s="51" t="s">
        <v>1140</v>
      </c>
      <c r="D110" s="32"/>
      <c r="E110" s="13"/>
      <c r="F110" s="33">
        <f>Source!AN47</f>
        <v>1.76</v>
      </c>
      <c r="G110" s="34" t="str">
        <f>Source!DF47</f>
        <v/>
      </c>
      <c r="H110" s="37">
        <f>ROUND(Source!AE47*Source!I47, 2)</f>
        <v>0.9</v>
      </c>
      <c r="I110" s="34"/>
      <c r="J110" s="34">
        <f>IF(Source!BS47&lt;&gt; 0, Source!BS47, 1)</f>
        <v>6.66</v>
      </c>
      <c r="K110" s="37">
        <f>Source!R47</f>
        <v>6.02</v>
      </c>
      <c r="L110" s="36"/>
      <c r="R110">
        <f>H110</f>
        <v>0.9</v>
      </c>
    </row>
    <row r="111" spans="1:26" ht="14.25" x14ac:dyDescent="0.2">
      <c r="A111" s="50"/>
      <c r="B111" s="51"/>
      <c r="C111" s="51" t="s">
        <v>1141</v>
      </c>
      <c r="D111" s="32" t="s">
        <v>1142</v>
      </c>
      <c r="E111" s="13">
        <f>Source!BZ47</f>
        <v>80</v>
      </c>
      <c r="F111" s="54"/>
      <c r="G111" s="34"/>
      <c r="H111" s="35">
        <f>SUM(S106:S113)</f>
        <v>37.25</v>
      </c>
      <c r="I111" s="38"/>
      <c r="J111" s="30">
        <f>Source!AT47</f>
        <v>80</v>
      </c>
      <c r="K111" s="35">
        <f>SUM(T106:T113)</f>
        <v>248.07</v>
      </c>
      <c r="L111" s="36"/>
    </row>
    <row r="112" spans="1:26" ht="14.25" x14ac:dyDescent="0.2">
      <c r="A112" s="50"/>
      <c r="B112" s="51"/>
      <c r="C112" s="51" t="s">
        <v>1143</v>
      </c>
      <c r="D112" s="32" t="s">
        <v>1142</v>
      </c>
      <c r="E112" s="13">
        <f>Source!CA47</f>
        <v>68</v>
      </c>
      <c r="F112" s="54"/>
      <c r="G112" s="34"/>
      <c r="H112" s="35">
        <f>SUM(U106:U113)</f>
        <v>31.66</v>
      </c>
      <c r="I112" s="38"/>
      <c r="J112" s="30">
        <f>Source!AU47</f>
        <v>68</v>
      </c>
      <c r="K112" s="35">
        <f>SUM(V106:V113)</f>
        <v>210.86</v>
      </c>
      <c r="L112" s="36"/>
    </row>
    <row r="113" spans="1:26" ht="14.25" x14ac:dyDescent="0.2">
      <c r="A113" s="52"/>
      <c r="B113" s="53"/>
      <c r="C113" s="53" t="s">
        <v>1144</v>
      </c>
      <c r="D113" s="39" t="s">
        <v>1145</v>
      </c>
      <c r="E113" s="40">
        <f>Source!AQ47</f>
        <v>11.39</v>
      </c>
      <c r="F113" s="41"/>
      <c r="G113" s="42" t="str">
        <f>Source!DI47</f>
        <v/>
      </c>
      <c r="H113" s="43"/>
      <c r="I113" s="42"/>
      <c r="J113" s="42"/>
      <c r="K113" s="43"/>
      <c r="L113" s="44">
        <f>Source!U47</f>
        <v>5.8535488000000004</v>
      </c>
    </row>
    <row r="114" spans="1:26" ht="15" x14ac:dyDescent="0.25">
      <c r="G114" s="76">
        <f>H108+H109+H111+H112</f>
        <v>116.66</v>
      </c>
      <c r="H114" s="76"/>
      <c r="J114" s="76">
        <f>K108+K109+K111+K112</f>
        <v>776.9</v>
      </c>
      <c r="K114" s="76"/>
      <c r="L114" s="45">
        <f>Source!U47</f>
        <v>5.8535488000000004</v>
      </c>
      <c r="O114" s="27">
        <f>G114</f>
        <v>116.66</v>
      </c>
      <c r="P114" s="27">
        <f>J114</f>
        <v>776.9</v>
      </c>
      <c r="Q114" s="27">
        <f>L114</f>
        <v>5.8535488000000004</v>
      </c>
      <c r="W114">
        <f>IF(Source!BI47&lt;=1,H108+H109+H111+H112, 0)</f>
        <v>116.66</v>
      </c>
      <c r="X114">
        <f>IF(Source!BI47=2,H108+H109+H111+H112, 0)</f>
        <v>0</v>
      </c>
      <c r="Y114">
        <f>IF(Source!BI47=3,H108+H109+H111+H112, 0)</f>
        <v>0</v>
      </c>
      <c r="Z114">
        <f>IF(Source!BI47=4,H108+H109+H111+H112, 0)</f>
        <v>0</v>
      </c>
    </row>
    <row r="115" spans="1:26" ht="28.5" x14ac:dyDescent="0.2">
      <c r="A115" s="50" t="str">
        <f>Source!E49</f>
        <v>11</v>
      </c>
      <c r="B115" s="51" t="str">
        <f>Source!F49</f>
        <v>57-1-2</v>
      </c>
      <c r="C115" s="51" t="str">
        <f>Source!G49</f>
        <v>Разборка оснований покрытия полов лаг из досок и брусков</v>
      </c>
      <c r="D115" s="32" t="str">
        <f>Source!H49</f>
        <v>100 м2</v>
      </c>
      <c r="E115" s="13">
        <f>Source!I49</f>
        <v>2.4698000000000002</v>
      </c>
      <c r="F115" s="33">
        <f>Source!AL49+Source!AM49+Source!AO49</f>
        <v>59.83</v>
      </c>
      <c r="G115" s="34"/>
      <c r="H115" s="35"/>
      <c r="I115" s="34" t="str">
        <f>Source!BO49</f>
        <v/>
      </c>
      <c r="J115" s="34"/>
      <c r="K115" s="35"/>
      <c r="L115" s="36"/>
      <c r="S115">
        <f>ROUND((Source!FX49/100)*((ROUND(Source!AF49*Source!I49, 2)+ROUND(Source!AE49*Source!I49, 2))), 2)</f>
        <v>118.22</v>
      </c>
      <c r="T115">
        <f>Source!X49</f>
        <v>787.31</v>
      </c>
      <c r="U115">
        <f>ROUND((Source!FY49/100)*((ROUND(Source!AF49*Source!I49, 2)+ROUND(Source!AE49*Source!I49, 2))), 2)</f>
        <v>100.48</v>
      </c>
      <c r="V115">
        <f>Source!Y49</f>
        <v>669.22</v>
      </c>
    </row>
    <row r="116" spans="1:26" x14ac:dyDescent="0.2">
      <c r="C116" s="26" t="str">
        <f>"Объем: "&amp;Source!I49&amp;"=246,98/"&amp;"100"</f>
        <v>Объем: 2,4698=246,98/100</v>
      </c>
    </row>
    <row r="117" spans="1:26" ht="14.25" x14ac:dyDescent="0.2">
      <c r="A117" s="50"/>
      <c r="B117" s="51"/>
      <c r="C117" s="51" t="s">
        <v>1139</v>
      </c>
      <c r="D117" s="32"/>
      <c r="E117" s="13"/>
      <c r="F117" s="33">
        <f>Source!AO49</f>
        <v>59.83</v>
      </c>
      <c r="G117" s="34" t="str">
        <f>Source!DG49</f>
        <v/>
      </c>
      <c r="H117" s="35">
        <f>ROUND(Source!AF49*Source!I49, 2)</f>
        <v>147.77000000000001</v>
      </c>
      <c r="I117" s="34"/>
      <c r="J117" s="34">
        <f>IF(Source!BA49&lt;&gt; 0, Source!BA49, 1)</f>
        <v>6.66</v>
      </c>
      <c r="K117" s="35">
        <f>Source!S49</f>
        <v>984.14</v>
      </c>
      <c r="L117" s="36"/>
      <c r="R117">
        <f>H117</f>
        <v>147.77000000000001</v>
      </c>
    </row>
    <row r="118" spans="1:26" ht="14.25" x14ac:dyDescent="0.2">
      <c r="A118" s="50"/>
      <c r="B118" s="51"/>
      <c r="C118" s="51" t="s">
        <v>1141</v>
      </c>
      <c r="D118" s="32" t="s">
        <v>1142</v>
      </c>
      <c r="E118" s="13">
        <f>Source!BZ49</f>
        <v>80</v>
      </c>
      <c r="F118" s="54"/>
      <c r="G118" s="34"/>
      <c r="H118" s="35">
        <f>SUM(S115:S120)</f>
        <v>118.22</v>
      </c>
      <c r="I118" s="38"/>
      <c r="J118" s="30">
        <f>Source!AT49</f>
        <v>80</v>
      </c>
      <c r="K118" s="35">
        <f>SUM(T115:T120)</f>
        <v>787.31</v>
      </c>
      <c r="L118" s="36"/>
    </row>
    <row r="119" spans="1:26" ht="14.25" x14ac:dyDescent="0.2">
      <c r="A119" s="50"/>
      <c r="B119" s="51"/>
      <c r="C119" s="51" t="s">
        <v>1143</v>
      </c>
      <c r="D119" s="32" t="s">
        <v>1142</v>
      </c>
      <c r="E119" s="13">
        <f>Source!CA49</f>
        <v>68</v>
      </c>
      <c r="F119" s="54"/>
      <c r="G119" s="34"/>
      <c r="H119" s="35">
        <f>SUM(U115:U120)</f>
        <v>100.48</v>
      </c>
      <c r="I119" s="38"/>
      <c r="J119" s="30">
        <f>Source!AU49</f>
        <v>68</v>
      </c>
      <c r="K119" s="35">
        <f>SUM(V115:V120)</f>
        <v>669.22</v>
      </c>
      <c r="L119" s="36"/>
    </row>
    <row r="120" spans="1:26" ht="14.25" x14ac:dyDescent="0.2">
      <c r="A120" s="52"/>
      <c r="B120" s="53"/>
      <c r="C120" s="53" t="s">
        <v>1144</v>
      </c>
      <c r="D120" s="39" t="s">
        <v>1145</v>
      </c>
      <c r="E120" s="40">
        <f>Source!AQ49</f>
        <v>7.67</v>
      </c>
      <c r="F120" s="41"/>
      <c r="G120" s="42" t="str">
        <f>Source!DI49</f>
        <v/>
      </c>
      <c r="H120" s="43"/>
      <c r="I120" s="42"/>
      <c r="J120" s="42"/>
      <c r="K120" s="43"/>
      <c r="L120" s="44">
        <f>Source!U49</f>
        <v>18.943366000000001</v>
      </c>
    </row>
    <row r="121" spans="1:26" ht="15" x14ac:dyDescent="0.25">
      <c r="G121" s="76">
        <f>H117+H118+H119</f>
        <v>366.47</v>
      </c>
      <c r="H121" s="76"/>
      <c r="J121" s="76">
        <f>K117+K118+K119</f>
        <v>2440.67</v>
      </c>
      <c r="K121" s="76"/>
      <c r="L121" s="45">
        <f>Source!U49</f>
        <v>18.943366000000001</v>
      </c>
      <c r="O121" s="27">
        <f>G121</f>
        <v>366.47</v>
      </c>
      <c r="P121" s="27">
        <f>J121</f>
        <v>2440.67</v>
      </c>
      <c r="Q121" s="27">
        <f>L121</f>
        <v>18.943366000000001</v>
      </c>
      <c r="W121">
        <f>IF(Source!BI49&lt;=1,H117+H118+H119, 0)</f>
        <v>366.47</v>
      </c>
      <c r="X121">
        <f>IF(Source!BI49=2,H117+H118+H119, 0)</f>
        <v>0</v>
      </c>
      <c r="Y121">
        <f>IF(Source!BI49=3,H117+H118+H119, 0)</f>
        <v>0</v>
      </c>
      <c r="Z121">
        <f>IF(Source!BI49=4,H117+H118+H119, 0)</f>
        <v>0</v>
      </c>
    </row>
    <row r="122" spans="1:26" ht="42.75" x14ac:dyDescent="0.2">
      <c r="A122" s="50" t="str">
        <f>Source!E51</f>
        <v>12</v>
      </c>
      <c r="B122" s="51" t="str">
        <f>Source!F51</f>
        <v>10-01-010-01</v>
      </c>
      <c r="C122" s="51" t="str">
        <f>Source!G51</f>
        <v>Демонтаж: Установка элементов каркаса из брусьев (сцены задника сцены)</v>
      </c>
      <c r="D122" s="32" t="str">
        <f>Source!H51</f>
        <v>м3</v>
      </c>
      <c r="E122" s="13">
        <f>Source!I51</f>
        <v>1.5227999999999999</v>
      </c>
      <c r="F122" s="33">
        <f>Source!AL51+Source!AM51+Source!AO51</f>
        <v>2401.21</v>
      </c>
      <c r="G122" s="34"/>
      <c r="H122" s="35"/>
      <c r="I122" s="34" t="str">
        <f>Source!BO51</f>
        <v/>
      </c>
      <c r="J122" s="34"/>
      <c r="K122" s="35"/>
      <c r="L122" s="36"/>
      <c r="S122">
        <f>ROUND((Source!FX51/100)*((ROUND(Source!AF51*Source!I51, 2)+ROUND(Source!AE51*Source!I51, 2))), 2)</f>
        <v>249.35</v>
      </c>
      <c r="T122">
        <f>Source!X51</f>
        <v>1657.53</v>
      </c>
      <c r="U122">
        <f>ROUND((Source!FY51/100)*((ROUND(Source!AF51*Source!I51, 2)+ROUND(Source!AE51*Source!I51, 2))), 2)</f>
        <v>125.73</v>
      </c>
      <c r="V122">
        <f>Source!Y51</f>
        <v>844.4</v>
      </c>
    </row>
    <row r="123" spans="1:26" ht="14.25" x14ac:dyDescent="0.2">
      <c r="A123" s="50"/>
      <c r="B123" s="51"/>
      <c r="C123" s="51" t="s">
        <v>1139</v>
      </c>
      <c r="D123" s="32"/>
      <c r="E123" s="13"/>
      <c r="F123" s="33">
        <f>Source!AO51</f>
        <v>188.55</v>
      </c>
      <c r="G123" s="34" t="str">
        <f>Source!DG51</f>
        <v>)*0,8</v>
      </c>
      <c r="H123" s="35">
        <f>ROUND(Source!AF51*Source!I51, 2)</f>
        <v>229.7</v>
      </c>
      <c r="I123" s="34"/>
      <c r="J123" s="34">
        <f>IF(Source!BA51&lt;&gt; 0, Source!BA51, 1)</f>
        <v>6.66</v>
      </c>
      <c r="K123" s="35">
        <f>Source!S51</f>
        <v>1529.8</v>
      </c>
      <c r="L123" s="36"/>
      <c r="R123">
        <f>H123</f>
        <v>229.7</v>
      </c>
    </row>
    <row r="124" spans="1:26" ht="14.25" x14ac:dyDescent="0.2">
      <c r="A124" s="50"/>
      <c r="B124" s="51"/>
      <c r="C124" s="51" t="s">
        <v>130</v>
      </c>
      <c r="D124" s="32"/>
      <c r="E124" s="13"/>
      <c r="F124" s="33">
        <f>Source!AM51</f>
        <v>23.66</v>
      </c>
      <c r="G124" s="34" t="str">
        <f>Source!DE51</f>
        <v>)*0,8</v>
      </c>
      <c r="H124" s="35">
        <f>ROUND(Source!AD51*Source!I51, 2)</f>
        <v>28.82</v>
      </c>
      <c r="I124" s="34"/>
      <c r="J124" s="34">
        <f>IF(Source!BB51&lt;&gt; 0, Source!BB51, 1)</f>
        <v>6.66</v>
      </c>
      <c r="K124" s="35">
        <f>Source!Q51</f>
        <v>191.96</v>
      </c>
      <c r="L124" s="36"/>
    </row>
    <row r="125" spans="1:26" ht="14.25" x14ac:dyDescent="0.2">
      <c r="A125" s="50"/>
      <c r="B125" s="51"/>
      <c r="C125" s="51" t="s">
        <v>1140</v>
      </c>
      <c r="D125" s="32"/>
      <c r="E125" s="13"/>
      <c r="F125" s="33">
        <f>Source!AN51</f>
        <v>4.18</v>
      </c>
      <c r="G125" s="34" t="str">
        <f>Source!DF51</f>
        <v>)*0,8</v>
      </c>
      <c r="H125" s="37">
        <f>ROUND(Source!AE51*Source!I51, 2)</f>
        <v>5.09</v>
      </c>
      <c r="I125" s="34"/>
      <c r="J125" s="34">
        <f>IF(Source!BS51&lt;&gt; 0, Source!BS51, 1)</f>
        <v>6.66</v>
      </c>
      <c r="K125" s="37">
        <f>Source!R51</f>
        <v>33.909999999999997</v>
      </c>
      <c r="L125" s="36"/>
      <c r="R125">
        <f>H125</f>
        <v>5.09</v>
      </c>
    </row>
    <row r="126" spans="1:26" ht="14.25" x14ac:dyDescent="0.2">
      <c r="A126" s="50"/>
      <c r="B126" s="51"/>
      <c r="C126" s="51" t="s">
        <v>1141</v>
      </c>
      <c r="D126" s="32" t="s">
        <v>1142</v>
      </c>
      <c r="E126" s="13">
        <f>Source!BZ51</f>
        <v>118</v>
      </c>
      <c r="F126" s="77" t="str">
        <f>CONCATENATE(" )", Source!DL51, Source!FT51, "=", Source!FX51)</f>
        <v xml:space="preserve"> )*0,9=106,2</v>
      </c>
      <c r="G126" s="78"/>
      <c r="H126" s="35">
        <f>SUM(S122:S128)</f>
        <v>249.35</v>
      </c>
      <c r="I126" s="38"/>
      <c r="J126" s="30">
        <f>Source!AT51</f>
        <v>106</v>
      </c>
      <c r="K126" s="35">
        <f>SUM(T122:T128)</f>
        <v>1657.53</v>
      </c>
      <c r="L126" s="36"/>
    </row>
    <row r="127" spans="1:26" ht="14.25" x14ac:dyDescent="0.2">
      <c r="A127" s="50"/>
      <c r="B127" s="51"/>
      <c r="C127" s="51" t="s">
        <v>1143</v>
      </c>
      <c r="D127" s="32" t="s">
        <v>1142</v>
      </c>
      <c r="E127" s="13">
        <f>Source!CA51</f>
        <v>63</v>
      </c>
      <c r="F127" s="77" t="str">
        <f>CONCATENATE(" )", Source!DM51, Source!FU51, "=", Source!FY51)</f>
        <v xml:space="preserve"> )*0,85=53,55</v>
      </c>
      <c r="G127" s="78"/>
      <c r="H127" s="35">
        <f>SUM(U122:U128)</f>
        <v>125.73</v>
      </c>
      <c r="I127" s="38"/>
      <c r="J127" s="30">
        <f>Source!AU51</f>
        <v>54</v>
      </c>
      <c r="K127" s="35">
        <f>SUM(V122:V128)</f>
        <v>844.4</v>
      </c>
      <c r="L127" s="36"/>
    </row>
    <row r="128" spans="1:26" ht="14.25" x14ac:dyDescent="0.2">
      <c r="A128" s="52"/>
      <c r="B128" s="53"/>
      <c r="C128" s="53" t="s">
        <v>1144</v>
      </c>
      <c r="D128" s="39" t="s">
        <v>1145</v>
      </c>
      <c r="E128" s="40">
        <f>Source!AQ51</f>
        <v>22.5</v>
      </c>
      <c r="F128" s="41"/>
      <c r="G128" s="42" t="str">
        <f>Source!DI51</f>
        <v>)*0,8</v>
      </c>
      <c r="H128" s="43"/>
      <c r="I128" s="42"/>
      <c r="J128" s="42"/>
      <c r="K128" s="43"/>
      <c r="L128" s="44">
        <f>Source!U51</f>
        <v>27.410399999999999</v>
      </c>
    </row>
    <row r="129" spans="1:26" ht="15" x14ac:dyDescent="0.25">
      <c r="G129" s="76">
        <f>H123+H124+H126+H127</f>
        <v>633.6</v>
      </c>
      <c r="H129" s="76"/>
      <c r="J129" s="76">
        <f>K123+K124+K126+K127</f>
        <v>4223.6899999999996</v>
      </c>
      <c r="K129" s="76"/>
      <c r="L129" s="45">
        <f>Source!U51</f>
        <v>27.410399999999999</v>
      </c>
      <c r="O129" s="27">
        <f>G129</f>
        <v>633.6</v>
      </c>
      <c r="P129" s="27">
        <f>J129</f>
        <v>4223.6899999999996</v>
      </c>
      <c r="Q129" s="27">
        <f>L129</f>
        <v>27.410399999999999</v>
      </c>
      <c r="W129">
        <f>IF(Source!BI51&lt;=1,H123+H124+H126+H127, 0)</f>
        <v>633.6</v>
      </c>
      <c r="X129">
        <f>IF(Source!BI51=2,H123+H124+H126+H127, 0)</f>
        <v>0</v>
      </c>
      <c r="Y129">
        <f>IF(Source!BI51=3,H123+H124+H126+H127, 0)</f>
        <v>0</v>
      </c>
      <c r="Z129">
        <f>IF(Source!BI51=4,H123+H124+H126+H127, 0)</f>
        <v>0</v>
      </c>
    </row>
    <row r="130" spans="1:26" ht="28.5" x14ac:dyDescent="0.2">
      <c r="A130" s="50" t="str">
        <f>Source!E53</f>
        <v>13</v>
      </c>
      <c r="B130" s="51" t="str">
        <f>Source!F53</f>
        <v>57-1-3</v>
      </c>
      <c r="C130" s="51" t="str">
        <f>Source!G53</f>
        <v>Разборка оснований покрытия полов простильных полов</v>
      </c>
      <c r="D130" s="32" t="str">
        <f>Source!H53</f>
        <v>100 м2</v>
      </c>
      <c r="E130" s="13">
        <f>Source!I53</f>
        <v>1.9512</v>
      </c>
      <c r="F130" s="33">
        <f>Source!AL53+Source!AM53+Source!AO53</f>
        <v>136.03</v>
      </c>
      <c r="G130" s="34"/>
      <c r="H130" s="35"/>
      <c r="I130" s="34" t="str">
        <f>Source!BO53</f>
        <v/>
      </c>
      <c r="J130" s="34"/>
      <c r="K130" s="35"/>
      <c r="L130" s="36"/>
      <c r="S130">
        <f>ROUND((Source!FX53/100)*((ROUND(Source!AF53*Source!I53, 2)+ROUND(Source!AE53*Source!I53, 2))), 2)</f>
        <v>212.34</v>
      </c>
      <c r="T130">
        <f>Source!X53</f>
        <v>1414.17</v>
      </c>
      <c r="U130">
        <f>ROUND((Source!FY53/100)*((ROUND(Source!AF53*Source!I53, 2)+ROUND(Source!AE53*Source!I53, 2))), 2)</f>
        <v>180.49</v>
      </c>
      <c r="V130">
        <f>Source!Y53</f>
        <v>1202.04</v>
      </c>
    </row>
    <row r="131" spans="1:26" x14ac:dyDescent="0.2">
      <c r="C131" s="26" t="str">
        <f>"Объем: "&amp;Source!I53&amp;"=195,12/"&amp;"100"</f>
        <v>Объем: 1,9512=195,12/100</v>
      </c>
    </row>
    <row r="132" spans="1:26" ht="14.25" x14ac:dyDescent="0.2">
      <c r="A132" s="50"/>
      <c r="B132" s="51"/>
      <c r="C132" s="51" t="s">
        <v>1139</v>
      </c>
      <c r="D132" s="32"/>
      <c r="E132" s="13"/>
      <c r="F132" s="33">
        <f>Source!AO53</f>
        <v>136.03</v>
      </c>
      <c r="G132" s="34" t="str">
        <f>Source!DG53</f>
        <v/>
      </c>
      <c r="H132" s="35">
        <f>ROUND(Source!AF53*Source!I53, 2)</f>
        <v>265.42</v>
      </c>
      <c r="I132" s="34"/>
      <c r="J132" s="34">
        <f>IF(Source!BA53&lt;&gt; 0, Source!BA53, 1)</f>
        <v>6.66</v>
      </c>
      <c r="K132" s="35">
        <f>Source!S53</f>
        <v>1767.71</v>
      </c>
      <c r="L132" s="36"/>
      <c r="R132">
        <f>H132</f>
        <v>265.42</v>
      </c>
    </row>
    <row r="133" spans="1:26" ht="14.25" x14ac:dyDescent="0.2">
      <c r="A133" s="50"/>
      <c r="B133" s="51"/>
      <c r="C133" s="51" t="s">
        <v>1141</v>
      </c>
      <c r="D133" s="32" t="s">
        <v>1142</v>
      </c>
      <c r="E133" s="13">
        <f>Source!BZ53</f>
        <v>80</v>
      </c>
      <c r="F133" s="54"/>
      <c r="G133" s="34"/>
      <c r="H133" s="35">
        <f>SUM(S130:S135)</f>
        <v>212.34</v>
      </c>
      <c r="I133" s="38"/>
      <c r="J133" s="30">
        <f>Source!AT53</f>
        <v>80</v>
      </c>
      <c r="K133" s="35">
        <f>SUM(T130:T135)</f>
        <v>1414.17</v>
      </c>
      <c r="L133" s="36"/>
    </row>
    <row r="134" spans="1:26" ht="14.25" x14ac:dyDescent="0.2">
      <c r="A134" s="50"/>
      <c r="B134" s="51"/>
      <c r="C134" s="51" t="s">
        <v>1143</v>
      </c>
      <c r="D134" s="32" t="s">
        <v>1142</v>
      </c>
      <c r="E134" s="13">
        <f>Source!CA53</f>
        <v>68</v>
      </c>
      <c r="F134" s="54"/>
      <c r="G134" s="34"/>
      <c r="H134" s="35">
        <f>SUM(U130:U135)</f>
        <v>180.49</v>
      </c>
      <c r="I134" s="38"/>
      <c r="J134" s="30">
        <f>Source!AU53</f>
        <v>68</v>
      </c>
      <c r="K134" s="35">
        <f>SUM(V130:V135)</f>
        <v>1202.04</v>
      </c>
      <c r="L134" s="36"/>
    </row>
    <row r="135" spans="1:26" ht="14.25" x14ac:dyDescent="0.2">
      <c r="A135" s="52"/>
      <c r="B135" s="53"/>
      <c r="C135" s="53" t="s">
        <v>1144</v>
      </c>
      <c r="D135" s="39" t="s">
        <v>1145</v>
      </c>
      <c r="E135" s="40">
        <f>Source!AQ53</f>
        <v>17.440000000000001</v>
      </c>
      <c r="F135" s="41"/>
      <c r="G135" s="42" t="str">
        <f>Source!DI53</f>
        <v/>
      </c>
      <c r="H135" s="43"/>
      <c r="I135" s="42"/>
      <c r="J135" s="42"/>
      <c r="K135" s="43"/>
      <c r="L135" s="44">
        <f>Source!U53</f>
        <v>34.028928000000001</v>
      </c>
    </row>
    <row r="136" spans="1:26" ht="15" x14ac:dyDescent="0.25">
      <c r="G136" s="76">
        <f>H132+H133+H134</f>
        <v>658.25</v>
      </c>
      <c r="H136" s="76"/>
      <c r="J136" s="76">
        <f>K132+K133+K134</f>
        <v>4383.92</v>
      </c>
      <c r="K136" s="76"/>
      <c r="L136" s="45">
        <f>Source!U53</f>
        <v>34.028928000000001</v>
      </c>
      <c r="O136" s="27">
        <f>G136</f>
        <v>658.25</v>
      </c>
      <c r="P136" s="27">
        <f>J136</f>
        <v>4383.92</v>
      </c>
      <c r="Q136" s="27">
        <f>L136</f>
        <v>34.028928000000001</v>
      </c>
      <c r="W136">
        <f>IF(Source!BI53&lt;=1,H132+H133+H134, 0)</f>
        <v>658.25</v>
      </c>
      <c r="X136">
        <f>IF(Source!BI53=2,H132+H133+H134, 0)</f>
        <v>0</v>
      </c>
      <c r="Y136">
        <f>IF(Source!BI53=3,H132+H133+H134, 0)</f>
        <v>0</v>
      </c>
      <c r="Z136">
        <f>IF(Source!BI53=4,H132+H133+H134, 0)</f>
        <v>0</v>
      </c>
    </row>
    <row r="137" spans="1:26" ht="28.5" x14ac:dyDescent="0.2">
      <c r="A137" s="50" t="str">
        <f>Source!E55</f>
        <v>14</v>
      </c>
      <c r="B137" s="51" t="str">
        <f>Source!F55</f>
        <v>57-3-1</v>
      </c>
      <c r="C137" s="51" t="str">
        <f>Source!G55</f>
        <v>Разборка плинтусов деревянных и из пластмассовых материалов</v>
      </c>
      <c r="D137" s="32" t="str">
        <f>Source!H55</f>
        <v>100 м</v>
      </c>
      <c r="E137" s="13">
        <f>Source!I55</f>
        <v>0.64</v>
      </c>
      <c r="F137" s="33">
        <f>Source!AL55+Source!AM55+Source!AO55</f>
        <v>29.41</v>
      </c>
      <c r="G137" s="34"/>
      <c r="H137" s="35"/>
      <c r="I137" s="34" t="str">
        <f>Source!BO55</f>
        <v/>
      </c>
      <c r="J137" s="34"/>
      <c r="K137" s="35"/>
      <c r="L137" s="36"/>
      <c r="S137">
        <f>ROUND((Source!FX55/100)*((ROUND(Source!AF55*Source!I55, 2)+ROUND(Source!AE55*Source!I55, 2))), 2)</f>
        <v>15.06</v>
      </c>
      <c r="T137">
        <f>Source!X55</f>
        <v>100.29</v>
      </c>
      <c r="U137">
        <f>ROUND((Source!FY55/100)*((ROUND(Source!AF55*Source!I55, 2)+ROUND(Source!AE55*Source!I55, 2))), 2)</f>
        <v>12.8</v>
      </c>
      <c r="V137">
        <f>Source!Y55</f>
        <v>85.24</v>
      </c>
    </row>
    <row r="138" spans="1:26" x14ac:dyDescent="0.2">
      <c r="C138" s="26" t="str">
        <f>"Объем: "&amp;Source!I55&amp;"=64/"&amp;"100"</f>
        <v>Объем: 0,64=64/100</v>
      </c>
    </row>
    <row r="139" spans="1:26" ht="14.25" x14ac:dyDescent="0.2">
      <c r="A139" s="50"/>
      <c r="B139" s="51"/>
      <c r="C139" s="51" t="s">
        <v>1139</v>
      </c>
      <c r="D139" s="32"/>
      <c r="E139" s="13"/>
      <c r="F139" s="33">
        <f>Source!AO55</f>
        <v>29.41</v>
      </c>
      <c r="G139" s="34" t="str">
        <f>Source!DG55</f>
        <v/>
      </c>
      <c r="H139" s="35">
        <f>ROUND(Source!AF55*Source!I55, 2)</f>
        <v>18.82</v>
      </c>
      <c r="I139" s="34"/>
      <c r="J139" s="34">
        <f>IF(Source!BA55&lt;&gt; 0, Source!BA55, 1)</f>
        <v>6.66</v>
      </c>
      <c r="K139" s="35">
        <f>Source!S55</f>
        <v>125.36</v>
      </c>
      <c r="L139" s="36"/>
      <c r="R139">
        <f>H139</f>
        <v>18.82</v>
      </c>
    </row>
    <row r="140" spans="1:26" ht="14.25" x14ac:dyDescent="0.2">
      <c r="A140" s="50"/>
      <c r="B140" s="51"/>
      <c r="C140" s="51" t="s">
        <v>1141</v>
      </c>
      <c r="D140" s="32" t="s">
        <v>1142</v>
      </c>
      <c r="E140" s="13">
        <f>Source!BZ55</f>
        <v>80</v>
      </c>
      <c r="F140" s="54"/>
      <c r="G140" s="34"/>
      <c r="H140" s="35">
        <f>SUM(S137:S142)</f>
        <v>15.06</v>
      </c>
      <c r="I140" s="38"/>
      <c r="J140" s="30">
        <f>Source!AT55</f>
        <v>80</v>
      </c>
      <c r="K140" s="35">
        <f>SUM(T137:T142)</f>
        <v>100.29</v>
      </c>
      <c r="L140" s="36"/>
    </row>
    <row r="141" spans="1:26" ht="14.25" x14ac:dyDescent="0.2">
      <c r="A141" s="50"/>
      <c r="B141" s="51"/>
      <c r="C141" s="51" t="s">
        <v>1143</v>
      </c>
      <c r="D141" s="32" t="s">
        <v>1142</v>
      </c>
      <c r="E141" s="13">
        <f>Source!CA55</f>
        <v>68</v>
      </c>
      <c r="F141" s="54"/>
      <c r="G141" s="34"/>
      <c r="H141" s="35">
        <f>SUM(U137:U142)</f>
        <v>12.8</v>
      </c>
      <c r="I141" s="38"/>
      <c r="J141" s="30">
        <f>Source!AU55</f>
        <v>68</v>
      </c>
      <c r="K141" s="35">
        <f>SUM(V137:V142)</f>
        <v>85.24</v>
      </c>
      <c r="L141" s="36"/>
    </row>
    <row r="142" spans="1:26" ht="14.25" x14ac:dyDescent="0.2">
      <c r="A142" s="52"/>
      <c r="B142" s="53"/>
      <c r="C142" s="53" t="s">
        <v>1144</v>
      </c>
      <c r="D142" s="39" t="s">
        <v>1145</v>
      </c>
      <c r="E142" s="40">
        <f>Source!AQ55</f>
        <v>3.77</v>
      </c>
      <c r="F142" s="41"/>
      <c r="G142" s="42" t="str">
        <f>Source!DI55</f>
        <v/>
      </c>
      <c r="H142" s="43"/>
      <c r="I142" s="42"/>
      <c r="J142" s="42"/>
      <c r="K142" s="43"/>
      <c r="L142" s="44">
        <f>Source!U55</f>
        <v>2.4128000000000003</v>
      </c>
    </row>
    <row r="143" spans="1:26" ht="15" x14ac:dyDescent="0.25">
      <c r="G143" s="76">
        <f>H139+H140+H141</f>
        <v>46.680000000000007</v>
      </c>
      <c r="H143" s="76"/>
      <c r="J143" s="76">
        <f>K139+K140+K141</f>
        <v>310.89</v>
      </c>
      <c r="K143" s="76"/>
      <c r="L143" s="45">
        <f>Source!U55</f>
        <v>2.4128000000000003</v>
      </c>
      <c r="O143" s="27">
        <f>G143</f>
        <v>46.680000000000007</v>
      </c>
      <c r="P143" s="27">
        <f>J143</f>
        <v>310.89</v>
      </c>
      <c r="Q143" s="27">
        <f>L143</f>
        <v>2.4128000000000003</v>
      </c>
      <c r="W143">
        <f>IF(Source!BI55&lt;=1,H139+H140+H141, 0)</f>
        <v>46.680000000000007</v>
      </c>
      <c r="X143">
        <f>IF(Source!BI55=2,H139+H140+H141, 0)</f>
        <v>0</v>
      </c>
      <c r="Y143">
        <f>IF(Source!BI55=3,H139+H140+H141, 0)</f>
        <v>0</v>
      </c>
      <c r="Z143">
        <f>IF(Source!BI55=4,H139+H140+H141, 0)</f>
        <v>0</v>
      </c>
    </row>
    <row r="144" spans="1:26" ht="28.5" x14ac:dyDescent="0.2">
      <c r="A144" s="50" t="str">
        <f>Source!E57</f>
        <v>15</v>
      </c>
      <c r="B144" s="51" t="str">
        <f>Source!F57</f>
        <v>57-1-4</v>
      </c>
      <c r="C144" s="51" t="str">
        <f>Source!G57</f>
        <v>Разборка оснований покрытия полов дощатых оснований щитового паркета</v>
      </c>
      <c r="D144" s="32" t="str">
        <f>Source!H57</f>
        <v>100 м2</v>
      </c>
      <c r="E144" s="13">
        <f>Source!I57</f>
        <v>1.9272</v>
      </c>
      <c r="F144" s="33">
        <f>Source!AL57+Source!AM57+Source!AO57</f>
        <v>116.22</v>
      </c>
      <c r="G144" s="34"/>
      <c r="H144" s="35"/>
      <c r="I144" s="34" t="str">
        <f>Source!BO57</f>
        <v/>
      </c>
      <c r="J144" s="34"/>
      <c r="K144" s="35"/>
      <c r="L144" s="36"/>
      <c r="S144">
        <f>ROUND((Source!FX57/100)*((ROUND(Source!AF57*Source!I57, 2)+ROUND(Source!AE57*Source!I57, 2))), 2)</f>
        <v>179.18</v>
      </c>
      <c r="T144">
        <f>Source!X57</f>
        <v>1193.3599999999999</v>
      </c>
      <c r="U144">
        <f>ROUND((Source!FY57/100)*((ROUND(Source!AF57*Source!I57, 2)+ROUND(Source!AE57*Source!I57, 2))), 2)</f>
        <v>152.31</v>
      </c>
      <c r="V144">
        <f>Source!Y57</f>
        <v>1014.36</v>
      </c>
    </row>
    <row r="145" spans="1:32" x14ac:dyDescent="0.2">
      <c r="C145" s="26" t="str">
        <f>"Объем: "&amp;Source!I57&amp;"=192,72/"&amp;"100"</f>
        <v>Объем: 1,9272=192,72/100</v>
      </c>
    </row>
    <row r="146" spans="1:32" ht="14.25" x14ac:dyDescent="0.2">
      <c r="A146" s="50"/>
      <c r="B146" s="51"/>
      <c r="C146" s="51" t="s">
        <v>1139</v>
      </c>
      <c r="D146" s="32"/>
      <c r="E146" s="13"/>
      <c r="F146" s="33">
        <f>Source!AO57</f>
        <v>116.22</v>
      </c>
      <c r="G146" s="34" t="str">
        <f>Source!DG57</f>
        <v/>
      </c>
      <c r="H146" s="35">
        <f>ROUND(Source!AF57*Source!I57, 2)</f>
        <v>223.98</v>
      </c>
      <c r="I146" s="34"/>
      <c r="J146" s="34">
        <f>IF(Source!BA57&lt;&gt; 0, Source!BA57, 1)</f>
        <v>6.66</v>
      </c>
      <c r="K146" s="35">
        <f>Source!S57</f>
        <v>1491.7</v>
      </c>
      <c r="L146" s="36"/>
      <c r="R146">
        <f>H146</f>
        <v>223.98</v>
      </c>
    </row>
    <row r="147" spans="1:32" ht="14.25" x14ac:dyDescent="0.2">
      <c r="A147" s="50"/>
      <c r="B147" s="51"/>
      <c r="C147" s="51" t="s">
        <v>1141</v>
      </c>
      <c r="D147" s="32" t="s">
        <v>1142</v>
      </c>
      <c r="E147" s="13">
        <f>Source!BZ57</f>
        <v>80</v>
      </c>
      <c r="F147" s="54"/>
      <c r="G147" s="34"/>
      <c r="H147" s="35">
        <f>SUM(S144:S149)</f>
        <v>179.18</v>
      </c>
      <c r="I147" s="38"/>
      <c r="J147" s="30">
        <f>Source!AT57</f>
        <v>80</v>
      </c>
      <c r="K147" s="35">
        <f>SUM(T144:T149)</f>
        <v>1193.3599999999999</v>
      </c>
      <c r="L147" s="36"/>
    </row>
    <row r="148" spans="1:32" ht="14.25" x14ac:dyDescent="0.2">
      <c r="A148" s="50"/>
      <c r="B148" s="51"/>
      <c r="C148" s="51" t="s">
        <v>1143</v>
      </c>
      <c r="D148" s="32" t="s">
        <v>1142</v>
      </c>
      <c r="E148" s="13">
        <f>Source!CA57</f>
        <v>68</v>
      </c>
      <c r="F148" s="54"/>
      <c r="G148" s="34"/>
      <c r="H148" s="35">
        <f>SUM(U144:U149)</f>
        <v>152.31</v>
      </c>
      <c r="I148" s="38"/>
      <c r="J148" s="30">
        <f>Source!AU57</f>
        <v>68</v>
      </c>
      <c r="K148" s="35">
        <f>SUM(V144:V149)</f>
        <v>1014.36</v>
      </c>
      <c r="L148" s="36"/>
    </row>
    <row r="149" spans="1:32" ht="14.25" x14ac:dyDescent="0.2">
      <c r="A149" s="52"/>
      <c r="B149" s="53"/>
      <c r="C149" s="53" t="s">
        <v>1144</v>
      </c>
      <c r="D149" s="39" t="s">
        <v>1145</v>
      </c>
      <c r="E149" s="40">
        <f>Source!AQ57</f>
        <v>14.9</v>
      </c>
      <c r="F149" s="41"/>
      <c r="G149" s="42" t="str">
        <f>Source!DI57</f>
        <v/>
      </c>
      <c r="H149" s="43"/>
      <c r="I149" s="42"/>
      <c r="J149" s="42"/>
      <c r="K149" s="43"/>
      <c r="L149" s="44">
        <f>Source!U57</f>
        <v>28.71528</v>
      </c>
    </row>
    <row r="150" spans="1:32" ht="15" x14ac:dyDescent="0.25">
      <c r="G150" s="76">
        <f>H146+H147+H148</f>
        <v>555.47</v>
      </c>
      <c r="H150" s="76"/>
      <c r="J150" s="76">
        <f>K146+K147+K148</f>
        <v>3699.42</v>
      </c>
      <c r="K150" s="76"/>
      <c r="L150" s="45">
        <f>Source!U57</f>
        <v>28.71528</v>
      </c>
      <c r="O150" s="27">
        <f>G150</f>
        <v>555.47</v>
      </c>
      <c r="P150" s="27">
        <f>J150</f>
        <v>3699.42</v>
      </c>
      <c r="Q150" s="27">
        <f>L150</f>
        <v>28.71528</v>
      </c>
      <c r="W150">
        <f>IF(Source!BI57&lt;=1,H146+H147+H148, 0)</f>
        <v>555.47</v>
      </c>
      <c r="X150">
        <f>IF(Source!BI57=2,H146+H147+H148, 0)</f>
        <v>0</v>
      </c>
      <c r="Y150">
        <f>IF(Source!BI57=3,H146+H147+H148, 0)</f>
        <v>0</v>
      </c>
      <c r="Z150">
        <f>IF(Source!BI57=4,H146+H147+H148, 0)</f>
        <v>0</v>
      </c>
    </row>
    <row r="152" spans="1:32" ht="15" x14ac:dyDescent="0.25">
      <c r="A152" s="75" t="str">
        <f>CONCATENATE("Итого по разделу: ",IF(Source!G59&lt;&gt;"Новый раздел", Source!G59, ""))</f>
        <v>Итого по разделу: Раздел 1: Демонтажные работы</v>
      </c>
      <c r="B152" s="75"/>
      <c r="C152" s="75"/>
      <c r="D152" s="75"/>
      <c r="E152" s="75"/>
      <c r="F152" s="75"/>
      <c r="G152" s="74">
        <f>SUM(O27:O151)</f>
        <v>17484.379999999997</v>
      </c>
      <c r="H152" s="74"/>
      <c r="I152" s="29"/>
      <c r="J152" s="74">
        <f>SUM(P27:P151)</f>
        <v>116427.04</v>
      </c>
      <c r="K152" s="74"/>
      <c r="L152" s="45">
        <f>SUM(Q27:Q151)</f>
        <v>755.43032815999993</v>
      </c>
      <c r="AF152" s="55" t="str">
        <f>CONCATENATE("Итого по разделу: ",IF(Source!G59&lt;&gt;"Новый раздел", Source!G59, ""))</f>
        <v>Итого по разделу: Раздел 1: Демонтажные работы</v>
      </c>
    </row>
    <row r="156" spans="1:32" ht="16.5" x14ac:dyDescent="0.25">
      <c r="A156" s="79" t="str">
        <f>CONCATENATE("Раздел: ",IF(Source!G88&lt;&gt;"Новый раздел", Source!G88, ""))</f>
        <v>Раздел: Раздел 2: Общестроительные работы</v>
      </c>
      <c r="B156" s="79"/>
      <c r="C156" s="79"/>
      <c r="D156" s="79"/>
      <c r="E156" s="79"/>
      <c r="F156" s="79"/>
      <c r="G156" s="79"/>
      <c r="H156" s="79"/>
      <c r="I156" s="79"/>
      <c r="J156" s="79"/>
      <c r="K156" s="79"/>
      <c r="L156" s="79"/>
    </row>
    <row r="158" spans="1:32" ht="16.5" x14ac:dyDescent="0.25">
      <c r="A158" s="79" t="str">
        <f>CONCATENATE("Подраздел: ",IF(Source!G92&lt;&gt;"Новый подраздел", Source!G92, ""))</f>
        <v>Подраздел: Потолок</v>
      </c>
      <c r="B158" s="79"/>
      <c r="C158" s="79"/>
      <c r="D158" s="79"/>
      <c r="E158" s="79"/>
      <c r="F158" s="79"/>
      <c r="G158" s="79"/>
      <c r="H158" s="79"/>
      <c r="I158" s="79"/>
      <c r="J158" s="79"/>
      <c r="K158" s="79"/>
      <c r="L158" s="79"/>
    </row>
    <row r="159" spans="1:32" ht="71.25" x14ac:dyDescent="0.2">
      <c r="A159" s="50" t="str">
        <f>Source!E97</f>
        <v>16</v>
      </c>
      <c r="B159" s="51" t="str">
        <f>Source!F97</f>
        <v>61-2-7</v>
      </c>
      <c r="C159" s="51" t="str">
        <f>Source!G97</f>
        <v>Ремонт штукатурки внутренних стен по камню и бетону цементно-известковым раствором, площадью отдельных мест до 1 м2 толщиной слоя до 20 мм</v>
      </c>
      <c r="D159" s="32" t="str">
        <f>Source!H97</f>
        <v>100 м2</v>
      </c>
      <c r="E159" s="13">
        <f>Source!I97</f>
        <v>0.68</v>
      </c>
      <c r="F159" s="33">
        <f>Source!AL97+Source!AM97+Source!AO97</f>
        <v>3184.37</v>
      </c>
      <c r="G159" s="34"/>
      <c r="H159" s="35"/>
      <c r="I159" s="34" t="str">
        <f>Source!BO97</f>
        <v/>
      </c>
      <c r="J159" s="34"/>
      <c r="K159" s="35"/>
      <c r="L159" s="36"/>
      <c r="S159">
        <f>ROUND((Source!FX97/100)*((ROUND(Source!AF97*Source!I97, 2)+ROUND(Source!AE97*Source!I97, 2))), 2)</f>
        <v>1091.71</v>
      </c>
      <c r="T159">
        <f>Source!X97</f>
        <v>7270.82</v>
      </c>
      <c r="U159">
        <f>ROUND((Source!FY97/100)*((ROUND(Source!AF97*Source!I97, 2)+ROUND(Source!AE97*Source!I97, 2))), 2)</f>
        <v>690.96</v>
      </c>
      <c r="V159">
        <f>Source!Y97</f>
        <v>4601.79</v>
      </c>
    </row>
    <row r="160" spans="1:32" x14ac:dyDescent="0.2">
      <c r="C160" s="26" t="str">
        <f>"Объем: "&amp;Source!I97&amp;"=68/"&amp;"100"</f>
        <v>Объем: 0,68=68/100</v>
      </c>
    </row>
    <row r="161" spans="1:26" ht="14.25" x14ac:dyDescent="0.2">
      <c r="A161" s="50"/>
      <c r="B161" s="51"/>
      <c r="C161" s="51" t="s">
        <v>1139</v>
      </c>
      <c r="D161" s="32"/>
      <c r="E161" s="13"/>
      <c r="F161" s="33">
        <f>Source!AO97</f>
        <v>2023.18</v>
      </c>
      <c r="G161" s="34" t="str">
        <f>Source!DG97</f>
        <v/>
      </c>
      <c r="H161" s="35">
        <f>ROUND(Source!AF97*Source!I97, 2)</f>
        <v>1375.76</v>
      </c>
      <c r="I161" s="34"/>
      <c r="J161" s="34">
        <f>IF(Source!BA97&lt;&gt; 0, Source!BA97, 1)</f>
        <v>6.66</v>
      </c>
      <c r="K161" s="35">
        <f>Source!S97</f>
        <v>9162.58</v>
      </c>
      <c r="L161" s="36"/>
      <c r="R161">
        <f>H161</f>
        <v>1375.76</v>
      </c>
    </row>
    <row r="162" spans="1:26" ht="14.25" x14ac:dyDescent="0.2">
      <c r="A162" s="50"/>
      <c r="B162" s="51"/>
      <c r="C162" s="51" t="s">
        <v>130</v>
      </c>
      <c r="D162" s="32"/>
      <c r="E162" s="13"/>
      <c r="F162" s="33">
        <f>Source!AM97</f>
        <v>20.94</v>
      </c>
      <c r="G162" s="34" t="str">
        <f>Source!DE97</f>
        <v/>
      </c>
      <c r="H162" s="35">
        <f>ROUND(Source!AD97*Source!I97, 2)</f>
        <v>14.24</v>
      </c>
      <c r="I162" s="34"/>
      <c r="J162" s="34">
        <f>IF(Source!BB97&lt;&gt; 0, Source!BB97, 1)</f>
        <v>6.66</v>
      </c>
      <c r="K162" s="35">
        <f>Source!Q97</f>
        <v>94.83</v>
      </c>
      <c r="L162" s="36"/>
    </row>
    <row r="163" spans="1:26" ht="14.25" x14ac:dyDescent="0.2">
      <c r="A163" s="50"/>
      <c r="B163" s="51"/>
      <c r="C163" s="51" t="s">
        <v>1140</v>
      </c>
      <c r="D163" s="32"/>
      <c r="E163" s="13"/>
      <c r="F163" s="33">
        <f>Source!AN97</f>
        <v>9.0500000000000007</v>
      </c>
      <c r="G163" s="34" t="str">
        <f>Source!DF97</f>
        <v/>
      </c>
      <c r="H163" s="37">
        <f>ROUND(Source!AE97*Source!I97, 2)</f>
        <v>6.15</v>
      </c>
      <c r="I163" s="34"/>
      <c r="J163" s="34">
        <f>IF(Source!BS97&lt;&gt; 0, Source!BS97, 1)</f>
        <v>6.66</v>
      </c>
      <c r="K163" s="37">
        <f>Source!R97</f>
        <v>40.99</v>
      </c>
      <c r="L163" s="36"/>
      <c r="R163">
        <f>H163</f>
        <v>6.15</v>
      </c>
    </row>
    <row r="164" spans="1:26" ht="14.25" x14ac:dyDescent="0.2">
      <c r="A164" s="50"/>
      <c r="B164" s="51"/>
      <c r="C164" s="51" t="s">
        <v>1146</v>
      </c>
      <c r="D164" s="32"/>
      <c r="E164" s="13"/>
      <c r="F164" s="33">
        <f>Source!AL97</f>
        <v>1140.25</v>
      </c>
      <c r="G164" s="34" t="str">
        <f>Source!DD97</f>
        <v/>
      </c>
      <c r="H164" s="35">
        <f>ROUND(Source!AC97*Source!I97, 2)</f>
        <v>775.37</v>
      </c>
      <c r="I164" s="34"/>
      <c r="J164" s="34">
        <f>IF(Source!BC97&lt;&gt; 0, Source!BC97, 1)</f>
        <v>6.66</v>
      </c>
      <c r="K164" s="35">
        <f>Source!P97</f>
        <v>5163.96</v>
      </c>
      <c r="L164" s="36"/>
    </row>
    <row r="165" spans="1:26" ht="14.25" x14ac:dyDescent="0.2">
      <c r="A165" s="50"/>
      <c r="B165" s="51"/>
      <c r="C165" s="51" t="s">
        <v>1141</v>
      </c>
      <c r="D165" s="32" t="s">
        <v>1142</v>
      </c>
      <c r="E165" s="13">
        <f>Source!BZ97</f>
        <v>79</v>
      </c>
      <c r="F165" s="54"/>
      <c r="G165" s="34"/>
      <c r="H165" s="35">
        <f>SUM(S159:S167)</f>
        <v>1091.71</v>
      </c>
      <c r="I165" s="38"/>
      <c r="J165" s="30">
        <f>Source!AT97</f>
        <v>79</v>
      </c>
      <c r="K165" s="35">
        <f>SUM(T159:T167)</f>
        <v>7270.82</v>
      </c>
      <c r="L165" s="36"/>
    </row>
    <row r="166" spans="1:26" ht="14.25" x14ac:dyDescent="0.2">
      <c r="A166" s="50"/>
      <c r="B166" s="51"/>
      <c r="C166" s="51" t="s">
        <v>1143</v>
      </c>
      <c r="D166" s="32" t="s">
        <v>1142</v>
      </c>
      <c r="E166" s="13">
        <f>Source!CA97</f>
        <v>50</v>
      </c>
      <c r="F166" s="54"/>
      <c r="G166" s="34"/>
      <c r="H166" s="35">
        <f>SUM(U159:U167)</f>
        <v>690.96</v>
      </c>
      <c r="I166" s="38"/>
      <c r="J166" s="30">
        <f>Source!AU97</f>
        <v>50</v>
      </c>
      <c r="K166" s="35">
        <f>SUM(V159:V167)</f>
        <v>4601.79</v>
      </c>
      <c r="L166" s="36"/>
    </row>
    <row r="167" spans="1:26" ht="14.25" x14ac:dyDescent="0.2">
      <c r="A167" s="52"/>
      <c r="B167" s="53"/>
      <c r="C167" s="53" t="s">
        <v>1144</v>
      </c>
      <c r="D167" s="39" t="s">
        <v>1145</v>
      </c>
      <c r="E167" s="40">
        <f>Source!AQ97</f>
        <v>228.35</v>
      </c>
      <c r="F167" s="41"/>
      <c r="G167" s="42" t="str">
        <f>Source!DI97</f>
        <v/>
      </c>
      <c r="H167" s="43"/>
      <c r="I167" s="42"/>
      <c r="J167" s="42"/>
      <c r="K167" s="43"/>
      <c r="L167" s="44">
        <f>Source!U97</f>
        <v>155.27800000000002</v>
      </c>
    </row>
    <row r="168" spans="1:26" ht="15" x14ac:dyDescent="0.25">
      <c r="G168" s="76">
        <f>H161+H162+H164+H165+H166</f>
        <v>3948.04</v>
      </c>
      <c r="H168" s="76"/>
      <c r="J168" s="76">
        <f>K161+K162+K164+K165+K166</f>
        <v>26293.98</v>
      </c>
      <c r="K168" s="76"/>
      <c r="L168" s="45">
        <f>Source!U97</f>
        <v>155.27800000000002</v>
      </c>
      <c r="O168" s="27">
        <f>G168</f>
        <v>3948.04</v>
      </c>
      <c r="P168" s="27">
        <f>J168</f>
        <v>26293.98</v>
      </c>
      <c r="Q168" s="27">
        <f>L168</f>
        <v>155.27800000000002</v>
      </c>
      <c r="W168">
        <f>IF(Source!BI97&lt;=1,H161+H162+H164+H165+H166, 0)</f>
        <v>3948.04</v>
      </c>
      <c r="X168">
        <f>IF(Source!BI97=2,H161+H162+H164+H165+H166, 0)</f>
        <v>0</v>
      </c>
      <c r="Y168">
        <f>IF(Source!BI97=3,H161+H162+H164+H165+H166, 0)</f>
        <v>0</v>
      </c>
      <c r="Z168">
        <f>IF(Source!BI97=4,H161+H162+H164+H165+H166, 0)</f>
        <v>0</v>
      </c>
    </row>
    <row r="169" spans="1:26" ht="42.75" x14ac:dyDescent="0.2">
      <c r="A169" s="50" t="str">
        <f>Source!E99</f>
        <v>17</v>
      </c>
      <c r="B169" s="51" t="str">
        <f>Source!F99</f>
        <v>15-01-047-15</v>
      </c>
      <c r="C169" s="51" t="str">
        <f>Source!G99</f>
        <v>Устройство подвесных потолков типа &lt;Армстронг&gt; по каркасу из оцинкованного профиля</v>
      </c>
      <c r="D169" s="32" t="str">
        <f>Source!H99</f>
        <v>100 м2</v>
      </c>
      <c r="E169" s="13">
        <f>Source!I99</f>
        <v>2.464</v>
      </c>
      <c r="F169" s="33">
        <f>Source!AL99+Source!AM99+Source!AO99</f>
        <v>6623.23</v>
      </c>
      <c r="G169" s="34"/>
      <c r="H169" s="35"/>
      <c r="I169" s="34" t="str">
        <f>Source!BO99</f>
        <v/>
      </c>
      <c r="J169" s="34"/>
      <c r="K169" s="35"/>
      <c r="L169" s="36"/>
      <c r="S169">
        <f>ROUND((Source!FX99/100)*((ROUND(Source!AF99*Source!I99, 2)+ROUND(Source!AE99*Source!I99, 2))), 2)</f>
        <v>3316.2</v>
      </c>
      <c r="T169">
        <f>Source!X99</f>
        <v>22202.74</v>
      </c>
      <c r="U169">
        <f>ROUND((Source!FY99/100)*((ROUND(Source!AF99*Source!I99, 2)+ROUND(Source!AE99*Source!I99, 2))), 2)</f>
        <v>1640.56</v>
      </c>
      <c r="V169">
        <f>Source!Y99</f>
        <v>10984.52</v>
      </c>
    </row>
    <row r="170" spans="1:26" x14ac:dyDescent="0.2">
      <c r="C170" s="26" t="str">
        <f>"Объем: "&amp;Source!I99&amp;"=246,4/"&amp;"100"</f>
        <v>Объем: 2,464=246,4/100</v>
      </c>
    </row>
    <row r="171" spans="1:26" ht="14.25" x14ac:dyDescent="0.2">
      <c r="A171" s="50"/>
      <c r="B171" s="51"/>
      <c r="C171" s="51" t="s">
        <v>1139</v>
      </c>
      <c r="D171" s="32"/>
      <c r="E171" s="13"/>
      <c r="F171" s="33">
        <f>Source!AO99</f>
        <v>963.12</v>
      </c>
      <c r="G171" s="34" t="str">
        <f>Source!DG99</f>
        <v>)*1,15)*1,2</v>
      </c>
      <c r="H171" s="35">
        <f>ROUND(Source!AF99*Source!I99, 2)</f>
        <v>3274.92</v>
      </c>
      <c r="I171" s="34"/>
      <c r="J171" s="34">
        <f>IF(Source!BA99&lt;&gt; 0, Source!BA99, 1)</f>
        <v>6.66</v>
      </c>
      <c r="K171" s="35">
        <f>Source!S99</f>
        <v>21810.94</v>
      </c>
      <c r="L171" s="36"/>
      <c r="R171">
        <f>H171</f>
        <v>3274.92</v>
      </c>
    </row>
    <row r="172" spans="1:26" ht="14.25" x14ac:dyDescent="0.2">
      <c r="A172" s="50"/>
      <c r="B172" s="51"/>
      <c r="C172" s="51" t="s">
        <v>130</v>
      </c>
      <c r="D172" s="32"/>
      <c r="E172" s="13"/>
      <c r="F172" s="33">
        <f>Source!AM99</f>
        <v>324.70999999999998</v>
      </c>
      <c r="G172" s="34" t="str">
        <f>Source!DE99</f>
        <v>)*1,25)*1,2</v>
      </c>
      <c r="H172" s="35">
        <f>ROUND(Source!AD99*Source!I99, 2)</f>
        <v>1200.1300000000001</v>
      </c>
      <c r="I172" s="34"/>
      <c r="J172" s="34">
        <f>IF(Source!BB99&lt;&gt; 0, Source!BB99, 1)</f>
        <v>6.66</v>
      </c>
      <c r="K172" s="35">
        <f>Source!Q99</f>
        <v>7992.85</v>
      </c>
      <c r="L172" s="36"/>
    </row>
    <row r="173" spans="1:26" ht="14.25" x14ac:dyDescent="0.2">
      <c r="A173" s="50"/>
      <c r="B173" s="51"/>
      <c r="C173" s="51" t="s">
        <v>1140</v>
      </c>
      <c r="D173" s="32"/>
      <c r="E173" s="13"/>
      <c r="F173" s="33">
        <f>Source!AN99</f>
        <v>63.39</v>
      </c>
      <c r="G173" s="34" t="str">
        <f>Source!DF99</f>
        <v>)*1,25)*1,2</v>
      </c>
      <c r="H173" s="37">
        <f>ROUND(Source!AE99*Source!I99, 2)</f>
        <v>234.29</v>
      </c>
      <c r="I173" s="34"/>
      <c r="J173" s="34">
        <f>IF(Source!BS99&lt;&gt; 0, Source!BS99, 1)</f>
        <v>6.66</v>
      </c>
      <c r="K173" s="37">
        <f>Source!R99</f>
        <v>1560.37</v>
      </c>
      <c r="L173" s="36"/>
      <c r="R173">
        <f>H173</f>
        <v>234.29</v>
      </c>
    </row>
    <row r="174" spans="1:26" ht="14.25" x14ac:dyDescent="0.2">
      <c r="A174" s="50"/>
      <c r="B174" s="51"/>
      <c r="C174" s="51" t="s">
        <v>1146</v>
      </c>
      <c r="D174" s="32"/>
      <c r="E174" s="13"/>
      <c r="F174" s="33">
        <f>Source!AL99</f>
        <v>5335.4</v>
      </c>
      <c r="G174" s="34" t="str">
        <f>Source!DD99</f>
        <v/>
      </c>
      <c r="H174" s="35">
        <f>ROUND(Source!AC99*Source!I99, 2)</f>
        <v>13146.43</v>
      </c>
      <c r="I174" s="34"/>
      <c r="J174" s="34">
        <f>IF(Source!BC99&lt;&gt; 0, Source!BC99, 1)</f>
        <v>6.66</v>
      </c>
      <c r="K174" s="35">
        <f>Source!P99</f>
        <v>87555.19</v>
      </c>
      <c r="L174" s="36"/>
    </row>
    <row r="175" spans="1:26" ht="14.25" x14ac:dyDescent="0.2">
      <c r="A175" s="50"/>
      <c r="B175" s="51"/>
      <c r="C175" s="51" t="s">
        <v>1141</v>
      </c>
      <c r="D175" s="32" t="s">
        <v>1142</v>
      </c>
      <c r="E175" s="13">
        <f>Source!BZ99</f>
        <v>105</v>
      </c>
      <c r="F175" s="77" t="str">
        <f>CONCATENATE(" )", Source!DL99, Source!FT99, "=", Source!FX99)</f>
        <v xml:space="preserve"> )*0,9=94,5</v>
      </c>
      <c r="G175" s="78"/>
      <c r="H175" s="35">
        <f>SUM(S169:S177)</f>
        <v>3316.2</v>
      </c>
      <c r="I175" s="38"/>
      <c r="J175" s="30">
        <f>Source!AT99</f>
        <v>95</v>
      </c>
      <c r="K175" s="35">
        <f>SUM(T169:T177)</f>
        <v>22202.74</v>
      </c>
      <c r="L175" s="36"/>
    </row>
    <row r="176" spans="1:26" ht="14.25" x14ac:dyDescent="0.2">
      <c r="A176" s="50"/>
      <c r="B176" s="51"/>
      <c r="C176" s="51" t="s">
        <v>1143</v>
      </c>
      <c r="D176" s="32" t="s">
        <v>1142</v>
      </c>
      <c r="E176" s="13">
        <f>Source!CA99</f>
        <v>55</v>
      </c>
      <c r="F176" s="77" t="str">
        <f>CONCATENATE(" )", Source!DM99, Source!FU99, "=", Source!FY99)</f>
        <v xml:space="preserve"> )*0,85=46,75</v>
      </c>
      <c r="G176" s="78"/>
      <c r="H176" s="35">
        <f>SUM(U169:U177)</f>
        <v>1640.56</v>
      </c>
      <c r="I176" s="38"/>
      <c r="J176" s="30">
        <f>Source!AU99</f>
        <v>47</v>
      </c>
      <c r="K176" s="35">
        <f>SUM(V169:V177)</f>
        <v>10984.52</v>
      </c>
      <c r="L176" s="36"/>
    </row>
    <row r="177" spans="1:26" ht="14.25" x14ac:dyDescent="0.2">
      <c r="A177" s="52"/>
      <c r="B177" s="53"/>
      <c r="C177" s="53" t="s">
        <v>1144</v>
      </c>
      <c r="D177" s="39" t="s">
        <v>1145</v>
      </c>
      <c r="E177" s="40">
        <f>Source!AQ99</f>
        <v>102.46</v>
      </c>
      <c r="F177" s="41"/>
      <c r="G177" s="42" t="str">
        <f>Source!DI99</f>
        <v>)*1,15)*1,2</v>
      </c>
      <c r="H177" s="43"/>
      <c r="I177" s="42"/>
      <c r="J177" s="42"/>
      <c r="K177" s="43"/>
      <c r="L177" s="44">
        <f>Source!U99</f>
        <v>348.39678719999995</v>
      </c>
    </row>
    <row r="178" spans="1:26" ht="15" x14ac:dyDescent="0.25">
      <c r="G178" s="76">
        <f>H171+H172+H174+H175+H176</f>
        <v>22578.240000000002</v>
      </c>
      <c r="H178" s="76"/>
      <c r="J178" s="76">
        <f>K171+K172+K174+K175+K176</f>
        <v>150546.23999999999</v>
      </c>
      <c r="K178" s="76"/>
      <c r="L178" s="45">
        <f>Source!U99</f>
        <v>348.39678719999995</v>
      </c>
      <c r="O178" s="27">
        <f>G178</f>
        <v>22578.240000000002</v>
      </c>
      <c r="P178" s="27">
        <f>J178</f>
        <v>150546.23999999999</v>
      </c>
      <c r="Q178" s="27">
        <f>L178</f>
        <v>348.39678719999995</v>
      </c>
      <c r="W178">
        <f>IF(Source!BI99&lt;=1,H171+H172+H174+H175+H176, 0)</f>
        <v>22578.240000000002</v>
      </c>
      <c r="X178">
        <f>IF(Source!BI99=2,H171+H172+H174+H175+H176, 0)</f>
        <v>0</v>
      </c>
      <c r="Y178">
        <f>IF(Source!BI99=3,H171+H172+H174+H175+H176, 0)</f>
        <v>0</v>
      </c>
      <c r="Z178">
        <f>IF(Source!BI99=4,H171+H172+H174+H175+H176, 0)</f>
        <v>0</v>
      </c>
    </row>
    <row r="180" spans="1:26" ht="15" x14ac:dyDescent="0.25">
      <c r="A180" s="75" t="str">
        <f>CONCATENATE("Итого по подразделу: ",IF(Source!G101&lt;&gt;"Новый подраздел", Source!G101, ""))</f>
        <v>Итого по подразделу: Потолок</v>
      </c>
      <c r="B180" s="75"/>
      <c r="C180" s="75"/>
      <c r="D180" s="75"/>
      <c r="E180" s="75"/>
      <c r="F180" s="75"/>
      <c r="G180" s="74">
        <f>SUM(O158:O179)</f>
        <v>26526.280000000002</v>
      </c>
      <c r="H180" s="74"/>
      <c r="I180" s="29"/>
      <c r="J180" s="74">
        <f>SUM(P158:P179)</f>
        <v>176840.22</v>
      </c>
      <c r="K180" s="74"/>
      <c r="L180" s="45">
        <f>SUM(Q158:Q179)</f>
        <v>503.67478719999997</v>
      </c>
    </row>
    <row r="184" spans="1:26" ht="16.5" x14ac:dyDescent="0.25">
      <c r="A184" s="79" t="str">
        <f>CONCATENATE("Подраздел: ",IF(Source!G130&lt;&gt;"Новый подраздел", Source!G130, ""))</f>
        <v>Подраздел: Стены</v>
      </c>
      <c r="B184" s="79"/>
      <c r="C184" s="79"/>
      <c r="D184" s="79"/>
      <c r="E184" s="79"/>
      <c r="F184" s="79"/>
      <c r="G184" s="79"/>
      <c r="H184" s="79"/>
      <c r="I184" s="79"/>
      <c r="J184" s="79"/>
      <c r="K184" s="79"/>
      <c r="L184" s="79"/>
    </row>
    <row r="185" spans="1:26" ht="28.5" x14ac:dyDescent="0.2">
      <c r="A185" s="50" t="str">
        <f>Source!E135</f>
        <v>18</v>
      </c>
      <c r="B185" s="51" t="str">
        <f>Source!F135</f>
        <v>10-01-010-01</v>
      </c>
      <c r="C185" s="51" t="str">
        <f>Source!G135</f>
        <v>Установка элементов каркаса из брусьев</v>
      </c>
      <c r="D185" s="32" t="str">
        <f>Source!H135</f>
        <v>м3</v>
      </c>
      <c r="E185" s="13">
        <f>Source!I135</f>
        <v>0.45</v>
      </c>
      <c r="F185" s="33">
        <f>Source!AL135+Source!AM135+Source!AO135</f>
        <v>0</v>
      </c>
      <c r="G185" s="34"/>
      <c r="H185" s="35"/>
      <c r="I185" s="34" t="str">
        <f>Source!BO135</f>
        <v/>
      </c>
      <c r="J185" s="34"/>
      <c r="K185" s="35"/>
      <c r="L185" s="36"/>
      <c r="S185">
        <f>ROUND((Source!FX135/100)*((ROUND(Source!AF135*Source!I135, 2)+ROUND(Source!AE135*Source!I135, 2))), 2)</f>
        <v>0</v>
      </c>
      <c r="T185">
        <f>Source!X135</f>
        <v>0</v>
      </c>
      <c r="U185">
        <f>ROUND((Source!FY135/100)*((ROUND(Source!AF135*Source!I135, 2)+ROUND(Source!AE135*Source!I135, 2))), 2)</f>
        <v>0</v>
      </c>
      <c r="V185">
        <f>Source!Y135</f>
        <v>0</v>
      </c>
    </row>
    <row r="186" spans="1:26" ht="14.25" x14ac:dyDescent="0.2">
      <c r="A186" s="52"/>
      <c r="B186" s="53"/>
      <c r="C186" s="53" t="s">
        <v>1144</v>
      </c>
      <c r="D186" s="39" t="s">
        <v>1145</v>
      </c>
      <c r="E186" s="40">
        <f>Source!AQ135</f>
        <v>22.5</v>
      </c>
      <c r="F186" s="41"/>
      <c r="G186" s="42" t="str">
        <f>Source!DI135</f>
        <v>)*1,15)*1,2</v>
      </c>
      <c r="H186" s="43"/>
      <c r="I186" s="42"/>
      <c r="J186" s="42"/>
      <c r="K186" s="43"/>
      <c r="L186" s="44">
        <f>Source!U135</f>
        <v>13.972499999999997</v>
      </c>
    </row>
    <row r="187" spans="1:26" ht="15" x14ac:dyDescent="0.25">
      <c r="G187" s="76">
        <f>H185</f>
        <v>0</v>
      </c>
      <c r="H187" s="76"/>
      <c r="J187" s="76">
        <f>K185</f>
        <v>0</v>
      </c>
      <c r="K187" s="76"/>
      <c r="L187" s="45">
        <f>Source!U135</f>
        <v>13.972499999999997</v>
      </c>
      <c r="O187" s="27">
        <f>G187</f>
        <v>0</v>
      </c>
      <c r="P187" s="27">
        <f>J187</f>
        <v>0</v>
      </c>
      <c r="Q187" s="27">
        <f>L187</f>
        <v>13.972499999999997</v>
      </c>
      <c r="W187">
        <f>IF(Source!BI135&lt;=1,H185, 0)</f>
        <v>0</v>
      </c>
      <c r="X187">
        <f>IF(Source!BI135=2,H185, 0)</f>
        <v>0</v>
      </c>
      <c r="Y187">
        <f>IF(Source!BI135=3,H185, 0)</f>
        <v>0</v>
      </c>
      <c r="Z187">
        <f>IF(Source!BI135=4,H185, 0)</f>
        <v>0</v>
      </c>
    </row>
    <row r="188" spans="1:26" ht="28.5" x14ac:dyDescent="0.2">
      <c r="A188" s="50" t="str">
        <f>Source!E137</f>
        <v>19</v>
      </c>
      <c r="B188" s="51" t="str">
        <f>Source!F137</f>
        <v>13-06-003-01</v>
      </c>
      <c r="C188" s="51" t="str">
        <f>Source!G137</f>
        <v>Очистка поверхности щетками</v>
      </c>
      <c r="D188" s="32" t="str">
        <f>Source!H137</f>
        <v>м2</v>
      </c>
      <c r="E188" s="13">
        <f>Source!I137</f>
        <v>182.78</v>
      </c>
      <c r="F188" s="33">
        <f>Source!AL137+Source!AM137+Source!AO137</f>
        <v>7.68</v>
      </c>
      <c r="G188" s="34"/>
      <c r="H188" s="35"/>
      <c r="I188" s="34" t="str">
        <f>Source!BO137</f>
        <v/>
      </c>
      <c r="J188" s="34"/>
      <c r="K188" s="35"/>
      <c r="L188" s="36"/>
      <c r="S188">
        <f>ROUND((Source!FX137/100)*((ROUND(Source!AF137*Source!I137, 2)+ROUND(Source!AE137*Source!I137, 2))), 2)</f>
        <v>1569.12</v>
      </c>
      <c r="T188">
        <f>Source!X137</f>
        <v>10450.290000000001</v>
      </c>
      <c r="U188">
        <f>ROUND((Source!FY137/100)*((ROUND(Source!AF137*Source!I137, 2)+ROUND(Source!AE137*Source!I137, 2))), 2)</f>
        <v>1152.6199999999999</v>
      </c>
      <c r="V188">
        <f>Source!Y137</f>
        <v>7740.95</v>
      </c>
    </row>
    <row r="189" spans="1:26" ht="14.25" x14ac:dyDescent="0.2">
      <c r="A189" s="50"/>
      <c r="B189" s="51"/>
      <c r="C189" s="51" t="s">
        <v>1139</v>
      </c>
      <c r="D189" s="32"/>
      <c r="E189" s="13"/>
      <c r="F189" s="33">
        <f>Source!AO137</f>
        <v>7.68</v>
      </c>
      <c r="G189" s="34" t="str">
        <f>Source!DG137</f>
        <v>)*1,15)*1,2</v>
      </c>
      <c r="H189" s="35">
        <f>ROUND(Source!AF137*Source!I137, 2)</f>
        <v>1937.18</v>
      </c>
      <c r="I189" s="34"/>
      <c r="J189" s="34">
        <f>IF(Source!BA137&lt;&gt; 0, Source!BA137, 1)</f>
        <v>6.66</v>
      </c>
      <c r="K189" s="35">
        <f>Source!S137</f>
        <v>12901.59</v>
      </c>
      <c r="L189" s="36"/>
      <c r="R189">
        <f>H189</f>
        <v>1937.18</v>
      </c>
    </row>
    <row r="190" spans="1:26" ht="14.25" x14ac:dyDescent="0.2">
      <c r="A190" s="50"/>
      <c r="B190" s="51"/>
      <c r="C190" s="51" t="s">
        <v>1141</v>
      </c>
      <c r="D190" s="32" t="s">
        <v>1142</v>
      </c>
      <c r="E190" s="13">
        <f>Source!BZ137</f>
        <v>90</v>
      </c>
      <c r="F190" s="77" t="str">
        <f>CONCATENATE(" )", Source!DL137, Source!FT137, "=", Source!FX137)</f>
        <v xml:space="preserve"> )*0,9=81</v>
      </c>
      <c r="G190" s="78"/>
      <c r="H190" s="35">
        <f>SUM(S188:S192)</f>
        <v>1569.12</v>
      </c>
      <c r="I190" s="38"/>
      <c r="J190" s="30">
        <f>Source!AT137</f>
        <v>81</v>
      </c>
      <c r="K190" s="35">
        <f>SUM(T188:T192)</f>
        <v>10450.290000000001</v>
      </c>
      <c r="L190" s="36"/>
    </row>
    <row r="191" spans="1:26" ht="14.25" x14ac:dyDescent="0.2">
      <c r="A191" s="50"/>
      <c r="B191" s="51"/>
      <c r="C191" s="51" t="s">
        <v>1143</v>
      </c>
      <c r="D191" s="32" t="s">
        <v>1142</v>
      </c>
      <c r="E191" s="13">
        <f>Source!CA137</f>
        <v>70</v>
      </c>
      <c r="F191" s="77" t="str">
        <f>CONCATENATE(" )", Source!DM137, Source!FU137, "=", Source!FY137)</f>
        <v xml:space="preserve"> )*0,85=59,5</v>
      </c>
      <c r="G191" s="78"/>
      <c r="H191" s="35">
        <f>SUM(U188:U192)</f>
        <v>1152.6199999999999</v>
      </c>
      <c r="I191" s="38"/>
      <c r="J191" s="30">
        <f>Source!AU137</f>
        <v>60</v>
      </c>
      <c r="K191" s="35">
        <f>SUM(V188:V192)</f>
        <v>7740.95</v>
      </c>
      <c r="L191" s="36"/>
    </row>
    <row r="192" spans="1:26" ht="14.25" x14ac:dyDescent="0.2">
      <c r="A192" s="52"/>
      <c r="B192" s="53"/>
      <c r="C192" s="53" t="s">
        <v>1144</v>
      </c>
      <c r="D192" s="39" t="s">
        <v>1145</v>
      </c>
      <c r="E192" s="40">
        <f>Source!AQ137</f>
        <v>0.9</v>
      </c>
      <c r="F192" s="41"/>
      <c r="G192" s="42" t="str">
        <f>Source!DI137</f>
        <v>)*1,15)*1,2</v>
      </c>
      <c r="H192" s="43"/>
      <c r="I192" s="42"/>
      <c r="J192" s="42"/>
      <c r="K192" s="43"/>
      <c r="L192" s="44">
        <f>Source!U137</f>
        <v>227.01275999999996</v>
      </c>
    </row>
    <row r="193" spans="1:26" ht="15" x14ac:dyDescent="0.25">
      <c r="G193" s="76">
        <f>H189+H190+H191</f>
        <v>4658.92</v>
      </c>
      <c r="H193" s="76"/>
      <c r="J193" s="76">
        <f>K189+K190+K191</f>
        <v>31092.83</v>
      </c>
      <c r="K193" s="76"/>
      <c r="L193" s="45">
        <f>Source!U137</f>
        <v>227.01275999999996</v>
      </c>
      <c r="O193" s="27">
        <f>G193</f>
        <v>4658.92</v>
      </c>
      <c r="P193" s="27">
        <f>J193</f>
        <v>31092.83</v>
      </c>
      <c r="Q193" s="27">
        <f>L193</f>
        <v>227.01275999999996</v>
      </c>
      <c r="W193">
        <f>IF(Source!BI137&lt;=1,H189+H190+H191, 0)</f>
        <v>4658.92</v>
      </c>
      <c r="X193">
        <f>IF(Source!BI137=2,H189+H190+H191, 0)</f>
        <v>0</v>
      </c>
      <c r="Y193">
        <f>IF(Source!BI137=3,H189+H190+H191, 0)</f>
        <v>0</v>
      </c>
      <c r="Z193">
        <f>IF(Source!BI137=4,H189+H190+H191, 0)</f>
        <v>0</v>
      </c>
    </row>
    <row r="194" spans="1:26" ht="57" x14ac:dyDescent="0.2">
      <c r="A194" s="50" t="str">
        <f>Source!E139</f>
        <v>20</v>
      </c>
      <c r="B194" s="51" t="str">
        <f>Source!F139</f>
        <v>15-02-019-03</v>
      </c>
      <c r="C194" s="51" t="str">
        <f>Source!G139</f>
        <v>Сплошное выравнивание внутренних поверхностей (однослойное оштукатуривание) из сухих растворных смесей толщиной до 10 мм стен</v>
      </c>
      <c r="D194" s="32" t="str">
        <f>Source!H139</f>
        <v>100 м2</v>
      </c>
      <c r="E194" s="13">
        <f>Source!I139</f>
        <v>1.8278000000000001</v>
      </c>
      <c r="F194" s="33">
        <f>Source!AL139+Source!AM139+Source!AO139</f>
        <v>295.40999999999997</v>
      </c>
      <c r="G194" s="34"/>
      <c r="H194" s="35"/>
      <c r="I194" s="34" t="str">
        <f>Source!BO139</f>
        <v/>
      </c>
      <c r="J194" s="34"/>
      <c r="K194" s="35"/>
      <c r="L194" s="36"/>
      <c r="S194">
        <f>ROUND((Source!FX139/100)*((ROUND(Source!AF139*Source!I139, 2)+ROUND(Source!AE139*Source!I139, 2))), 2)</f>
        <v>686.72</v>
      </c>
      <c r="T194">
        <f>Source!X139</f>
        <v>4597.7299999999996</v>
      </c>
      <c r="U194">
        <f>ROUND((Source!FY139/100)*((ROUND(Source!AF139*Source!I139, 2)+ROUND(Source!AE139*Source!I139, 2))), 2)</f>
        <v>339.73</v>
      </c>
      <c r="V194">
        <f>Source!Y139</f>
        <v>2274.67</v>
      </c>
    </row>
    <row r="195" spans="1:26" x14ac:dyDescent="0.2">
      <c r="C195" s="26" t="str">
        <f>"Объем: "&amp;Source!I139&amp;"=182,78/"&amp;"100"</f>
        <v>Объем: 1,8278=182,78/100</v>
      </c>
    </row>
    <row r="196" spans="1:26" ht="14.25" x14ac:dyDescent="0.2">
      <c r="A196" s="50"/>
      <c r="B196" s="51"/>
      <c r="C196" s="51" t="s">
        <v>1139</v>
      </c>
      <c r="D196" s="32"/>
      <c r="E196" s="13"/>
      <c r="F196" s="33">
        <f>Source!AO139</f>
        <v>277.14</v>
      </c>
      <c r="G196" s="34" t="str">
        <f>Source!DG139</f>
        <v>)*1,15)*1,2</v>
      </c>
      <c r="H196" s="35">
        <f>ROUND(Source!AF139*Source!I139, 2)</f>
        <v>699.05</v>
      </c>
      <c r="I196" s="34"/>
      <c r="J196" s="34">
        <f>IF(Source!BA139&lt;&gt; 0, Source!BA139, 1)</f>
        <v>6.66</v>
      </c>
      <c r="K196" s="35">
        <f>Source!S139</f>
        <v>4655.66</v>
      </c>
      <c r="L196" s="36"/>
      <c r="R196">
        <f>H196</f>
        <v>699.05</v>
      </c>
    </row>
    <row r="197" spans="1:26" ht="14.25" x14ac:dyDescent="0.2">
      <c r="A197" s="50"/>
      <c r="B197" s="51"/>
      <c r="C197" s="51" t="s">
        <v>130</v>
      </c>
      <c r="D197" s="32"/>
      <c r="E197" s="13"/>
      <c r="F197" s="33">
        <f>Source!AM139</f>
        <v>17.03</v>
      </c>
      <c r="G197" s="34" t="str">
        <f>Source!DE139</f>
        <v>)*1,25)*1,2</v>
      </c>
      <c r="H197" s="35">
        <f>ROUND(Source!AD139*Source!I139, 2)</f>
        <v>46.69</v>
      </c>
      <c r="I197" s="34"/>
      <c r="J197" s="34">
        <f>IF(Source!BB139&lt;&gt; 0, Source!BB139, 1)</f>
        <v>6.66</v>
      </c>
      <c r="K197" s="35">
        <f>Source!Q139</f>
        <v>310.95999999999998</v>
      </c>
      <c r="L197" s="36"/>
    </row>
    <row r="198" spans="1:26" ht="14.25" x14ac:dyDescent="0.2">
      <c r="A198" s="50"/>
      <c r="B198" s="51"/>
      <c r="C198" s="51" t="s">
        <v>1140</v>
      </c>
      <c r="D198" s="32"/>
      <c r="E198" s="13"/>
      <c r="F198" s="33">
        <f>Source!AN139</f>
        <v>10.08</v>
      </c>
      <c r="G198" s="34" t="str">
        <f>Source!DF139</f>
        <v>)*1,25)*1,2</v>
      </c>
      <c r="H198" s="37">
        <f>ROUND(Source!AE139*Source!I139, 2)</f>
        <v>27.64</v>
      </c>
      <c r="I198" s="34"/>
      <c r="J198" s="34">
        <f>IF(Source!BS139&lt;&gt; 0, Source!BS139, 1)</f>
        <v>6.66</v>
      </c>
      <c r="K198" s="37">
        <f>Source!R139</f>
        <v>184.06</v>
      </c>
      <c r="L198" s="36"/>
      <c r="R198">
        <f>H198</f>
        <v>27.64</v>
      </c>
    </row>
    <row r="199" spans="1:26" ht="14.25" x14ac:dyDescent="0.2">
      <c r="A199" s="50"/>
      <c r="B199" s="51"/>
      <c r="C199" s="51" t="s">
        <v>1146</v>
      </c>
      <c r="D199" s="32"/>
      <c r="E199" s="13"/>
      <c r="F199" s="33">
        <f>Source!AL139</f>
        <v>1.24</v>
      </c>
      <c r="G199" s="34" t="str">
        <f>Source!DD139</f>
        <v/>
      </c>
      <c r="H199" s="35">
        <f>ROUND(Source!AC139*Source!I139, 2)</f>
        <v>2.27</v>
      </c>
      <c r="I199" s="34"/>
      <c r="J199" s="34">
        <f>IF(Source!BC139&lt;&gt; 0, Source!BC139, 1)</f>
        <v>6.66</v>
      </c>
      <c r="K199" s="35">
        <f>Source!P139</f>
        <v>15.09</v>
      </c>
      <c r="L199" s="36"/>
    </row>
    <row r="200" spans="1:26" ht="14.25" x14ac:dyDescent="0.2">
      <c r="A200" s="50"/>
      <c r="B200" s="51"/>
      <c r="C200" s="51" t="s">
        <v>1141</v>
      </c>
      <c r="D200" s="32" t="s">
        <v>1142</v>
      </c>
      <c r="E200" s="13">
        <f>Source!BZ139</f>
        <v>105</v>
      </c>
      <c r="F200" s="77" t="str">
        <f>CONCATENATE(" )", Source!DL139, Source!FT139, "=", Source!FX139)</f>
        <v xml:space="preserve"> )*0,9=94,5</v>
      </c>
      <c r="G200" s="78"/>
      <c r="H200" s="35">
        <f>SUM(S194:S205)</f>
        <v>686.72</v>
      </c>
      <c r="I200" s="38"/>
      <c r="J200" s="30">
        <f>Source!AT139</f>
        <v>95</v>
      </c>
      <c r="K200" s="35">
        <f>SUM(T194:T205)</f>
        <v>4597.7299999999996</v>
      </c>
      <c r="L200" s="36"/>
    </row>
    <row r="201" spans="1:26" ht="14.25" x14ac:dyDescent="0.2">
      <c r="A201" s="50"/>
      <c r="B201" s="51"/>
      <c r="C201" s="51" t="s">
        <v>1143</v>
      </c>
      <c r="D201" s="32" t="s">
        <v>1142</v>
      </c>
      <c r="E201" s="13">
        <f>Source!CA139</f>
        <v>55</v>
      </c>
      <c r="F201" s="77" t="str">
        <f>CONCATENATE(" )", Source!DM139, Source!FU139, "=", Source!FY139)</f>
        <v xml:space="preserve"> )*0,85=46,75</v>
      </c>
      <c r="G201" s="78"/>
      <c r="H201" s="35">
        <f>SUM(U194:U205)</f>
        <v>339.73</v>
      </c>
      <c r="I201" s="38"/>
      <c r="J201" s="30">
        <f>Source!AU139</f>
        <v>47</v>
      </c>
      <c r="K201" s="35">
        <f>SUM(V194:V205)</f>
        <v>2274.67</v>
      </c>
      <c r="L201" s="36"/>
    </row>
    <row r="202" spans="1:26" ht="14.25" x14ac:dyDescent="0.2">
      <c r="A202" s="50"/>
      <c r="B202" s="51"/>
      <c r="C202" s="51" t="s">
        <v>1144</v>
      </c>
      <c r="D202" s="32" t="s">
        <v>1145</v>
      </c>
      <c r="E202" s="13">
        <f>Source!AQ139</f>
        <v>32.49</v>
      </c>
      <c r="F202" s="33"/>
      <c r="G202" s="34" t="str">
        <f>Source!DI139</f>
        <v>)*1,15)*1,2</v>
      </c>
      <c r="H202" s="35"/>
      <c r="I202" s="34"/>
      <c r="J202" s="34"/>
      <c r="K202" s="35"/>
      <c r="L202" s="46">
        <f>Source!U139</f>
        <v>81.95160636</v>
      </c>
    </row>
    <row r="203" spans="1:26" ht="14.25" x14ac:dyDescent="0.2">
      <c r="A203" s="50" t="str">
        <f>Source!E141</f>
        <v>20,1</v>
      </c>
      <c r="B203" s="51" t="str">
        <f>Source!F141</f>
        <v>04.3.02.09</v>
      </c>
      <c r="C203" s="51" t="str">
        <f>Source!G141</f>
        <v>Смеси на цементной основе</v>
      </c>
      <c r="D203" s="32" t="str">
        <f>Source!H141</f>
        <v>т</v>
      </c>
      <c r="E203" s="13">
        <f>Source!I141</f>
        <v>1.5536300000000001</v>
      </c>
      <c r="F203" s="33">
        <f>Source!AL141+Source!AM141+Source!AO141</f>
        <v>0</v>
      </c>
      <c r="G203" s="47" t="s">
        <v>6</v>
      </c>
      <c r="H203" s="35">
        <f>ROUND(Source!AC141*Source!I141, 2)+ROUND(Source!AD141*Source!I141, 2)+ROUND(Source!AF141*Source!I141, 2)</f>
        <v>0</v>
      </c>
      <c r="I203" s="34"/>
      <c r="J203" s="34">
        <f>IF(Source!BC141&lt;&gt; 0, Source!BC141, 1)</f>
        <v>6.66</v>
      </c>
      <c r="K203" s="35">
        <f>Source!O141</f>
        <v>0</v>
      </c>
      <c r="L203" s="36"/>
      <c r="S203">
        <f>ROUND((Source!FX141/100)*((ROUND(Source!AF141*Source!I141, 2)+ROUND(Source!AE141*Source!I141, 2))), 2)</f>
        <v>0</v>
      </c>
      <c r="T203">
        <f>Source!X141</f>
        <v>0</v>
      </c>
      <c r="U203">
        <f>ROUND((Source!FY141/100)*((ROUND(Source!AF141*Source!I141, 2)+ROUND(Source!AE141*Source!I141, 2))), 2)</f>
        <v>0</v>
      </c>
      <c r="V203">
        <f>Source!Y141</f>
        <v>0</v>
      </c>
      <c r="W203">
        <f>IF(Source!BI141&lt;=1,H203, 0)</f>
        <v>0</v>
      </c>
      <c r="X203">
        <f>IF(Source!BI141=2,H203, 0)</f>
        <v>0</v>
      </c>
      <c r="Y203">
        <f>IF(Source!BI141=3,H203, 0)</f>
        <v>0</v>
      </c>
      <c r="Z203">
        <f>IF(Source!BI141=4,H203, 0)</f>
        <v>0</v>
      </c>
    </row>
    <row r="204" spans="1:26" ht="28.5" x14ac:dyDescent="0.2">
      <c r="A204" s="50" t="str">
        <f>Source!E143</f>
        <v>20,2</v>
      </c>
      <c r="B204" s="51" t="str">
        <f>Source!F143</f>
        <v>04.3.02.09-0741</v>
      </c>
      <c r="C204" s="51" t="str">
        <f>Source!G143</f>
        <v>Смесь сухая (фуга) АТЛАС разных цветов для заделки швов водостойкая</v>
      </c>
      <c r="D204" s="32" t="str">
        <f>Source!H143</f>
        <v>т</v>
      </c>
      <c r="E204" s="13">
        <f>Source!I143</f>
        <v>1.5536300000000001</v>
      </c>
      <c r="F204" s="33">
        <f>Source!AL143+Source!AM143+Source!AO143</f>
        <v>9000</v>
      </c>
      <c r="G204" s="47" t="s">
        <v>6</v>
      </c>
      <c r="H204" s="35">
        <f>ROUND(Source!AC143*Source!I143, 2)+ROUND(Source!AD143*Source!I143, 2)+ROUND(Source!AF143*Source!I143, 2)</f>
        <v>13982.67</v>
      </c>
      <c r="I204" s="34"/>
      <c r="J204" s="34">
        <f>IF(Source!BC143&lt;&gt; 0, Source!BC143, 1)</f>
        <v>6.66</v>
      </c>
      <c r="K204" s="35">
        <f>Source!O143</f>
        <v>93124.58</v>
      </c>
      <c r="L204" s="36"/>
      <c r="S204">
        <f>ROUND((Source!FX143/100)*((ROUND(Source!AF143*Source!I143, 2)+ROUND(Source!AE143*Source!I143, 2))), 2)</f>
        <v>0</v>
      </c>
      <c r="T204">
        <f>Source!X143</f>
        <v>0</v>
      </c>
      <c r="U204">
        <f>ROUND((Source!FY143/100)*((ROUND(Source!AF143*Source!I143, 2)+ROUND(Source!AE143*Source!I143, 2))), 2)</f>
        <v>0</v>
      </c>
      <c r="V204">
        <f>Source!Y143</f>
        <v>0</v>
      </c>
      <c r="W204">
        <f>IF(Source!BI143&lt;=1,H204, 0)</f>
        <v>13982.67</v>
      </c>
      <c r="X204">
        <f>IF(Source!BI143=2,H204, 0)</f>
        <v>0</v>
      </c>
      <c r="Y204">
        <f>IF(Source!BI143=3,H204, 0)</f>
        <v>0</v>
      </c>
      <c r="Z204">
        <f>IF(Source!BI143=4,H204, 0)</f>
        <v>0</v>
      </c>
    </row>
    <row r="205" spans="1:26" ht="28.5" x14ac:dyDescent="0.2">
      <c r="A205" s="52" t="str">
        <f>Source!E145</f>
        <v>20,3</v>
      </c>
      <c r="B205" s="53" t="str">
        <f>Source!F145</f>
        <v>14.4.01.02-0113</v>
      </c>
      <c r="C205" s="53" t="str">
        <f>Source!G145</f>
        <v>Грунтовка акриловая НОРТЕКС-ГРУНТ</v>
      </c>
      <c r="D205" s="39" t="str">
        <f>Source!H145</f>
        <v>кг</v>
      </c>
      <c r="E205" s="40">
        <f>Source!I145</f>
        <v>25.22364</v>
      </c>
      <c r="F205" s="41">
        <f>Source!AL145+Source!AM145+Source!AO145</f>
        <v>15.25</v>
      </c>
      <c r="G205" s="48" t="s">
        <v>6</v>
      </c>
      <c r="H205" s="43">
        <f>ROUND(Source!AC145*Source!I145, 2)+ROUND(Source!AD145*Source!I145, 2)+ROUND(Source!AF145*Source!I145, 2)</f>
        <v>384.66</v>
      </c>
      <c r="I205" s="42"/>
      <c r="J205" s="42">
        <f>IF(Source!BC145&lt;&gt; 0, Source!BC145, 1)</f>
        <v>6.66</v>
      </c>
      <c r="K205" s="43">
        <f>Source!O145</f>
        <v>2561.84</v>
      </c>
      <c r="L205" s="49"/>
      <c r="S205">
        <f>ROUND((Source!FX145/100)*((ROUND(Source!AF145*Source!I145, 2)+ROUND(Source!AE145*Source!I145, 2))), 2)</f>
        <v>0</v>
      </c>
      <c r="T205">
        <f>Source!X145</f>
        <v>0</v>
      </c>
      <c r="U205">
        <f>ROUND((Source!FY145/100)*((ROUND(Source!AF145*Source!I145, 2)+ROUND(Source!AE145*Source!I145, 2))), 2)</f>
        <v>0</v>
      </c>
      <c r="V205">
        <f>Source!Y145</f>
        <v>0</v>
      </c>
      <c r="W205">
        <f>IF(Source!BI145&lt;=1,H205, 0)</f>
        <v>384.66</v>
      </c>
      <c r="X205">
        <f>IF(Source!BI145=2,H205, 0)</f>
        <v>0</v>
      </c>
      <c r="Y205">
        <f>IF(Source!BI145=3,H205, 0)</f>
        <v>0</v>
      </c>
      <c r="Z205">
        <f>IF(Source!BI145=4,H205, 0)</f>
        <v>0</v>
      </c>
    </row>
    <row r="206" spans="1:26" ht="15" x14ac:dyDescent="0.25">
      <c r="G206" s="76">
        <f>H196+H197+H199+H200+H201+SUM(H203:H205)</f>
        <v>16141.79</v>
      </c>
      <c r="H206" s="76"/>
      <c r="J206" s="76">
        <f>K196+K197+K199+K200+K201+SUM(K203:K205)</f>
        <v>107540.53</v>
      </c>
      <c r="K206" s="76"/>
      <c r="L206" s="45">
        <f>Source!U139</f>
        <v>81.95160636</v>
      </c>
      <c r="O206" s="27">
        <f>G206</f>
        <v>16141.79</v>
      </c>
      <c r="P206" s="27">
        <f>J206</f>
        <v>107540.53</v>
      </c>
      <c r="Q206" s="27">
        <f>L206</f>
        <v>81.95160636</v>
      </c>
      <c r="W206">
        <f>IF(Source!BI139&lt;=1,H196+H197+H199+H200+H201, 0)</f>
        <v>1774.46</v>
      </c>
      <c r="X206">
        <f>IF(Source!BI139=2,H196+H197+H199+H200+H201, 0)</f>
        <v>0</v>
      </c>
      <c r="Y206">
        <f>IF(Source!BI139=3,H196+H197+H199+H200+H201, 0)</f>
        <v>0</v>
      </c>
      <c r="Z206">
        <f>IF(Source!BI139=4,H196+H197+H199+H200+H201, 0)</f>
        <v>0</v>
      </c>
    </row>
    <row r="207" spans="1:26" ht="28.5" x14ac:dyDescent="0.2">
      <c r="A207" s="50" t="str">
        <f>Source!E147</f>
        <v>21</v>
      </c>
      <c r="B207" s="51" t="str">
        <f>Source!F147</f>
        <v>15-04-006-03</v>
      </c>
      <c r="C207" s="51" t="str">
        <f>Source!G147</f>
        <v>Покрытие поверхностей грунтовкой глубокого проникновения за 1 раз стен</v>
      </c>
      <c r="D207" s="32" t="str">
        <f>Source!H147</f>
        <v>100 м2</v>
      </c>
      <c r="E207" s="13">
        <f>Source!I147</f>
        <v>1.0508999999999999</v>
      </c>
      <c r="F207" s="33">
        <f>Source!AL147+Source!AM147+Source!AO147</f>
        <v>64.16</v>
      </c>
      <c r="G207" s="34"/>
      <c r="H207" s="35"/>
      <c r="I207" s="34" t="str">
        <f>Source!BO147</f>
        <v/>
      </c>
      <c r="J207" s="34"/>
      <c r="K207" s="35"/>
      <c r="L207" s="36"/>
      <c r="S207">
        <f>ROUND((Source!FX147/100)*((ROUND(Source!AF147*Source!I147, 2)+ROUND(Source!AE147*Source!I147, 2))), 2)</f>
        <v>86.74</v>
      </c>
      <c r="T207">
        <f>Source!X147</f>
        <v>580.75</v>
      </c>
      <c r="U207">
        <f>ROUND((Source!FY147/100)*((ROUND(Source!AF147*Source!I147, 2)+ROUND(Source!AE147*Source!I147, 2))), 2)</f>
        <v>42.91</v>
      </c>
      <c r="V207">
        <f>Source!Y147</f>
        <v>287.32</v>
      </c>
    </row>
    <row r="208" spans="1:26" x14ac:dyDescent="0.2">
      <c r="C208" s="26" t="str">
        <f>"Объем: "&amp;Source!I147&amp;"=105,09/"&amp;"100"</f>
        <v>Объем: 1,0509=105,09/100</v>
      </c>
    </row>
    <row r="209" spans="1:26" ht="14.25" x14ac:dyDescent="0.2">
      <c r="A209" s="50"/>
      <c r="B209" s="51"/>
      <c r="C209" s="51" t="s">
        <v>1139</v>
      </c>
      <c r="D209" s="32"/>
      <c r="E209" s="13"/>
      <c r="F209" s="33">
        <f>Source!AO147</f>
        <v>63.01</v>
      </c>
      <c r="G209" s="34" t="str">
        <f>Source!DG147</f>
        <v>)*1,15)*1,2</v>
      </c>
      <c r="H209" s="35">
        <f>ROUND(Source!AF147*Source!I147, 2)</f>
        <v>91.38</v>
      </c>
      <c r="I209" s="34"/>
      <c r="J209" s="34">
        <f>IF(Source!BA147&lt;&gt; 0, Source!BA147, 1)</f>
        <v>6.66</v>
      </c>
      <c r="K209" s="35">
        <f>Source!S147</f>
        <v>608.59</v>
      </c>
      <c r="L209" s="36"/>
      <c r="R209">
        <f>H209</f>
        <v>91.38</v>
      </c>
    </row>
    <row r="210" spans="1:26" ht="14.25" x14ac:dyDescent="0.2">
      <c r="A210" s="50"/>
      <c r="B210" s="51"/>
      <c r="C210" s="51" t="s">
        <v>130</v>
      </c>
      <c r="D210" s="32"/>
      <c r="E210" s="13"/>
      <c r="F210" s="33">
        <f>Source!AM147</f>
        <v>0.97</v>
      </c>
      <c r="G210" s="34" t="str">
        <f>Source!DE147</f>
        <v>)*1,25)*1,2</v>
      </c>
      <c r="H210" s="35">
        <f>ROUND(Source!AD147*Source!I147, 2)</f>
        <v>1.53</v>
      </c>
      <c r="I210" s="34"/>
      <c r="J210" s="34">
        <f>IF(Source!BB147&lt;&gt; 0, Source!BB147, 1)</f>
        <v>6.66</v>
      </c>
      <c r="K210" s="35">
        <f>Source!Q147</f>
        <v>10.18</v>
      </c>
      <c r="L210" s="36"/>
    </row>
    <row r="211" spans="1:26" ht="14.25" x14ac:dyDescent="0.2">
      <c r="A211" s="50"/>
      <c r="B211" s="51"/>
      <c r="C211" s="51" t="s">
        <v>1140</v>
      </c>
      <c r="D211" s="32"/>
      <c r="E211" s="13"/>
      <c r="F211" s="33">
        <f>Source!AN147</f>
        <v>0.26</v>
      </c>
      <c r="G211" s="34" t="str">
        <f>Source!DF147</f>
        <v>)*1,25)*1,2</v>
      </c>
      <c r="H211" s="37">
        <f>ROUND(Source!AE147*Source!I147, 2)</f>
        <v>0.41</v>
      </c>
      <c r="I211" s="34"/>
      <c r="J211" s="34">
        <f>IF(Source!BS147&lt;&gt; 0, Source!BS147, 1)</f>
        <v>6.66</v>
      </c>
      <c r="K211" s="37">
        <f>Source!R147</f>
        <v>2.73</v>
      </c>
      <c r="L211" s="36"/>
      <c r="R211">
        <f>H211</f>
        <v>0.41</v>
      </c>
    </row>
    <row r="212" spans="1:26" ht="14.25" x14ac:dyDescent="0.2">
      <c r="A212" s="50"/>
      <c r="B212" s="51"/>
      <c r="C212" s="51" t="s">
        <v>1146</v>
      </c>
      <c r="D212" s="32"/>
      <c r="E212" s="13"/>
      <c r="F212" s="33">
        <f>Source!AL147</f>
        <v>0.18</v>
      </c>
      <c r="G212" s="34" t="str">
        <f>Source!DD147</f>
        <v/>
      </c>
      <c r="H212" s="35">
        <f>ROUND(Source!AC147*Source!I147, 2)</f>
        <v>0.19</v>
      </c>
      <c r="I212" s="34"/>
      <c r="J212" s="34">
        <f>IF(Source!BC147&lt;&gt; 0, Source!BC147, 1)</f>
        <v>6.66</v>
      </c>
      <c r="K212" s="35">
        <f>Source!P147</f>
        <v>1.26</v>
      </c>
      <c r="L212" s="36"/>
    </row>
    <row r="213" spans="1:26" ht="14.25" x14ac:dyDescent="0.2">
      <c r="A213" s="50"/>
      <c r="B213" s="51"/>
      <c r="C213" s="51" t="s">
        <v>1141</v>
      </c>
      <c r="D213" s="32" t="s">
        <v>1142</v>
      </c>
      <c r="E213" s="13">
        <f>Source!BZ147</f>
        <v>105</v>
      </c>
      <c r="F213" s="77" t="str">
        <f>CONCATENATE(" )", Source!DL147, Source!FT147, "=", Source!FX147)</f>
        <v xml:space="preserve"> )*0,9=94,5</v>
      </c>
      <c r="G213" s="78"/>
      <c r="H213" s="35">
        <f>SUM(S207:S217)</f>
        <v>86.74</v>
      </c>
      <c r="I213" s="38"/>
      <c r="J213" s="30">
        <f>Source!AT147</f>
        <v>95</v>
      </c>
      <c r="K213" s="35">
        <f>SUM(T207:T217)</f>
        <v>580.75</v>
      </c>
      <c r="L213" s="36"/>
    </row>
    <row r="214" spans="1:26" ht="14.25" x14ac:dyDescent="0.2">
      <c r="A214" s="50"/>
      <c r="B214" s="51"/>
      <c r="C214" s="51" t="s">
        <v>1143</v>
      </c>
      <c r="D214" s="32" t="s">
        <v>1142</v>
      </c>
      <c r="E214" s="13">
        <f>Source!CA147</f>
        <v>55</v>
      </c>
      <c r="F214" s="77" t="str">
        <f>CONCATENATE(" )", Source!DM147, Source!FU147, "=", Source!FY147)</f>
        <v xml:space="preserve"> )*0,85=46,75</v>
      </c>
      <c r="G214" s="78"/>
      <c r="H214" s="35">
        <f>SUM(U207:U217)</f>
        <v>42.91</v>
      </c>
      <c r="I214" s="38"/>
      <c r="J214" s="30">
        <f>Source!AU147</f>
        <v>47</v>
      </c>
      <c r="K214" s="35">
        <f>SUM(V207:V217)</f>
        <v>287.32</v>
      </c>
      <c r="L214" s="36"/>
    </row>
    <row r="215" spans="1:26" ht="14.25" x14ac:dyDescent="0.2">
      <c r="A215" s="50"/>
      <c r="B215" s="51"/>
      <c r="C215" s="51" t="s">
        <v>1144</v>
      </c>
      <c r="D215" s="32" t="s">
        <v>1145</v>
      </c>
      <c r="E215" s="13">
        <f>Source!AQ147</f>
        <v>6.55</v>
      </c>
      <c r="F215" s="33"/>
      <c r="G215" s="34" t="str">
        <f>Source!DI147</f>
        <v>)*1,15)*1,2</v>
      </c>
      <c r="H215" s="35"/>
      <c r="I215" s="34"/>
      <c r="J215" s="34"/>
      <c r="K215" s="35"/>
      <c r="L215" s="46">
        <f>Source!U147</f>
        <v>9.4990850999999967</v>
      </c>
    </row>
    <row r="216" spans="1:26" ht="14.25" x14ac:dyDescent="0.2">
      <c r="A216" s="50" t="str">
        <f>Source!E149</f>
        <v>21,1</v>
      </c>
      <c r="B216" s="51" t="str">
        <f>Source!F149</f>
        <v>14.4.01.21</v>
      </c>
      <c r="C216" s="51" t="str">
        <f>Source!G149</f>
        <v>Грунтовка</v>
      </c>
      <c r="D216" s="32" t="str">
        <f>Source!H149</f>
        <v>т</v>
      </c>
      <c r="E216" s="13">
        <f>Source!I149</f>
        <v>1.3662000000000001E-2</v>
      </c>
      <c r="F216" s="33">
        <f>Source!AL149+Source!AM149+Source!AO149</f>
        <v>0</v>
      </c>
      <c r="G216" s="47" t="s">
        <v>6</v>
      </c>
      <c r="H216" s="35">
        <f>ROUND(Source!AC149*Source!I149, 2)+ROUND(Source!AD149*Source!I149, 2)+ROUND(Source!AF149*Source!I149, 2)</f>
        <v>0</v>
      </c>
      <c r="I216" s="34"/>
      <c r="J216" s="34">
        <f>IF(Source!BC149&lt;&gt; 0, Source!BC149, 1)</f>
        <v>6.66</v>
      </c>
      <c r="K216" s="35">
        <f>Source!O149</f>
        <v>0</v>
      </c>
      <c r="L216" s="36"/>
      <c r="S216">
        <f>ROUND((Source!FX149/100)*((ROUND(Source!AF149*Source!I149, 2)+ROUND(Source!AE149*Source!I149, 2))), 2)</f>
        <v>0</v>
      </c>
      <c r="T216">
        <f>Source!X149</f>
        <v>0</v>
      </c>
      <c r="U216">
        <f>ROUND((Source!FY149/100)*((ROUND(Source!AF149*Source!I149, 2)+ROUND(Source!AE149*Source!I149, 2))), 2)</f>
        <v>0</v>
      </c>
      <c r="V216">
        <f>Source!Y149</f>
        <v>0</v>
      </c>
      <c r="W216">
        <f>IF(Source!BI149&lt;=1,H216, 0)</f>
        <v>0</v>
      </c>
      <c r="X216">
        <f>IF(Source!BI149=2,H216, 0)</f>
        <v>0</v>
      </c>
      <c r="Y216">
        <f>IF(Source!BI149=3,H216, 0)</f>
        <v>0</v>
      </c>
      <c r="Z216">
        <f>IF(Source!BI149=4,H216, 0)</f>
        <v>0</v>
      </c>
    </row>
    <row r="217" spans="1:26" ht="28.5" x14ac:dyDescent="0.2">
      <c r="A217" s="52" t="str">
        <f>Source!E151</f>
        <v>21,2</v>
      </c>
      <c r="B217" s="53" t="str">
        <f>Source!F151</f>
        <v>14.3.01.01-0001</v>
      </c>
      <c r="C217" s="53" t="str">
        <f>Source!G151</f>
        <v>Грунтовка: «Бетоконтакт», КНАУФ</v>
      </c>
      <c r="D217" s="39" t="str">
        <f>Source!H151</f>
        <v>кг</v>
      </c>
      <c r="E217" s="40">
        <f>Source!I151</f>
        <v>1.3662000000000001E-2</v>
      </c>
      <c r="F217" s="41">
        <f>Source!AL151+Source!AM151+Source!AO151</f>
        <v>15.09</v>
      </c>
      <c r="G217" s="48" t="s">
        <v>6</v>
      </c>
      <c r="H217" s="43">
        <f>ROUND(Source!AC151*Source!I151, 2)+ROUND(Source!AD151*Source!I151, 2)+ROUND(Source!AF151*Source!I151, 2)</f>
        <v>0.21</v>
      </c>
      <c r="I217" s="42"/>
      <c r="J217" s="42">
        <f>IF(Source!BC151&lt;&gt; 0, Source!BC151, 1)</f>
        <v>6.66</v>
      </c>
      <c r="K217" s="43">
        <f>Source!O151</f>
        <v>1.37</v>
      </c>
      <c r="L217" s="49"/>
      <c r="S217">
        <f>ROUND((Source!FX151/100)*((ROUND(Source!AF151*Source!I151, 2)+ROUND(Source!AE151*Source!I151, 2))), 2)</f>
        <v>0</v>
      </c>
      <c r="T217">
        <f>Source!X151</f>
        <v>0</v>
      </c>
      <c r="U217">
        <f>ROUND((Source!FY151/100)*((ROUND(Source!AF151*Source!I151, 2)+ROUND(Source!AE151*Source!I151, 2))), 2)</f>
        <v>0</v>
      </c>
      <c r="V217">
        <f>Source!Y151</f>
        <v>0</v>
      </c>
      <c r="W217">
        <f>IF(Source!BI151&lt;=1,H217, 0)</f>
        <v>0.21</v>
      </c>
      <c r="X217">
        <f>IF(Source!BI151=2,H217, 0)</f>
        <v>0</v>
      </c>
      <c r="Y217">
        <f>IF(Source!BI151=3,H217, 0)</f>
        <v>0</v>
      </c>
      <c r="Z217">
        <f>IF(Source!BI151=4,H217, 0)</f>
        <v>0</v>
      </c>
    </row>
    <row r="218" spans="1:26" ht="15" x14ac:dyDescent="0.25">
      <c r="G218" s="76">
        <f>H209+H210+H212+H213+H214+SUM(H216:H217)</f>
        <v>222.95999999999998</v>
      </c>
      <c r="H218" s="76"/>
      <c r="J218" s="76">
        <f>K209+K210+K212+K213+K214+SUM(K216:K217)</f>
        <v>1489.4699999999998</v>
      </c>
      <c r="K218" s="76"/>
      <c r="L218" s="45">
        <f>Source!U147</f>
        <v>9.4990850999999967</v>
      </c>
      <c r="O218" s="27">
        <f>G218</f>
        <v>222.95999999999998</v>
      </c>
      <c r="P218" s="27">
        <f>J218</f>
        <v>1489.4699999999998</v>
      </c>
      <c r="Q218" s="27">
        <f>L218</f>
        <v>9.4990850999999967</v>
      </c>
      <c r="W218">
        <f>IF(Source!BI147&lt;=1,H209+H210+H212+H213+H214, 0)</f>
        <v>222.74999999999997</v>
      </c>
      <c r="X218">
        <f>IF(Source!BI147=2,H209+H210+H212+H213+H214, 0)</f>
        <v>0</v>
      </c>
      <c r="Y218">
        <f>IF(Source!BI147=3,H209+H210+H212+H213+H214, 0)</f>
        <v>0</v>
      </c>
      <c r="Z218">
        <f>IF(Source!BI147=4,H209+H210+H212+H213+H214, 0)</f>
        <v>0</v>
      </c>
    </row>
    <row r="219" spans="1:26" ht="71.25" x14ac:dyDescent="0.2">
      <c r="A219" s="50" t="str">
        <f>Source!E153</f>
        <v>22</v>
      </c>
      <c r="B219" s="51" t="str">
        <f>Source!F153</f>
        <v>62-16-4</v>
      </c>
      <c r="C219" s="51" t="str">
        <f>Source!G153</f>
        <v>Окрашивание водоэмульсионными составами поверхностей стен, ранее окрашенных водоэмульсионной краской с расчисткой старой краски более 35%</v>
      </c>
      <c r="D219" s="32" t="str">
        <f>Source!H153</f>
        <v>100 м2</v>
      </c>
      <c r="E219" s="13">
        <f>Source!I153</f>
        <v>1.8278000000000001</v>
      </c>
      <c r="F219" s="33">
        <f>Source!AL153+Source!AM153+Source!AO153</f>
        <v>759.03</v>
      </c>
      <c r="G219" s="34"/>
      <c r="H219" s="35"/>
      <c r="I219" s="34" t="str">
        <f>Source!BO153</f>
        <v/>
      </c>
      <c r="J219" s="34"/>
      <c r="K219" s="35"/>
      <c r="L219" s="36"/>
      <c r="S219">
        <f>ROUND((Source!FX153/100)*((ROUND(Source!AF153*Source!I153, 2)+ROUND(Source!AE153*Source!I153, 2))), 2)</f>
        <v>376.95</v>
      </c>
      <c r="T219">
        <f>Source!X153</f>
        <v>2510.4899999999998</v>
      </c>
      <c r="U219">
        <f>ROUND((Source!FY153/100)*((ROUND(Source!AF153*Source!I153, 2)+ROUND(Source!AE153*Source!I153, 2))), 2)</f>
        <v>235.6</v>
      </c>
      <c r="V219">
        <f>Source!Y153</f>
        <v>1569.06</v>
      </c>
    </row>
    <row r="220" spans="1:26" x14ac:dyDescent="0.2">
      <c r="C220" s="26" t="str">
        <f>"Объем: "&amp;Source!I153&amp;"=182,78/"&amp;"100"</f>
        <v>Объем: 1,8278=182,78/100</v>
      </c>
    </row>
    <row r="221" spans="1:26" ht="14.25" x14ac:dyDescent="0.2">
      <c r="A221" s="50"/>
      <c r="B221" s="51"/>
      <c r="C221" s="51" t="s">
        <v>1139</v>
      </c>
      <c r="D221" s="32"/>
      <c r="E221" s="13"/>
      <c r="F221" s="33">
        <f>Source!AO153</f>
        <v>255.74</v>
      </c>
      <c r="G221" s="34" t="str">
        <f>Source!DG153</f>
        <v/>
      </c>
      <c r="H221" s="35">
        <f>ROUND(Source!AF153*Source!I153, 2)</f>
        <v>467.44</v>
      </c>
      <c r="I221" s="34"/>
      <c r="J221" s="34">
        <f>IF(Source!BA153&lt;&gt; 0, Source!BA153, 1)</f>
        <v>6.66</v>
      </c>
      <c r="K221" s="35">
        <f>Source!S153</f>
        <v>3113.16</v>
      </c>
      <c r="L221" s="36"/>
      <c r="R221">
        <f>H221</f>
        <v>467.44</v>
      </c>
    </row>
    <row r="222" spans="1:26" ht="14.25" x14ac:dyDescent="0.2">
      <c r="A222" s="50"/>
      <c r="B222" s="51"/>
      <c r="C222" s="51" t="s">
        <v>130</v>
      </c>
      <c r="D222" s="32"/>
      <c r="E222" s="13"/>
      <c r="F222" s="33">
        <f>Source!AM153</f>
        <v>7.07</v>
      </c>
      <c r="G222" s="34" t="str">
        <f>Source!DE153</f>
        <v/>
      </c>
      <c r="H222" s="35">
        <f>ROUND(Source!AD153*Source!I153, 2)</f>
        <v>12.92</v>
      </c>
      <c r="I222" s="34"/>
      <c r="J222" s="34">
        <f>IF(Source!BB153&lt;&gt; 0, Source!BB153, 1)</f>
        <v>6.66</v>
      </c>
      <c r="K222" s="35">
        <f>Source!Q153</f>
        <v>86.06</v>
      </c>
      <c r="L222" s="36"/>
    </row>
    <row r="223" spans="1:26" ht="14.25" x14ac:dyDescent="0.2">
      <c r="A223" s="50"/>
      <c r="B223" s="51"/>
      <c r="C223" s="51" t="s">
        <v>1140</v>
      </c>
      <c r="D223" s="32"/>
      <c r="E223" s="13"/>
      <c r="F223" s="33">
        <f>Source!AN153</f>
        <v>2.0499999999999998</v>
      </c>
      <c r="G223" s="34" t="str">
        <f>Source!DF153</f>
        <v/>
      </c>
      <c r="H223" s="37">
        <f>ROUND(Source!AE153*Source!I153, 2)</f>
        <v>3.75</v>
      </c>
      <c r="I223" s="34"/>
      <c r="J223" s="34">
        <f>IF(Source!BS153&lt;&gt; 0, Source!BS153, 1)</f>
        <v>6.66</v>
      </c>
      <c r="K223" s="37">
        <f>Source!R153</f>
        <v>24.95</v>
      </c>
      <c r="L223" s="36"/>
      <c r="R223">
        <f>H223</f>
        <v>3.75</v>
      </c>
    </row>
    <row r="224" spans="1:26" ht="14.25" x14ac:dyDescent="0.2">
      <c r="A224" s="50"/>
      <c r="B224" s="51"/>
      <c r="C224" s="51" t="s">
        <v>1146</v>
      </c>
      <c r="D224" s="32"/>
      <c r="E224" s="13"/>
      <c r="F224" s="33">
        <f>Source!AL153</f>
        <v>496.22</v>
      </c>
      <c r="G224" s="34" t="str">
        <f>Source!DD153</f>
        <v/>
      </c>
      <c r="H224" s="35">
        <f>ROUND(Source!AC153*Source!I153, 2)</f>
        <v>906.99</v>
      </c>
      <c r="I224" s="34"/>
      <c r="J224" s="34">
        <f>IF(Source!BC153&lt;&gt; 0, Source!BC153, 1)</f>
        <v>6.66</v>
      </c>
      <c r="K224" s="35">
        <f>Source!P153</f>
        <v>6040.56</v>
      </c>
      <c r="L224" s="36"/>
    </row>
    <row r="225" spans="1:26" ht="14.25" x14ac:dyDescent="0.2">
      <c r="A225" s="50"/>
      <c r="B225" s="51"/>
      <c r="C225" s="51" t="s">
        <v>1141</v>
      </c>
      <c r="D225" s="32" t="s">
        <v>1142</v>
      </c>
      <c r="E225" s="13">
        <f>Source!BZ153</f>
        <v>80</v>
      </c>
      <c r="F225" s="54"/>
      <c r="G225" s="34"/>
      <c r="H225" s="35">
        <f>SUM(S219:S229)</f>
        <v>376.95</v>
      </c>
      <c r="I225" s="38"/>
      <c r="J225" s="30">
        <f>Source!AT153</f>
        <v>80</v>
      </c>
      <c r="K225" s="35">
        <f>SUM(T219:T229)</f>
        <v>2510.4899999999998</v>
      </c>
      <c r="L225" s="36"/>
    </row>
    <row r="226" spans="1:26" ht="14.25" x14ac:dyDescent="0.2">
      <c r="A226" s="50"/>
      <c r="B226" s="51"/>
      <c r="C226" s="51" t="s">
        <v>1143</v>
      </c>
      <c r="D226" s="32" t="s">
        <v>1142</v>
      </c>
      <c r="E226" s="13">
        <f>Source!CA153</f>
        <v>50</v>
      </c>
      <c r="F226" s="54"/>
      <c r="G226" s="34"/>
      <c r="H226" s="35">
        <f>SUM(U219:U229)</f>
        <v>235.6</v>
      </c>
      <c r="I226" s="38"/>
      <c r="J226" s="30">
        <f>Source!AU153</f>
        <v>50</v>
      </c>
      <c r="K226" s="35">
        <f>SUM(V219:V229)</f>
        <v>1569.06</v>
      </c>
      <c r="L226" s="36"/>
    </row>
    <row r="227" spans="1:26" ht="14.25" x14ac:dyDescent="0.2">
      <c r="A227" s="50"/>
      <c r="B227" s="51"/>
      <c r="C227" s="51" t="s">
        <v>1144</v>
      </c>
      <c r="D227" s="32" t="s">
        <v>1145</v>
      </c>
      <c r="E227" s="13">
        <f>Source!AQ153</f>
        <v>29.6</v>
      </c>
      <c r="F227" s="33"/>
      <c r="G227" s="34" t="str">
        <f>Source!DI153</f>
        <v/>
      </c>
      <c r="H227" s="35"/>
      <c r="I227" s="34"/>
      <c r="J227" s="34"/>
      <c r="K227" s="35"/>
      <c r="L227" s="46">
        <f>Source!U153</f>
        <v>54.102880000000006</v>
      </c>
    </row>
    <row r="228" spans="1:26" ht="14.25" x14ac:dyDescent="0.2">
      <c r="A228" s="50" t="str">
        <f>Source!E155</f>
        <v>22,1</v>
      </c>
      <c r="B228" s="51" t="str">
        <f>Source!F155</f>
        <v>14.3.02.01</v>
      </c>
      <c r="C228" s="51" t="str">
        <f>Source!G155</f>
        <v>Краска водоэмульсионная</v>
      </c>
      <c r="D228" s="32" t="str">
        <f>Source!H155</f>
        <v>т</v>
      </c>
      <c r="E228" s="13">
        <f>Source!I155</f>
        <v>0.129774</v>
      </c>
      <c r="F228" s="33">
        <f>Source!AL155+Source!AM155+Source!AO155</f>
        <v>0</v>
      </c>
      <c r="G228" s="47" t="s">
        <v>6</v>
      </c>
      <c r="H228" s="35">
        <f>ROUND(Source!AC155*Source!I155, 2)+ROUND(Source!AD155*Source!I155, 2)+ROUND(Source!AF155*Source!I155, 2)</f>
        <v>0</v>
      </c>
      <c r="I228" s="34"/>
      <c r="J228" s="34">
        <f>IF(Source!BC155&lt;&gt; 0, Source!BC155, 1)</f>
        <v>6.66</v>
      </c>
      <c r="K228" s="35">
        <f>Source!O155</f>
        <v>0</v>
      </c>
      <c r="L228" s="36"/>
      <c r="S228">
        <f>ROUND((Source!FX155/100)*((ROUND(Source!AF155*Source!I155, 2)+ROUND(Source!AE155*Source!I155, 2))), 2)</f>
        <v>0</v>
      </c>
      <c r="T228">
        <f>Source!X155</f>
        <v>0</v>
      </c>
      <c r="U228">
        <f>ROUND((Source!FY155/100)*((ROUND(Source!AF155*Source!I155, 2)+ROUND(Source!AE155*Source!I155, 2))), 2)</f>
        <v>0</v>
      </c>
      <c r="V228">
        <f>Source!Y155</f>
        <v>0</v>
      </c>
      <c r="W228">
        <f>IF(Source!BI155&lt;=1,H228, 0)</f>
        <v>0</v>
      </c>
      <c r="X228">
        <f>IF(Source!BI155=2,H228, 0)</f>
        <v>0</v>
      </c>
      <c r="Y228">
        <f>IF(Source!BI155=3,H228, 0)</f>
        <v>0</v>
      </c>
      <c r="Z228">
        <f>IF(Source!BI155=4,H228, 0)</f>
        <v>0</v>
      </c>
    </row>
    <row r="229" spans="1:26" ht="28.5" x14ac:dyDescent="0.2">
      <c r="A229" s="52" t="str">
        <f>Source!E157</f>
        <v>22,2</v>
      </c>
      <c r="B229" s="53" t="str">
        <f>Source!F157</f>
        <v>14.3.02.01-0219</v>
      </c>
      <c r="C229" s="53" t="str">
        <f>Source!G157</f>
        <v>Краска водоэмульсионная ВЭАК-1180</v>
      </c>
      <c r="D229" s="39" t="str">
        <f>Source!H157</f>
        <v>т</v>
      </c>
      <c r="E229" s="40">
        <f>Source!I157</f>
        <v>0.129774</v>
      </c>
      <c r="F229" s="41">
        <f>Source!AL157+Source!AM157+Source!AO157</f>
        <v>15481</v>
      </c>
      <c r="G229" s="48" t="s">
        <v>6</v>
      </c>
      <c r="H229" s="43">
        <f>ROUND(Source!AC157*Source!I157, 2)+ROUND(Source!AD157*Source!I157, 2)+ROUND(Source!AF157*Source!I157, 2)</f>
        <v>2009.03</v>
      </c>
      <c r="I229" s="42"/>
      <c r="J229" s="42">
        <f>IF(Source!BC157&lt;&gt; 0, Source!BC157, 1)</f>
        <v>6.66</v>
      </c>
      <c r="K229" s="43">
        <f>Source!O157</f>
        <v>13380.15</v>
      </c>
      <c r="L229" s="49"/>
      <c r="S229">
        <f>ROUND((Source!FX157/100)*((ROUND(Source!AF157*Source!I157, 2)+ROUND(Source!AE157*Source!I157, 2))), 2)</f>
        <v>0</v>
      </c>
      <c r="T229">
        <f>Source!X157</f>
        <v>0</v>
      </c>
      <c r="U229">
        <f>ROUND((Source!FY157/100)*((ROUND(Source!AF157*Source!I157, 2)+ROUND(Source!AE157*Source!I157, 2))), 2)</f>
        <v>0</v>
      </c>
      <c r="V229">
        <f>Source!Y157</f>
        <v>0</v>
      </c>
      <c r="W229">
        <f>IF(Source!BI157&lt;=1,H229, 0)</f>
        <v>2009.03</v>
      </c>
      <c r="X229">
        <f>IF(Source!BI157=2,H229, 0)</f>
        <v>0</v>
      </c>
      <c r="Y229">
        <f>IF(Source!BI157=3,H229, 0)</f>
        <v>0</v>
      </c>
      <c r="Z229">
        <f>IF(Source!BI157=4,H229, 0)</f>
        <v>0</v>
      </c>
    </row>
    <row r="230" spans="1:26" ht="15" x14ac:dyDescent="0.25">
      <c r="G230" s="76">
        <f>H221+H222+H224+H225+H226+SUM(H228:H229)</f>
        <v>4008.93</v>
      </c>
      <c r="H230" s="76"/>
      <c r="J230" s="76">
        <f>K221+K222+K224+K225+K226+SUM(K228:K229)</f>
        <v>26699.48</v>
      </c>
      <c r="K230" s="76"/>
      <c r="L230" s="45">
        <f>Source!U153</f>
        <v>54.102880000000006</v>
      </c>
      <c r="O230" s="27">
        <f>G230</f>
        <v>4008.93</v>
      </c>
      <c r="P230" s="27">
        <f>J230</f>
        <v>26699.48</v>
      </c>
      <c r="Q230" s="27">
        <f>L230</f>
        <v>54.102880000000006</v>
      </c>
      <c r="W230">
        <f>IF(Source!BI153&lt;=1,H221+H222+H224+H225+H226, 0)</f>
        <v>1999.8999999999999</v>
      </c>
      <c r="X230">
        <f>IF(Source!BI153=2,H221+H222+H224+H225+H226, 0)</f>
        <v>0</v>
      </c>
      <c r="Y230">
        <f>IF(Source!BI153=3,H221+H222+H224+H225+H226, 0)</f>
        <v>0</v>
      </c>
      <c r="Z230">
        <f>IF(Source!BI153=4,H221+H222+H224+H225+H226, 0)</f>
        <v>0</v>
      </c>
    </row>
    <row r="232" spans="1:26" ht="15" x14ac:dyDescent="0.25">
      <c r="A232" s="75" t="str">
        <f>CONCATENATE("Итого по подразделу: ",IF(Source!G159&lt;&gt;"Новый подраздел", Source!G159, ""))</f>
        <v>Итого по подразделу: Стены</v>
      </c>
      <c r="B232" s="75"/>
      <c r="C232" s="75"/>
      <c r="D232" s="75"/>
      <c r="E232" s="75"/>
      <c r="F232" s="75"/>
      <c r="G232" s="74">
        <f>SUM(O184:O231)</f>
        <v>25032.6</v>
      </c>
      <c r="H232" s="74"/>
      <c r="I232" s="29"/>
      <c r="J232" s="74">
        <f>SUM(P184:P231)</f>
        <v>166822.31</v>
      </c>
      <c r="K232" s="74"/>
      <c r="L232" s="45">
        <f>SUM(Q184:Q231)</f>
        <v>386.53883145999998</v>
      </c>
    </row>
    <row r="236" spans="1:26" ht="16.5" x14ac:dyDescent="0.25">
      <c r="A236" s="79" t="str">
        <f>CONCATENATE("Подраздел: ",IF(Source!G188&lt;&gt;"Новый подраздел", Source!G188, ""))</f>
        <v>Подраздел: Полы</v>
      </c>
      <c r="B236" s="79"/>
      <c r="C236" s="79"/>
      <c r="D236" s="79"/>
      <c r="E236" s="79"/>
      <c r="F236" s="79"/>
      <c r="G236" s="79"/>
      <c r="H236" s="79"/>
      <c r="I236" s="79"/>
      <c r="J236" s="79"/>
      <c r="K236" s="79"/>
      <c r="L236" s="79"/>
    </row>
    <row r="237" spans="1:26" ht="28.5" x14ac:dyDescent="0.2">
      <c r="A237" s="50" t="str">
        <f>Source!E193</f>
        <v>23</v>
      </c>
      <c r="B237" s="51" t="str">
        <f>Source!F193</f>
        <v>11-01-012-03</v>
      </c>
      <c r="C237" s="51" t="str">
        <f>Source!G193</f>
        <v>Укладка лаг по плитам перекрытий</v>
      </c>
      <c r="D237" s="32" t="str">
        <f>Source!H193</f>
        <v>100 м2</v>
      </c>
      <c r="E237" s="13">
        <f>Source!I193</f>
        <v>1.9272</v>
      </c>
      <c r="F237" s="33">
        <f>Source!AL193+Source!AM193+Source!AO193</f>
        <v>2062.88</v>
      </c>
      <c r="G237" s="34"/>
      <c r="H237" s="35"/>
      <c r="I237" s="34" t="str">
        <f>Source!BO193</f>
        <v/>
      </c>
      <c r="J237" s="34"/>
      <c r="K237" s="35"/>
      <c r="L237" s="36"/>
      <c r="S237">
        <f>ROUND((Source!FX193/100)*((ROUND(Source!AF193*Source!I193, 2)+ROUND(Source!AE193*Source!I193, 2))), 2)</f>
        <v>914.98</v>
      </c>
      <c r="T237">
        <f>Source!X193</f>
        <v>6110.29</v>
      </c>
      <c r="U237">
        <f>ROUND((Source!FY193/100)*((ROUND(Source!AF193*Source!I193, 2)+ROUND(Source!AE193*Source!I193, 2))), 2)</f>
        <v>526.91999999999996</v>
      </c>
      <c r="V237">
        <f>Source!Y193</f>
        <v>3523.05</v>
      </c>
    </row>
    <row r="238" spans="1:26" x14ac:dyDescent="0.2">
      <c r="C238" s="26" t="str">
        <f>"Объем: "&amp;Source!I193&amp;"=192,72/"&amp;"100"</f>
        <v>Объем: 1,9272=192,72/100</v>
      </c>
    </row>
    <row r="239" spans="1:26" ht="14.25" x14ac:dyDescent="0.2">
      <c r="A239" s="50"/>
      <c r="B239" s="51"/>
      <c r="C239" s="51" t="s">
        <v>1139</v>
      </c>
      <c r="D239" s="32"/>
      <c r="E239" s="13"/>
      <c r="F239" s="33">
        <f>Source!AO193</f>
        <v>304.86</v>
      </c>
      <c r="G239" s="34" t="str">
        <f>Source!DG193</f>
        <v>)*1,15)*1,2</v>
      </c>
      <c r="H239" s="35">
        <f>ROUND(Source!AF193*Source!I193, 2)</f>
        <v>810.79</v>
      </c>
      <c r="I239" s="34"/>
      <c r="J239" s="34">
        <f>IF(Source!BA193&lt;&gt; 0, Source!BA193, 1)</f>
        <v>6.66</v>
      </c>
      <c r="K239" s="35">
        <f>Source!S193</f>
        <v>5399.84</v>
      </c>
      <c r="L239" s="36"/>
      <c r="R239">
        <f>H239</f>
        <v>810.79</v>
      </c>
    </row>
    <row r="240" spans="1:26" ht="14.25" x14ac:dyDescent="0.2">
      <c r="A240" s="50"/>
      <c r="B240" s="51"/>
      <c r="C240" s="51" t="s">
        <v>130</v>
      </c>
      <c r="D240" s="32"/>
      <c r="E240" s="13"/>
      <c r="F240" s="33">
        <f>Source!AM193</f>
        <v>22.71</v>
      </c>
      <c r="G240" s="34" t="str">
        <f>Source!DE193</f>
        <v>)*1,25)*1,2</v>
      </c>
      <c r="H240" s="35">
        <f>ROUND(Source!AD193*Source!I193, 2)</f>
        <v>65.650000000000006</v>
      </c>
      <c r="I240" s="34"/>
      <c r="J240" s="34">
        <f>IF(Source!BB193&lt;&gt; 0, Source!BB193, 1)</f>
        <v>6.66</v>
      </c>
      <c r="K240" s="35">
        <f>Source!Q193</f>
        <v>437.23</v>
      </c>
      <c r="L240" s="36"/>
    </row>
    <row r="241" spans="1:26" ht="14.25" x14ac:dyDescent="0.2">
      <c r="A241" s="50"/>
      <c r="B241" s="51"/>
      <c r="C241" s="51" t="s">
        <v>1140</v>
      </c>
      <c r="D241" s="32"/>
      <c r="E241" s="13"/>
      <c r="F241" s="33">
        <f>Source!AN193</f>
        <v>5.45</v>
      </c>
      <c r="G241" s="34" t="str">
        <f>Source!DF193</f>
        <v>)*1,25)*1,2</v>
      </c>
      <c r="H241" s="37">
        <f>ROUND(Source!AE193*Source!I193, 2)</f>
        <v>15.75</v>
      </c>
      <c r="I241" s="34"/>
      <c r="J241" s="34">
        <f>IF(Source!BS193&lt;&gt; 0, Source!BS193, 1)</f>
        <v>6.66</v>
      </c>
      <c r="K241" s="37">
        <f>Source!R193</f>
        <v>104.93</v>
      </c>
      <c r="L241" s="36"/>
      <c r="R241">
        <f>H241</f>
        <v>15.75</v>
      </c>
    </row>
    <row r="242" spans="1:26" ht="14.25" x14ac:dyDescent="0.2">
      <c r="A242" s="50"/>
      <c r="B242" s="51"/>
      <c r="C242" s="51" t="s">
        <v>1146</v>
      </c>
      <c r="D242" s="32"/>
      <c r="E242" s="13"/>
      <c r="F242" s="33">
        <f>Source!AL193</f>
        <v>1735.31</v>
      </c>
      <c r="G242" s="34" t="str">
        <f>Source!DD193</f>
        <v/>
      </c>
      <c r="H242" s="35">
        <f>ROUND(Source!AC193*Source!I193, 2)</f>
        <v>3344.29</v>
      </c>
      <c r="I242" s="34"/>
      <c r="J242" s="34">
        <f>IF(Source!BC193&lt;&gt; 0, Source!BC193, 1)</f>
        <v>6.66</v>
      </c>
      <c r="K242" s="35">
        <f>Source!P193</f>
        <v>22272.97</v>
      </c>
      <c r="L242" s="36"/>
    </row>
    <row r="243" spans="1:26" ht="14.25" x14ac:dyDescent="0.2">
      <c r="A243" s="50"/>
      <c r="B243" s="51"/>
      <c r="C243" s="51" t="s">
        <v>1141</v>
      </c>
      <c r="D243" s="32" t="s">
        <v>1142</v>
      </c>
      <c r="E243" s="13">
        <f>Source!BZ193</f>
        <v>123</v>
      </c>
      <c r="F243" s="77" t="str">
        <f>CONCATENATE(" )", Source!DL193, Source!FT193, "=", Source!FX193)</f>
        <v xml:space="preserve"> )*0,9=110,7</v>
      </c>
      <c r="G243" s="78"/>
      <c r="H243" s="35">
        <f>SUM(S237:S245)</f>
        <v>914.98</v>
      </c>
      <c r="I243" s="38"/>
      <c r="J243" s="30">
        <f>Source!AT193</f>
        <v>111</v>
      </c>
      <c r="K243" s="35">
        <f>SUM(T237:T245)</f>
        <v>6110.29</v>
      </c>
      <c r="L243" s="36"/>
    </row>
    <row r="244" spans="1:26" ht="14.25" x14ac:dyDescent="0.2">
      <c r="A244" s="50"/>
      <c r="B244" s="51"/>
      <c r="C244" s="51" t="s">
        <v>1143</v>
      </c>
      <c r="D244" s="32" t="s">
        <v>1142</v>
      </c>
      <c r="E244" s="13">
        <f>Source!CA193</f>
        <v>75</v>
      </c>
      <c r="F244" s="77" t="str">
        <f>CONCATENATE(" )", Source!DM193, Source!FU193, "=", Source!FY193)</f>
        <v xml:space="preserve"> )*0,85=63,75</v>
      </c>
      <c r="G244" s="78"/>
      <c r="H244" s="35">
        <f>SUM(U237:U245)</f>
        <v>526.91999999999996</v>
      </c>
      <c r="I244" s="38"/>
      <c r="J244" s="30">
        <f>Source!AU193</f>
        <v>64</v>
      </c>
      <c r="K244" s="35">
        <f>SUM(V237:V245)</f>
        <v>3523.05</v>
      </c>
      <c r="L244" s="36"/>
    </row>
    <row r="245" spans="1:26" ht="14.25" x14ac:dyDescent="0.2">
      <c r="A245" s="52"/>
      <c r="B245" s="53"/>
      <c r="C245" s="53" t="s">
        <v>1144</v>
      </c>
      <c r="D245" s="39" t="s">
        <v>1145</v>
      </c>
      <c r="E245" s="40">
        <f>Source!AQ193</f>
        <v>35.74</v>
      </c>
      <c r="F245" s="41"/>
      <c r="G245" s="42" t="str">
        <f>Source!DI193</f>
        <v>)*1,15)*1,2</v>
      </c>
      <c r="H245" s="43"/>
      <c r="I245" s="42"/>
      <c r="J245" s="42"/>
      <c r="K245" s="43"/>
      <c r="L245" s="44">
        <f>Source!U193</f>
        <v>95.051816639999998</v>
      </c>
    </row>
    <row r="246" spans="1:26" ht="15" x14ac:dyDescent="0.25">
      <c r="G246" s="76">
        <f>H239+H240+H242+H243+H244</f>
        <v>5662.6299999999992</v>
      </c>
      <c r="H246" s="76"/>
      <c r="J246" s="76">
        <f>K239+K240+K242+K243+K244</f>
        <v>37743.380000000005</v>
      </c>
      <c r="K246" s="76"/>
      <c r="L246" s="45">
        <f>Source!U193</f>
        <v>95.051816639999998</v>
      </c>
      <c r="O246" s="27">
        <f>G246</f>
        <v>5662.6299999999992</v>
      </c>
      <c r="P246" s="27">
        <f>J246</f>
        <v>37743.380000000005</v>
      </c>
      <c r="Q246" s="27">
        <f>L246</f>
        <v>95.051816639999998</v>
      </c>
      <c r="W246">
        <f>IF(Source!BI193&lt;=1,H239+H240+H242+H243+H244, 0)</f>
        <v>5662.6299999999992</v>
      </c>
      <c r="X246">
        <f>IF(Source!BI193=2,H239+H240+H242+H243+H244, 0)</f>
        <v>0</v>
      </c>
      <c r="Y246">
        <f>IF(Source!BI193=3,H239+H240+H242+H243+H244, 0)</f>
        <v>0</v>
      </c>
      <c r="Z246">
        <f>IF(Source!BI193=4,H239+H240+H242+H243+H244, 0)</f>
        <v>0</v>
      </c>
    </row>
    <row r="247" spans="1:26" ht="42.75" x14ac:dyDescent="0.2">
      <c r="A247" s="50" t="str">
        <f>Source!E195</f>
        <v>24</v>
      </c>
      <c r="B247" s="51" t="str">
        <f>Source!F195</f>
        <v>11-01-033-01</v>
      </c>
      <c r="C247" s="51" t="str">
        <f>Source!G195</f>
        <v>Устройство покрытий дощатых толщиной 28 мм (ранее демонтрированных)</v>
      </c>
      <c r="D247" s="32" t="str">
        <f>Source!H195</f>
        <v>100 м2</v>
      </c>
      <c r="E247" s="13">
        <f>Source!I195</f>
        <v>1.95408</v>
      </c>
      <c r="F247" s="33">
        <f>Source!AL195+Source!AM195+Source!AO195</f>
        <v>744.24</v>
      </c>
      <c r="G247" s="34"/>
      <c r="H247" s="35"/>
      <c r="I247" s="34" t="str">
        <f>Source!BO195</f>
        <v/>
      </c>
      <c r="J247" s="34"/>
      <c r="K247" s="35"/>
      <c r="L247" s="36"/>
      <c r="S247">
        <f>ROUND((Source!FX195/100)*((ROUND(Source!AF195*Source!I195, 2)+ROUND(Source!AE195*Source!I195, 2))), 2)</f>
        <v>1603.15</v>
      </c>
      <c r="T247">
        <f>Source!X195</f>
        <v>10705.91</v>
      </c>
      <c r="U247">
        <f>ROUND((Source!FY195/100)*((ROUND(Source!AF195*Source!I195, 2)+ROUND(Source!AE195*Source!I195, 2))), 2)</f>
        <v>923.22</v>
      </c>
      <c r="V247">
        <f>Source!Y195</f>
        <v>6172.77</v>
      </c>
    </row>
    <row r="248" spans="1:26" x14ac:dyDescent="0.2">
      <c r="C248" s="26" t="str">
        <f>"Объем: "&amp;Source!I195&amp;"=195,408/"&amp;"100"</f>
        <v>Объем: 1,95408=195,408/100</v>
      </c>
    </row>
    <row r="249" spans="1:26" ht="14.25" x14ac:dyDescent="0.2">
      <c r="A249" s="50"/>
      <c r="B249" s="51"/>
      <c r="C249" s="51" t="s">
        <v>1139</v>
      </c>
      <c r="D249" s="32"/>
      <c r="E249" s="13"/>
      <c r="F249" s="33">
        <f>Source!AO195</f>
        <v>517.94000000000005</v>
      </c>
      <c r="G249" s="34" t="str">
        <f>Source!DG195</f>
        <v>)*1,15)*1,2</v>
      </c>
      <c r="H249" s="35">
        <f>ROUND(Source!AF195*Source!I195, 2)</f>
        <v>1396.69</v>
      </c>
      <c r="I249" s="34"/>
      <c r="J249" s="34">
        <f>IF(Source!BA195&lt;&gt; 0, Source!BA195, 1)</f>
        <v>6.66</v>
      </c>
      <c r="K249" s="35">
        <f>Source!S195</f>
        <v>9301.9699999999993</v>
      </c>
      <c r="L249" s="36"/>
      <c r="R249">
        <f>H249</f>
        <v>1396.69</v>
      </c>
    </row>
    <row r="250" spans="1:26" ht="14.25" x14ac:dyDescent="0.2">
      <c r="A250" s="50"/>
      <c r="B250" s="51"/>
      <c r="C250" s="51" t="s">
        <v>130</v>
      </c>
      <c r="D250" s="32"/>
      <c r="E250" s="13"/>
      <c r="F250" s="33">
        <f>Source!AM195</f>
        <v>78.97</v>
      </c>
      <c r="G250" s="34" t="str">
        <f>Source!DE195</f>
        <v>)*1,25)*1,2</v>
      </c>
      <c r="H250" s="35">
        <f>ROUND(Source!AD195*Source!I195, 2)</f>
        <v>231.47</v>
      </c>
      <c r="I250" s="34"/>
      <c r="J250" s="34">
        <f>IF(Source!BB195&lt;&gt; 0, Source!BB195, 1)</f>
        <v>6.66</v>
      </c>
      <c r="K250" s="35">
        <f>Source!Q195</f>
        <v>1541.59</v>
      </c>
      <c r="L250" s="36"/>
    </row>
    <row r="251" spans="1:26" ht="14.25" x14ac:dyDescent="0.2">
      <c r="A251" s="50"/>
      <c r="B251" s="51"/>
      <c r="C251" s="51" t="s">
        <v>1140</v>
      </c>
      <c r="D251" s="32"/>
      <c r="E251" s="13"/>
      <c r="F251" s="33">
        <f>Source!AN195</f>
        <v>17.57</v>
      </c>
      <c r="G251" s="34" t="str">
        <f>Source!DF195</f>
        <v>)*1,25)*1,2</v>
      </c>
      <c r="H251" s="37">
        <f>ROUND(Source!AE195*Source!I195, 2)</f>
        <v>51.5</v>
      </c>
      <c r="I251" s="34"/>
      <c r="J251" s="34">
        <f>IF(Source!BS195&lt;&gt; 0, Source!BS195, 1)</f>
        <v>6.66</v>
      </c>
      <c r="K251" s="37">
        <f>Source!R195</f>
        <v>342.99</v>
      </c>
      <c r="L251" s="36"/>
      <c r="R251">
        <f>H251</f>
        <v>51.5</v>
      </c>
    </row>
    <row r="252" spans="1:26" ht="14.25" x14ac:dyDescent="0.2">
      <c r="A252" s="50"/>
      <c r="B252" s="51"/>
      <c r="C252" s="51" t="s">
        <v>1146</v>
      </c>
      <c r="D252" s="32"/>
      <c r="E252" s="13"/>
      <c r="F252" s="33">
        <f>Source!AL195</f>
        <v>147.33000000000001</v>
      </c>
      <c r="G252" s="34" t="str">
        <f>Source!DD195</f>
        <v/>
      </c>
      <c r="H252" s="35">
        <f>ROUND(Source!AC195*Source!I195, 2)</f>
        <v>287.89</v>
      </c>
      <c r="I252" s="34"/>
      <c r="J252" s="34">
        <f>IF(Source!BC195&lt;&gt; 0, Source!BC195, 1)</f>
        <v>6.66</v>
      </c>
      <c r="K252" s="35">
        <f>Source!P195</f>
        <v>1917.38</v>
      </c>
      <c r="L252" s="36"/>
    </row>
    <row r="253" spans="1:26" ht="14.25" x14ac:dyDescent="0.2">
      <c r="A253" s="50"/>
      <c r="B253" s="51"/>
      <c r="C253" s="51" t="s">
        <v>1141</v>
      </c>
      <c r="D253" s="32" t="s">
        <v>1142</v>
      </c>
      <c r="E253" s="13">
        <f>Source!BZ195</f>
        <v>123</v>
      </c>
      <c r="F253" s="77" t="str">
        <f>CONCATENATE(" )", Source!DL195, Source!FT195, "=", Source!FX195)</f>
        <v xml:space="preserve"> )*0,9=110,7</v>
      </c>
      <c r="G253" s="78"/>
      <c r="H253" s="35">
        <f>SUM(S247:S257)</f>
        <v>1603.15</v>
      </c>
      <c r="I253" s="38"/>
      <c r="J253" s="30">
        <f>Source!AT195</f>
        <v>111</v>
      </c>
      <c r="K253" s="35">
        <f>SUM(T247:T257)</f>
        <v>10705.91</v>
      </c>
      <c r="L253" s="36"/>
    </row>
    <row r="254" spans="1:26" ht="14.25" x14ac:dyDescent="0.2">
      <c r="A254" s="50"/>
      <c r="B254" s="51"/>
      <c r="C254" s="51" t="s">
        <v>1143</v>
      </c>
      <c r="D254" s="32" t="s">
        <v>1142</v>
      </c>
      <c r="E254" s="13">
        <f>Source!CA195</f>
        <v>75</v>
      </c>
      <c r="F254" s="77" t="str">
        <f>CONCATENATE(" )", Source!DM195, Source!FU195, "=", Source!FY195)</f>
        <v xml:space="preserve"> )*0,85=63,75</v>
      </c>
      <c r="G254" s="78"/>
      <c r="H254" s="35">
        <f>SUM(U247:U257)</f>
        <v>923.22</v>
      </c>
      <c r="I254" s="38"/>
      <c r="J254" s="30">
        <f>Source!AU195</f>
        <v>64</v>
      </c>
      <c r="K254" s="35">
        <f>SUM(V247:V257)</f>
        <v>6172.77</v>
      </c>
      <c r="L254" s="36"/>
    </row>
    <row r="255" spans="1:26" ht="14.25" x14ac:dyDescent="0.2">
      <c r="A255" s="50"/>
      <c r="B255" s="51"/>
      <c r="C255" s="51" t="s">
        <v>1144</v>
      </c>
      <c r="D255" s="32" t="s">
        <v>1145</v>
      </c>
      <c r="E255" s="13">
        <f>Source!AQ195</f>
        <v>60.72</v>
      </c>
      <c r="F255" s="33"/>
      <c r="G255" s="34" t="str">
        <f>Source!DI195</f>
        <v>)*1,15)*1,2</v>
      </c>
      <c r="H255" s="35"/>
      <c r="I255" s="34"/>
      <c r="J255" s="34"/>
      <c r="K255" s="35"/>
      <c r="L255" s="46">
        <f>Source!U195</f>
        <v>163.73939788799998</v>
      </c>
    </row>
    <row r="256" spans="1:26" ht="42.75" x14ac:dyDescent="0.2">
      <c r="A256" s="50" t="str">
        <f>Source!E197</f>
        <v>24,1</v>
      </c>
      <c r="B256" s="51" t="str">
        <f>Source!F197</f>
        <v>11.1.01.04</v>
      </c>
      <c r="C256" s="51" t="str">
        <f>Source!G197</f>
        <v>Доски для покрытия полов со шпунтом и гребнем из древесины антисептированные</v>
      </c>
      <c r="D256" s="32" t="str">
        <f>Source!H197</f>
        <v>м3</v>
      </c>
      <c r="E256" s="13">
        <f>Source!I197</f>
        <v>7.7741400000000002E-2</v>
      </c>
      <c r="F256" s="33">
        <f>Source!AL197+Source!AM197+Source!AO197</f>
        <v>0</v>
      </c>
      <c r="G256" s="47" t="s">
        <v>6</v>
      </c>
      <c r="H256" s="35">
        <f>ROUND(Source!AC197*Source!I197, 2)+ROUND(Source!AD197*Source!I197, 2)+ROUND(Source!AF197*Source!I197, 2)</f>
        <v>0</v>
      </c>
      <c r="I256" s="34"/>
      <c r="J256" s="34">
        <f>IF(Source!BC197&lt;&gt; 0, Source!BC197, 1)</f>
        <v>6.66</v>
      </c>
      <c r="K256" s="35">
        <f>Source!O197</f>
        <v>0</v>
      </c>
      <c r="L256" s="36"/>
      <c r="S256">
        <f>ROUND((Source!FX197/100)*((ROUND(Source!AF197*Source!I197, 2)+ROUND(Source!AE197*Source!I197, 2))), 2)</f>
        <v>0</v>
      </c>
      <c r="T256">
        <f>Source!X197</f>
        <v>0</v>
      </c>
      <c r="U256">
        <f>ROUND((Source!FY197/100)*((ROUND(Source!AF197*Source!I197, 2)+ROUND(Source!AE197*Source!I197, 2))), 2)</f>
        <v>0</v>
      </c>
      <c r="V256">
        <f>Source!Y197</f>
        <v>0</v>
      </c>
      <c r="W256">
        <f>IF(Source!BI197&lt;=1,H256, 0)</f>
        <v>0</v>
      </c>
      <c r="X256">
        <f>IF(Source!BI197=2,H256, 0)</f>
        <v>0</v>
      </c>
      <c r="Y256">
        <f>IF(Source!BI197=3,H256, 0)</f>
        <v>0</v>
      </c>
      <c r="Z256">
        <f>IF(Source!BI197=4,H256, 0)</f>
        <v>0</v>
      </c>
    </row>
    <row r="257" spans="1:26" ht="85.5" x14ac:dyDescent="0.2">
      <c r="A257" s="52" t="str">
        <f>Source!E199</f>
        <v>24,2</v>
      </c>
      <c r="B257" s="53" t="str">
        <f>Source!F199</f>
        <v>11.1.01.04-0022</v>
      </c>
      <c r="C257" s="53" t="str">
        <f>Source!G199</f>
        <v>Доски для покрытия полов со шпунтом и гребнем из древесины антисептированные тип ДП-21 толщиной 21 мм, шириной без гребня от 100 до 140 мм (ступени деревянные)</v>
      </c>
      <c r="D257" s="39" t="str">
        <f>Source!H199</f>
        <v>м3</v>
      </c>
      <c r="E257" s="40">
        <f>Source!I199</f>
        <v>7.7741400000000002E-2</v>
      </c>
      <c r="F257" s="41">
        <f>Source!AL199+Source!AM199+Source!AO199</f>
        <v>2263.39</v>
      </c>
      <c r="G257" s="48" t="s">
        <v>6</v>
      </c>
      <c r="H257" s="43">
        <f>ROUND(Source!AC199*Source!I199, 2)+ROUND(Source!AD199*Source!I199, 2)+ROUND(Source!AF199*Source!I199, 2)</f>
        <v>175.96</v>
      </c>
      <c r="I257" s="42"/>
      <c r="J257" s="42">
        <f>IF(Source!BC199&lt;&gt; 0, Source!BC199, 1)</f>
        <v>6.66</v>
      </c>
      <c r="K257" s="43">
        <f>Source!O199</f>
        <v>1171.8900000000001</v>
      </c>
      <c r="L257" s="49"/>
      <c r="S257">
        <f>ROUND((Source!FX199/100)*((ROUND(Source!AF199*Source!I199, 2)+ROUND(Source!AE199*Source!I199, 2))), 2)</f>
        <v>0</v>
      </c>
      <c r="T257">
        <f>Source!X199</f>
        <v>0</v>
      </c>
      <c r="U257">
        <f>ROUND((Source!FY199/100)*((ROUND(Source!AF199*Source!I199, 2)+ROUND(Source!AE199*Source!I199, 2))), 2)</f>
        <v>0</v>
      </c>
      <c r="V257">
        <f>Source!Y199</f>
        <v>0</v>
      </c>
      <c r="W257">
        <f>IF(Source!BI199&lt;=1,H257, 0)</f>
        <v>175.96</v>
      </c>
      <c r="X257">
        <f>IF(Source!BI199=2,H257, 0)</f>
        <v>0</v>
      </c>
      <c r="Y257">
        <f>IF(Source!BI199=3,H257, 0)</f>
        <v>0</v>
      </c>
      <c r="Z257">
        <f>IF(Source!BI199=4,H257, 0)</f>
        <v>0</v>
      </c>
    </row>
    <row r="258" spans="1:26" ht="15" x14ac:dyDescent="0.25">
      <c r="G258" s="76">
        <f>H249+H250+H252+H253+H254+SUM(H256:H257)</f>
        <v>4618.38</v>
      </c>
      <c r="H258" s="76"/>
      <c r="J258" s="76">
        <f>K249+K250+K252+K253+K254+SUM(K256:K257)</f>
        <v>30811.51</v>
      </c>
      <c r="K258" s="76"/>
      <c r="L258" s="45">
        <f>Source!U195</f>
        <v>163.73939788799998</v>
      </c>
      <c r="O258" s="27">
        <f>G258</f>
        <v>4618.38</v>
      </c>
      <c r="P258" s="27">
        <f>J258</f>
        <v>30811.51</v>
      </c>
      <c r="Q258" s="27">
        <f>L258</f>
        <v>163.73939788799998</v>
      </c>
      <c r="W258">
        <f>IF(Source!BI195&lt;=1,H249+H250+H252+H253+H254, 0)</f>
        <v>4442.42</v>
      </c>
      <c r="X258">
        <f>IF(Source!BI195=2,H249+H250+H252+H253+H254, 0)</f>
        <v>0</v>
      </c>
      <c r="Y258">
        <f>IF(Source!BI195=3,H249+H250+H252+H253+H254, 0)</f>
        <v>0</v>
      </c>
      <c r="Z258">
        <f>IF(Source!BI195=4,H249+H250+H252+H253+H254, 0)</f>
        <v>0</v>
      </c>
    </row>
    <row r="259" spans="1:26" ht="42.75" x14ac:dyDescent="0.2">
      <c r="A259" s="50" t="str">
        <f>Source!E201</f>
        <v>25</v>
      </c>
      <c r="B259" s="51" t="str">
        <f>Source!F201</f>
        <v>11-01-053-02</v>
      </c>
      <c r="C259" s="51" t="str">
        <f>Source!G201</f>
        <v>Устройство оснований полов из фанеры в один слой площадью свыше 20 м2</v>
      </c>
      <c r="D259" s="32" t="str">
        <f>Source!H201</f>
        <v>100 м2</v>
      </c>
      <c r="E259" s="13">
        <f>Source!I201</f>
        <v>1.9272</v>
      </c>
      <c r="F259" s="33">
        <f>Source!AL201+Source!AM201+Source!AO201</f>
        <v>6245.45</v>
      </c>
      <c r="G259" s="34"/>
      <c r="H259" s="35"/>
      <c r="I259" s="34" t="str">
        <f>Source!BO201</f>
        <v/>
      </c>
      <c r="J259" s="34"/>
      <c r="K259" s="35"/>
      <c r="L259" s="36"/>
      <c r="S259">
        <f>ROUND((Source!FX201/100)*((ROUND(Source!AF201*Source!I201, 2)+ROUND(Source!AE201*Source!I201, 2))), 2)</f>
        <v>998.95</v>
      </c>
      <c r="T259">
        <f>Source!X201</f>
        <v>6671.07</v>
      </c>
      <c r="U259">
        <f>ROUND((Source!FY201/100)*((ROUND(Source!AF201*Source!I201, 2)+ROUND(Source!AE201*Source!I201, 2))), 2)</f>
        <v>575.27</v>
      </c>
      <c r="V259">
        <f>Source!Y201</f>
        <v>3846.38</v>
      </c>
    </row>
    <row r="260" spans="1:26" x14ac:dyDescent="0.2">
      <c r="C260" s="26" t="str">
        <f>"Объем: "&amp;Source!I201&amp;"=192,72/"&amp;"100"</f>
        <v>Объем: 1,9272=192,72/100</v>
      </c>
    </row>
    <row r="261" spans="1:26" ht="14.25" x14ac:dyDescent="0.2">
      <c r="A261" s="50"/>
      <c r="B261" s="51"/>
      <c r="C261" s="51" t="s">
        <v>1139</v>
      </c>
      <c r="D261" s="32"/>
      <c r="E261" s="13"/>
      <c r="F261" s="33">
        <f>Source!AO201</f>
        <v>259.72000000000003</v>
      </c>
      <c r="G261" s="34" t="str">
        <f>Source!DG201</f>
        <v>)*1,15)*1,2</v>
      </c>
      <c r="H261" s="35">
        <f>ROUND(Source!AF201*Source!I201, 2)</f>
        <v>690.73</v>
      </c>
      <c r="I261" s="34"/>
      <c r="J261" s="34">
        <f>IF(Source!BA201&lt;&gt; 0, Source!BA201, 1)</f>
        <v>6.66</v>
      </c>
      <c r="K261" s="35">
        <f>Source!S201</f>
        <v>4600.29</v>
      </c>
      <c r="L261" s="36"/>
      <c r="R261">
        <f>H261</f>
        <v>690.73</v>
      </c>
    </row>
    <row r="262" spans="1:26" ht="14.25" x14ac:dyDescent="0.2">
      <c r="A262" s="50"/>
      <c r="B262" s="51"/>
      <c r="C262" s="51" t="s">
        <v>130</v>
      </c>
      <c r="D262" s="32"/>
      <c r="E262" s="13"/>
      <c r="F262" s="33">
        <f>Source!AM201</f>
        <v>630.05999999999995</v>
      </c>
      <c r="G262" s="34" t="str">
        <f>Source!DE201</f>
        <v>)*1,25)*1,2</v>
      </c>
      <c r="H262" s="35">
        <f>ROUND(Source!AD201*Source!I201, 2)</f>
        <v>1821.38</v>
      </c>
      <c r="I262" s="34"/>
      <c r="J262" s="34">
        <f>IF(Source!BB201&lt;&gt; 0, Source!BB201, 1)</f>
        <v>6.66</v>
      </c>
      <c r="K262" s="35">
        <f>Source!Q201</f>
        <v>12130.37</v>
      </c>
      <c r="L262" s="36"/>
    </row>
    <row r="263" spans="1:26" ht="14.25" x14ac:dyDescent="0.2">
      <c r="A263" s="50"/>
      <c r="B263" s="51"/>
      <c r="C263" s="51" t="s">
        <v>1140</v>
      </c>
      <c r="D263" s="32"/>
      <c r="E263" s="13"/>
      <c r="F263" s="33">
        <f>Source!AN201</f>
        <v>73.22</v>
      </c>
      <c r="G263" s="34" t="str">
        <f>Source!DF201</f>
        <v>)*1,25)*1,2</v>
      </c>
      <c r="H263" s="37">
        <f>ROUND(Source!AE201*Source!I201, 2)</f>
        <v>211.66</v>
      </c>
      <c r="I263" s="34"/>
      <c r="J263" s="34">
        <f>IF(Source!BS201&lt;&gt; 0, Source!BS201, 1)</f>
        <v>6.66</v>
      </c>
      <c r="K263" s="37">
        <f>Source!R201</f>
        <v>1409.68</v>
      </c>
      <c r="L263" s="36"/>
      <c r="R263">
        <f>H263</f>
        <v>211.66</v>
      </c>
    </row>
    <row r="264" spans="1:26" ht="14.25" x14ac:dyDescent="0.2">
      <c r="A264" s="50"/>
      <c r="B264" s="51"/>
      <c r="C264" s="51" t="s">
        <v>1146</v>
      </c>
      <c r="D264" s="32"/>
      <c r="E264" s="13"/>
      <c r="F264" s="33">
        <f>Source!AL201</f>
        <v>5355.67</v>
      </c>
      <c r="G264" s="34" t="str">
        <f>Source!DD201</f>
        <v/>
      </c>
      <c r="H264" s="35">
        <f>ROUND(Source!AC201*Source!I201, 2)</f>
        <v>10321.450000000001</v>
      </c>
      <c r="I264" s="34"/>
      <c r="J264" s="34">
        <f>IF(Source!BC201&lt;&gt; 0, Source!BC201, 1)</f>
        <v>6.66</v>
      </c>
      <c r="K264" s="35">
        <f>Source!P201</f>
        <v>68740.84</v>
      </c>
      <c r="L264" s="36"/>
    </row>
    <row r="265" spans="1:26" ht="14.25" x14ac:dyDescent="0.2">
      <c r="A265" s="50"/>
      <c r="B265" s="51"/>
      <c r="C265" s="51" t="s">
        <v>1141</v>
      </c>
      <c r="D265" s="32" t="s">
        <v>1142</v>
      </c>
      <c r="E265" s="13">
        <f>Source!BZ201</f>
        <v>123</v>
      </c>
      <c r="F265" s="77" t="str">
        <f>CONCATENATE(" )", Source!DL201, Source!FT201, "=", Source!FX201)</f>
        <v xml:space="preserve"> )*0,9=110,7</v>
      </c>
      <c r="G265" s="78"/>
      <c r="H265" s="35">
        <f>SUM(S259:S271)</f>
        <v>998.95</v>
      </c>
      <c r="I265" s="38"/>
      <c r="J265" s="30">
        <f>Source!AT201</f>
        <v>111</v>
      </c>
      <c r="K265" s="35">
        <f>SUM(T259:T271)</f>
        <v>6671.07</v>
      </c>
      <c r="L265" s="36"/>
    </row>
    <row r="266" spans="1:26" ht="14.25" x14ac:dyDescent="0.2">
      <c r="A266" s="50"/>
      <c r="B266" s="51"/>
      <c r="C266" s="51" t="s">
        <v>1143</v>
      </c>
      <c r="D266" s="32" t="s">
        <v>1142</v>
      </c>
      <c r="E266" s="13">
        <f>Source!CA201</f>
        <v>75</v>
      </c>
      <c r="F266" s="77" t="str">
        <f>CONCATENATE(" )", Source!DM201, Source!FU201, "=", Source!FY201)</f>
        <v xml:space="preserve"> )*0,85=63,75</v>
      </c>
      <c r="G266" s="78"/>
      <c r="H266" s="35">
        <f>SUM(U259:U271)</f>
        <v>575.27</v>
      </c>
      <c r="I266" s="38"/>
      <c r="J266" s="30">
        <f>Source!AU201</f>
        <v>64</v>
      </c>
      <c r="K266" s="35">
        <f>SUM(V259:V271)</f>
        <v>3846.38</v>
      </c>
      <c r="L266" s="36"/>
    </row>
    <row r="267" spans="1:26" ht="14.25" x14ac:dyDescent="0.2">
      <c r="A267" s="50"/>
      <c r="B267" s="51"/>
      <c r="C267" s="51" t="s">
        <v>1144</v>
      </c>
      <c r="D267" s="32" t="s">
        <v>1145</v>
      </c>
      <c r="E267" s="13">
        <f>Source!AQ201</f>
        <v>31.79</v>
      </c>
      <c r="F267" s="33"/>
      <c r="G267" s="34" t="str">
        <f>Source!DI201</f>
        <v>)*1,15)*1,2</v>
      </c>
      <c r="H267" s="35"/>
      <c r="I267" s="34"/>
      <c r="J267" s="34"/>
      <c r="K267" s="35"/>
      <c r="L267" s="46">
        <f>Source!U201</f>
        <v>84.546649439999982</v>
      </c>
    </row>
    <row r="268" spans="1:26" ht="14.25" x14ac:dyDescent="0.2">
      <c r="A268" s="50" t="str">
        <f>Source!E203</f>
        <v>25,1</v>
      </c>
      <c r="B268" s="51" t="str">
        <f>Source!F203</f>
        <v>01.7.15.14</v>
      </c>
      <c r="C268" s="51" t="str">
        <f>Source!G203</f>
        <v>Шурупы строительные</v>
      </c>
      <c r="D268" s="32" t="str">
        <f>Source!H203</f>
        <v>т</v>
      </c>
      <c r="E268" s="13">
        <f>Source!I203</f>
        <v>3.4689999999999999E-3</v>
      </c>
      <c r="F268" s="33">
        <f>Source!AL203+Source!AM203+Source!AO203</f>
        <v>0</v>
      </c>
      <c r="G268" s="47" t="s">
        <v>6</v>
      </c>
      <c r="H268" s="35">
        <f>ROUND(Source!AC203*Source!I203, 2)+ROUND(Source!AD203*Source!I203, 2)+ROUND(Source!AF203*Source!I203, 2)</f>
        <v>0</v>
      </c>
      <c r="I268" s="34"/>
      <c r="J268" s="34">
        <f>IF(Source!BC203&lt;&gt; 0, Source!BC203, 1)</f>
        <v>6.66</v>
      </c>
      <c r="K268" s="35">
        <f>Source!O203</f>
        <v>0</v>
      </c>
      <c r="L268" s="36"/>
      <c r="S268">
        <f>ROUND((Source!FX203/100)*((ROUND(Source!AF203*Source!I203, 2)+ROUND(Source!AE203*Source!I203, 2))), 2)</f>
        <v>0</v>
      </c>
      <c r="T268">
        <f>Source!X203</f>
        <v>0</v>
      </c>
      <c r="U268">
        <f>ROUND((Source!FY203/100)*((ROUND(Source!AF203*Source!I203, 2)+ROUND(Source!AE203*Source!I203, 2))), 2)</f>
        <v>0</v>
      </c>
      <c r="V268">
        <f>Source!Y203</f>
        <v>0</v>
      </c>
      <c r="W268">
        <f>IF(Source!BI203&lt;=1,H268, 0)</f>
        <v>0</v>
      </c>
      <c r="X268">
        <f>IF(Source!BI203=2,H268, 0)</f>
        <v>0</v>
      </c>
      <c r="Y268">
        <f>IF(Source!BI203=3,H268, 0)</f>
        <v>0</v>
      </c>
      <c r="Z268">
        <f>IF(Source!BI203=4,H268, 0)</f>
        <v>0</v>
      </c>
    </row>
    <row r="269" spans="1:26" ht="28.5" x14ac:dyDescent="0.2">
      <c r="A269" s="50" t="str">
        <f>Source!E205</f>
        <v>25,2</v>
      </c>
      <c r="B269" s="51" t="str">
        <f>Source!F205</f>
        <v>01.7.15.14-0061</v>
      </c>
      <c r="C269" s="51" t="str">
        <f>Source!G205</f>
        <v>Шурупы-саморезы 3,5х45 мм</v>
      </c>
      <c r="D269" s="32" t="str">
        <f>Source!H205</f>
        <v>т</v>
      </c>
      <c r="E269" s="13">
        <f>Source!I205</f>
        <v>3.4689999999999999E-3</v>
      </c>
      <c r="F269" s="33">
        <f>Source!AL205+Source!AM205+Source!AO205</f>
        <v>52846.23</v>
      </c>
      <c r="G269" s="47" t="s">
        <v>6</v>
      </c>
      <c r="H269" s="35">
        <f>ROUND(Source!AC205*Source!I205, 2)+ROUND(Source!AD205*Source!I205, 2)+ROUND(Source!AF205*Source!I205, 2)</f>
        <v>183.32</v>
      </c>
      <c r="I269" s="34"/>
      <c r="J269" s="34">
        <f>IF(Source!BC205&lt;&gt; 0, Source!BC205, 1)</f>
        <v>6.66</v>
      </c>
      <c r="K269" s="35">
        <f>Source!O205</f>
        <v>1220.93</v>
      </c>
      <c r="L269" s="36"/>
      <c r="S269">
        <f>ROUND((Source!FX205/100)*((ROUND(Source!AF205*Source!I205, 2)+ROUND(Source!AE205*Source!I205, 2))), 2)</f>
        <v>0</v>
      </c>
      <c r="T269">
        <f>Source!X205</f>
        <v>0</v>
      </c>
      <c r="U269">
        <f>ROUND((Source!FY205/100)*((ROUND(Source!AF205*Source!I205, 2)+ROUND(Source!AE205*Source!I205, 2))), 2)</f>
        <v>0</v>
      </c>
      <c r="V269">
        <f>Source!Y205</f>
        <v>0</v>
      </c>
      <c r="W269">
        <f>IF(Source!BI205&lt;=1,H269, 0)</f>
        <v>183.32</v>
      </c>
      <c r="X269">
        <f>IF(Source!BI205=2,H269, 0)</f>
        <v>0</v>
      </c>
      <c r="Y269">
        <f>IF(Source!BI205=3,H269, 0)</f>
        <v>0</v>
      </c>
      <c r="Z269">
        <f>IF(Source!BI205=4,H269, 0)</f>
        <v>0</v>
      </c>
    </row>
    <row r="270" spans="1:26" ht="42.75" x14ac:dyDescent="0.2">
      <c r="A270" s="50" t="str">
        <f>Source!E207</f>
        <v>25,3</v>
      </c>
      <c r="B270" s="51" t="str">
        <f>Source!F207</f>
        <v>11.2.11.04-0052</v>
      </c>
      <c r="C270" s="51" t="str">
        <f>Source!G207</f>
        <v>Фанера общего назначения из шпона лиственных пород водостойкая марки ФК, сорт 2/4, толщина 12 мм</v>
      </c>
      <c r="D270" s="32" t="str">
        <f>Source!H207</f>
        <v>м3</v>
      </c>
      <c r="E270" s="13">
        <f>Source!I207</f>
        <v>-2.3897279999999999</v>
      </c>
      <c r="F270" s="33">
        <f>Source!AL207+Source!AM207+Source!AO207</f>
        <v>4319.09</v>
      </c>
      <c r="G270" s="47" t="s">
        <v>6</v>
      </c>
      <c r="H270" s="35">
        <f>ROUND(Source!AC207*Source!I207, 2)+ROUND(Source!AD207*Source!I207, 2)+ROUND(Source!AF207*Source!I207, 2)</f>
        <v>-10321.450000000001</v>
      </c>
      <c r="I270" s="34"/>
      <c r="J270" s="34">
        <f>IF(Source!BC207&lt;&gt; 0, Source!BC207, 1)</f>
        <v>6.66</v>
      </c>
      <c r="K270" s="35">
        <f>Source!O207</f>
        <v>-68740.86</v>
      </c>
      <c r="L270" s="36"/>
      <c r="S270">
        <f>ROUND((Source!FX207/100)*((ROUND(Source!AF207*Source!I207, 2)+ROUND(Source!AE207*Source!I207, 2))), 2)</f>
        <v>0</v>
      </c>
      <c r="T270">
        <f>Source!X207</f>
        <v>0</v>
      </c>
      <c r="U270">
        <f>ROUND((Source!FY207/100)*((ROUND(Source!AF207*Source!I207, 2)+ROUND(Source!AE207*Source!I207, 2))), 2)</f>
        <v>0</v>
      </c>
      <c r="V270">
        <f>Source!Y207</f>
        <v>0</v>
      </c>
      <c r="W270">
        <f>IF(Source!BI207&lt;=1,H270, 0)</f>
        <v>-10321.450000000001</v>
      </c>
      <c r="X270">
        <f>IF(Source!BI207=2,H270, 0)</f>
        <v>0</v>
      </c>
      <c r="Y270">
        <f>IF(Source!BI207=3,H270, 0)</f>
        <v>0</v>
      </c>
      <c r="Z270">
        <f>IF(Source!BI207=4,H270, 0)</f>
        <v>0</v>
      </c>
    </row>
    <row r="271" spans="1:26" ht="42.75" x14ac:dyDescent="0.2">
      <c r="A271" s="52" t="str">
        <f>Source!E209</f>
        <v>25,4</v>
      </c>
      <c r="B271" s="53" t="str">
        <f>Source!F209</f>
        <v>11.2.11.04-0054</v>
      </c>
      <c r="C271" s="53" t="str">
        <f>Source!G209</f>
        <v>Фанера общего назначения из шпона лиственных пород водостойкая марки ФК, сорт 2/4, толщина 18 мм</v>
      </c>
      <c r="D271" s="39" t="str">
        <f>Source!H209</f>
        <v>м3</v>
      </c>
      <c r="E271" s="40">
        <f>Source!I209</f>
        <v>2.3897279999999999</v>
      </c>
      <c r="F271" s="41">
        <f>Source!AL209+Source!AM209+Source!AO209</f>
        <v>3651.8</v>
      </c>
      <c r="G271" s="48" t="s">
        <v>6</v>
      </c>
      <c r="H271" s="43">
        <f>ROUND(Source!AC209*Source!I209, 2)+ROUND(Source!AD209*Source!I209, 2)+ROUND(Source!AF209*Source!I209, 2)</f>
        <v>8726.81</v>
      </c>
      <c r="I271" s="42"/>
      <c r="J271" s="42">
        <f>IF(Source!BC209&lt;&gt; 0, Source!BC209, 1)</f>
        <v>6.66</v>
      </c>
      <c r="K271" s="43">
        <f>Source!O209</f>
        <v>58120.55</v>
      </c>
      <c r="L271" s="49"/>
      <c r="S271">
        <f>ROUND((Source!FX209/100)*((ROUND(Source!AF209*Source!I209, 2)+ROUND(Source!AE209*Source!I209, 2))), 2)</f>
        <v>0</v>
      </c>
      <c r="T271">
        <f>Source!X209</f>
        <v>0</v>
      </c>
      <c r="U271">
        <f>ROUND((Source!FY209/100)*((ROUND(Source!AF209*Source!I209, 2)+ROUND(Source!AE209*Source!I209, 2))), 2)</f>
        <v>0</v>
      </c>
      <c r="V271">
        <f>Source!Y209</f>
        <v>0</v>
      </c>
      <c r="W271">
        <f>IF(Source!BI209&lt;=1,H271, 0)</f>
        <v>8726.81</v>
      </c>
      <c r="X271">
        <f>IF(Source!BI209=2,H271, 0)</f>
        <v>0</v>
      </c>
      <c r="Y271">
        <f>IF(Source!BI209=3,H271, 0)</f>
        <v>0</v>
      </c>
      <c r="Z271">
        <f>IF(Source!BI209=4,H271, 0)</f>
        <v>0</v>
      </c>
    </row>
    <row r="272" spans="1:26" ht="15" x14ac:dyDescent="0.25">
      <c r="G272" s="76">
        <f>H261+H262+H264+H265+H266+SUM(H268:H271)</f>
        <v>12996.460000000001</v>
      </c>
      <c r="H272" s="76"/>
      <c r="J272" s="76">
        <f>K261+K262+K264+K265+K266+SUM(K268:K271)</f>
        <v>86589.57</v>
      </c>
      <c r="K272" s="76"/>
      <c r="L272" s="45">
        <f>Source!U201</f>
        <v>84.546649439999982</v>
      </c>
      <c r="O272" s="27">
        <f>G272</f>
        <v>12996.460000000001</v>
      </c>
      <c r="P272" s="27">
        <f>J272</f>
        <v>86589.57</v>
      </c>
      <c r="Q272" s="27">
        <f>L272</f>
        <v>84.546649439999982</v>
      </c>
      <c r="W272">
        <f>IF(Source!BI201&lt;=1,H261+H262+H264+H265+H266, 0)</f>
        <v>14407.780000000002</v>
      </c>
      <c r="X272">
        <f>IF(Source!BI201=2,H261+H262+H264+H265+H266, 0)</f>
        <v>0</v>
      </c>
      <c r="Y272">
        <f>IF(Source!BI201=3,H261+H262+H264+H265+H266, 0)</f>
        <v>0</v>
      </c>
      <c r="Z272">
        <f>IF(Source!BI201=4,H261+H262+H264+H265+H266, 0)</f>
        <v>0</v>
      </c>
    </row>
    <row r="273" spans="1:26" ht="42.75" x14ac:dyDescent="0.2">
      <c r="A273" s="50" t="str">
        <f>Source!E211</f>
        <v>26</v>
      </c>
      <c r="B273" s="51" t="str">
        <f>Source!F211</f>
        <v>11-01-034-04</v>
      </c>
      <c r="C273" s="51" t="str">
        <f>Source!G211</f>
        <v>Устройство покрытий из досок ламинированных замковым способом (пол и боковые поверхности сцены)</v>
      </c>
      <c r="D273" s="32" t="str">
        <f>Source!H211</f>
        <v>100 м2</v>
      </c>
      <c r="E273" s="13">
        <f>Source!I211</f>
        <v>2.6849599999999998</v>
      </c>
      <c r="F273" s="33">
        <f>Source!AL211+Source!AM211+Source!AO211</f>
        <v>613.75</v>
      </c>
      <c r="G273" s="34"/>
      <c r="H273" s="35"/>
      <c r="I273" s="34" t="str">
        <f>Source!BO211</f>
        <v/>
      </c>
      <c r="J273" s="34"/>
      <c r="K273" s="35"/>
      <c r="L273" s="36"/>
      <c r="S273">
        <f>ROUND((Source!FX211/100)*((ROUND(Source!AF211*Source!I211, 2)+ROUND(Source!AE211*Source!I211, 2))), 2)</f>
        <v>992.57</v>
      </c>
      <c r="T273">
        <f>Source!X211</f>
        <v>6628.46</v>
      </c>
      <c r="U273">
        <f>ROUND((Source!FY211/100)*((ROUND(Source!AF211*Source!I211, 2)+ROUND(Source!AE211*Source!I211, 2))), 2)</f>
        <v>571.6</v>
      </c>
      <c r="V273">
        <f>Source!Y211</f>
        <v>3821.82</v>
      </c>
    </row>
    <row r="274" spans="1:26" x14ac:dyDescent="0.2">
      <c r="C274" s="26" t="str">
        <f>"Объем: "&amp;Source!I211&amp;"=268,496/"&amp;"100"</f>
        <v>Объем: 2,68496=268,496/100</v>
      </c>
    </row>
    <row r="275" spans="1:26" ht="14.25" x14ac:dyDescent="0.2">
      <c r="A275" s="50"/>
      <c r="B275" s="51"/>
      <c r="C275" s="51" t="s">
        <v>1139</v>
      </c>
      <c r="D275" s="32"/>
      <c r="E275" s="13"/>
      <c r="F275" s="33">
        <f>Source!AO211</f>
        <v>240.73</v>
      </c>
      <c r="G275" s="34" t="str">
        <f>Source!DG211</f>
        <v>)*1,15)*1,2</v>
      </c>
      <c r="H275" s="35">
        <f>ROUND(Source!AF211*Source!I211, 2)</f>
        <v>891.96</v>
      </c>
      <c r="I275" s="34"/>
      <c r="J275" s="34">
        <f>IF(Source!BA211&lt;&gt; 0, Source!BA211, 1)</f>
        <v>6.66</v>
      </c>
      <c r="K275" s="35">
        <f>Source!S211</f>
        <v>5940.48</v>
      </c>
      <c r="L275" s="36"/>
      <c r="R275">
        <f>H275</f>
        <v>891.96</v>
      </c>
    </row>
    <row r="276" spans="1:26" ht="14.25" x14ac:dyDescent="0.2">
      <c r="A276" s="50"/>
      <c r="B276" s="51"/>
      <c r="C276" s="51" t="s">
        <v>130</v>
      </c>
      <c r="D276" s="32"/>
      <c r="E276" s="13"/>
      <c r="F276" s="33">
        <f>Source!AM211</f>
        <v>6.57</v>
      </c>
      <c r="G276" s="34" t="str">
        <f>Source!DE211</f>
        <v>)*1,25)*1,2</v>
      </c>
      <c r="H276" s="35">
        <f>ROUND(Source!AD211*Source!I211, 2)</f>
        <v>26.46</v>
      </c>
      <c r="I276" s="34"/>
      <c r="J276" s="34">
        <f>IF(Source!BB211&lt;&gt; 0, Source!BB211, 1)</f>
        <v>6.66</v>
      </c>
      <c r="K276" s="35">
        <f>Source!Q211</f>
        <v>176.23</v>
      </c>
      <c r="L276" s="36"/>
    </row>
    <row r="277" spans="1:26" ht="14.25" x14ac:dyDescent="0.2">
      <c r="A277" s="50"/>
      <c r="B277" s="51"/>
      <c r="C277" s="51" t="s">
        <v>1140</v>
      </c>
      <c r="D277" s="32"/>
      <c r="E277" s="13"/>
      <c r="F277" s="33">
        <f>Source!AN211</f>
        <v>1.1599999999999999</v>
      </c>
      <c r="G277" s="34" t="str">
        <f>Source!DF211</f>
        <v>)*1,25)*1,2</v>
      </c>
      <c r="H277" s="37">
        <f>ROUND(Source!AE211*Source!I211, 2)</f>
        <v>4.67</v>
      </c>
      <c r="I277" s="34"/>
      <c r="J277" s="34">
        <f>IF(Source!BS211&lt;&gt; 0, Source!BS211, 1)</f>
        <v>6.66</v>
      </c>
      <c r="K277" s="37">
        <f>Source!R211</f>
        <v>31.11</v>
      </c>
      <c r="L277" s="36"/>
      <c r="R277">
        <f>H277</f>
        <v>4.67</v>
      </c>
    </row>
    <row r="278" spans="1:26" ht="14.25" x14ac:dyDescent="0.2">
      <c r="A278" s="50"/>
      <c r="B278" s="51"/>
      <c r="C278" s="51" t="s">
        <v>1146</v>
      </c>
      <c r="D278" s="32"/>
      <c r="E278" s="13"/>
      <c r="F278" s="33">
        <f>Source!AL211</f>
        <v>366.45</v>
      </c>
      <c r="G278" s="34" t="str">
        <f>Source!DD211</f>
        <v/>
      </c>
      <c r="H278" s="35">
        <f>ROUND(Source!AC211*Source!I211, 2)</f>
        <v>983.9</v>
      </c>
      <c r="I278" s="34"/>
      <c r="J278" s="34">
        <f>IF(Source!BC211&lt;&gt; 0, Source!BC211, 1)</f>
        <v>6.66</v>
      </c>
      <c r="K278" s="35">
        <f>Source!P211</f>
        <v>6552.8</v>
      </c>
      <c r="L278" s="36"/>
    </row>
    <row r="279" spans="1:26" ht="14.25" x14ac:dyDescent="0.2">
      <c r="A279" s="50"/>
      <c r="B279" s="51"/>
      <c r="C279" s="51" t="s">
        <v>1141</v>
      </c>
      <c r="D279" s="32" t="s">
        <v>1142</v>
      </c>
      <c r="E279" s="13">
        <f>Source!BZ211</f>
        <v>123</v>
      </c>
      <c r="F279" s="77" t="str">
        <f>CONCATENATE(" )", Source!DL211, Source!FT211, "=", Source!FX211)</f>
        <v xml:space="preserve"> )*0,9=110,7</v>
      </c>
      <c r="G279" s="78"/>
      <c r="H279" s="35">
        <f>SUM(S273:S284)</f>
        <v>992.57</v>
      </c>
      <c r="I279" s="38"/>
      <c r="J279" s="30">
        <f>Source!AT211</f>
        <v>111</v>
      </c>
      <c r="K279" s="35">
        <f>SUM(T273:T284)</f>
        <v>6628.46</v>
      </c>
      <c r="L279" s="36"/>
    </row>
    <row r="280" spans="1:26" ht="14.25" x14ac:dyDescent="0.2">
      <c r="A280" s="50"/>
      <c r="B280" s="51"/>
      <c r="C280" s="51" t="s">
        <v>1143</v>
      </c>
      <c r="D280" s="32" t="s">
        <v>1142</v>
      </c>
      <c r="E280" s="13">
        <f>Source!CA211</f>
        <v>75</v>
      </c>
      <c r="F280" s="77" t="str">
        <f>CONCATENATE(" )", Source!DM211, Source!FU211, "=", Source!FY211)</f>
        <v xml:space="preserve"> )*0,85=63,75</v>
      </c>
      <c r="G280" s="78"/>
      <c r="H280" s="35">
        <f>SUM(U273:U284)</f>
        <v>571.6</v>
      </c>
      <c r="I280" s="38"/>
      <c r="J280" s="30">
        <f>Source!AU211</f>
        <v>64</v>
      </c>
      <c r="K280" s="35">
        <f>SUM(V273:V284)</f>
        <v>3821.82</v>
      </c>
      <c r="L280" s="36"/>
    </row>
    <row r="281" spans="1:26" ht="14.25" x14ac:dyDescent="0.2">
      <c r="A281" s="50"/>
      <c r="B281" s="51"/>
      <c r="C281" s="51" t="s">
        <v>1144</v>
      </c>
      <c r="D281" s="32" t="s">
        <v>1145</v>
      </c>
      <c r="E281" s="13">
        <f>Source!AQ211</f>
        <v>25.61</v>
      </c>
      <c r="F281" s="33"/>
      <c r="G281" s="34" t="str">
        <f>Source!DI211</f>
        <v>)*1,15)*1,2</v>
      </c>
      <c r="H281" s="35"/>
      <c r="I281" s="34"/>
      <c r="J281" s="34"/>
      <c r="K281" s="35"/>
      <c r="L281" s="46">
        <f>Source!U211</f>
        <v>94.891319327999966</v>
      </c>
    </row>
    <row r="282" spans="1:26" ht="28.5" x14ac:dyDescent="0.2">
      <c r="A282" s="50" t="str">
        <f>Source!E213</f>
        <v>26,1</v>
      </c>
      <c r="B282" s="51" t="str">
        <f>Source!F213</f>
        <v>11.2.03.02</v>
      </c>
      <c r="C282" s="51" t="str">
        <f>Source!G213</f>
        <v>Покрытие напольное ламинированное (ламинат)</v>
      </c>
      <c r="D282" s="32" t="str">
        <f>Source!H213</f>
        <v>м2</v>
      </c>
      <c r="E282" s="13">
        <f>Source!I213</f>
        <v>275.20839999999998</v>
      </c>
      <c r="F282" s="33">
        <f>Source!AL213+Source!AM213+Source!AO213</f>
        <v>0</v>
      </c>
      <c r="G282" s="47" t="s">
        <v>6</v>
      </c>
      <c r="H282" s="35">
        <f>ROUND(Source!AC213*Source!I213, 2)+ROUND(Source!AD213*Source!I213, 2)+ROUND(Source!AF213*Source!I213, 2)</f>
        <v>0</v>
      </c>
      <c r="I282" s="34"/>
      <c r="J282" s="34">
        <f>IF(Source!BC213&lt;&gt; 0, Source!BC213, 1)</f>
        <v>6.66</v>
      </c>
      <c r="K282" s="35">
        <f>Source!O213</f>
        <v>0</v>
      </c>
      <c r="L282" s="36"/>
      <c r="S282">
        <f>ROUND((Source!FX213/100)*((ROUND(Source!AF213*Source!I213, 2)+ROUND(Source!AE213*Source!I213, 2))), 2)</f>
        <v>0</v>
      </c>
      <c r="T282">
        <f>Source!X213</f>
        <v>0</v>
      </c>
      <c r="U282">
        <f>ROUND((Source!FY213/100)*((ROUND(Source!AF213*Source!I213, 2)+ROUND(Source!AE213*Source!I213, 2))), 2)</f>
        <v>0</v>
      </c>
      <c r="V282">
        <f>Source!Y213</f>
        <v>0</v>
      </c>
      <c r="W282">
        <f>IF(Source!BI213&lt;=1,H282, 0)</f>
        <v>0</v>
      </c>
      <c r="X282">
        <f>IF(Source!BI213=2,H282, 0)</f>
        <v>0</v>
      </c>
      <c r="Y282">
        <f>IF(Source!BI213=3,H282, 0)</f>
        <v>0</v>
      </c>
      <c r="Z282">
        <f>IF(Source!BI213=4,H282, 0)</f>
        <v>0</v>
      </c>
    </row>
    <row r="283" spans="1:26" ht="42.75" x14ac:dyDescent="0.2">
      <c r="A283" s="50" t="str">
        <f>Source!E215</f>
        <v>26,2</v>
      </c>
      <c r="B283" s="51" t="str">
        <f>Source!F215</f>
        <v>11.2.03.02-0037</v>
      </c>
      <c r="C283" s="51" t="str">
        <f>Source!G215</f>
        <v>Покрытие напольное ламинированное марки  TARKETT, 33 класс износостойкости, толщина 10 мм</v>
      </c>
      <c r="D283" s="32" t="str">
        <f>Source!H215</f>
        <v>м2</v>
      </c>
      <c r="E283" s="13">
        <f>Source!I215</f>
        <v>275.20839999999998</v>
      </c>
      <c r="F283" s="33">
        <f>Source!AL215+Source!AM215+Source!AO215</f>
        <v>346.78</v>
      </c>
      <c r="G283" s="47" t="s">
        <v>6</v>
      </c>
      <c r="H283" s="35">
        <f>ROUND(Source!AC215*Source!I215, 2)+ROUND(Source!AD215*Source!I215, 2)+ROUND(Source!AF215*Source!I215, 2)</f>
        <v>95436.77</v>
      </c>
      <c r="I283" s="34"/>
      <c r="J283" s="34">
        <f>IF(Source!BC215&lt;&gt; 0, Source!BC215, 1)</f>
        <v>6.66</v>
      </c>
      <c r="K283" s="35">
        <f>Source!O215</f>
        <v>635608.88</v>
      </c>
      <c r="L283" s="36"/>
      <c r="S283">
        <f>ROUND((Source!FX215/100)*((ROUND(Source!AF215*Source!I215, 2)+ROUND(Source!AE215*Source!I215, 2))), 2)</f>
        <v>0</v>
      </c>
      <c r="T283">
        <f>Source!X215</f>
        <v>0</v>
      </c>
      <c r="U283">
        <f>ROUND((Source!FY215/100)*((ROUND(Source!AF215*Source!I215, 2)+ROUND(Source!AE215*Source!I215, 2))), 2)</f>
        <v>0</v>
      </c>
      <c r="V283">
        <f>Source!Y215</f>
        <v>0</v>
      </c>
      <c r="W283">
        <f>IF(Source!BI215&lt;=1,H283, 0)</f>
        <v>95436.77</v>
      </c>
      <c r="X283">
        <f>IF(Source!BI215=2,H283, 0)</f>
        <v>0</v>
      </c>
      <c r="Y283">
        <f>IF(Source!BI215=3,H283, 0)</f>
        <v>0</v>
      </c>
      <c r="Z283">
        <f>IF(Source!BI215=4,H283, 0)</f>
        <v>0</v>
      </c>
    </row>
    <row r="284" spans="1:26" ht="28.5" x14ac:dyDescent="0.2">
      <c r="A284" s="52" t="str">
        <f>Source!E217</f>
        <v>26,3</v>
      </c>
      <c r="B284" s="53" t="str">
        <f>Source!F217</f>
        <v>11.3.03.08-0001</v>
      </c>
      <c r="C284" s="53" t="str">
        <f>Source!G217</f>
        <v>Подложка звукоизоляционная под паркет толщина 3 мм</v>
      </c>
      <c r="D284" s="39" t="str">
        <f>Source!H217</f>
        <v>м2</v>
      </c>
      <c r="E284" s="40">
        <f>Source!I217</f>
        <v>275.20839999999998</v>
      </c>
      <c r="F284" s="41">
        <f>Source!AL217+Source!AM217+Source!AO217</f>
        <v>20.8</v>
      </c>
      <c r="G284" s="48" t="s">
        <v>6</v>
      </c>
      <c r="H284" s="43">
        <f>ROUND(Source!AC217*Source!I217, 2)+ROUND(Source!AD217*Source!I217, 2)+ROUND(Source!AF217*Source!I217, 2)</f>
        <v>5724.33</v>
      </c>
      <c r="I284" s="42"/>
      <c r="J284" s="42">
        <f>IF(Source!BC217&lt;&gt; 0, Source!BC217, 1)</f>
        <v>6.66</v>
      </c>
      <c r="K284" s="43">
        <f>Source!O217</f>
        <v>38124.07</v>
      </c>
      <c r="L284" s="49"/>
      <c r="S284">
        <f>ROUND((Source!FX217/100)*((ROUND(Source!AF217*Source!I217, 2)+ROUND(Source!AE217*Source!I217, 2))), 2)</f>
        <v>0</v>
      </c>
      <c r="T284">
        <f>Source!X217</f>
        <v>0</v>
      </c>
      <c r="U284">
        <f>ROUND((Source!FY217/100)*((ROUND(Source!AF217*Source!I217, 2)+ROUND(Source!AE217*Source!I217, 2))), 2)</f>
        <v>0</v>
      </c>
      <c r="V284">
        <f>Source!Y217</f>
        <v>0</v>
      </c>
      <c r="W284">
        <f>IF(Source!BI217&lt;=1,H284, 0)</f>
        <v>5724.33</v>
      </c>
      <c r="X284">
        <f>IF(Source!BI217=2,H284, 0)</f>
        <v>0</v>
      </c>
      <c r="Y284">
        <f>IF(Source!BI217=3,H284, 0)</f>
        <v>0</v>
      </c>
      <c r="Z284">
        <f>IF(Source!BI217=4,H284, 0)</f>
        <v>0</v>
      </c>
    </row>
    <row r="285" spans="1:26" ht="15" x14ac:dyDescent="0.25">
      <c r="G285" s="76">
        <f>H275+H276+H278+H279+H280+SUM(H282:H284)</f>
        <v>104627.59000000001</v>
      </c>
      <c r="H285" s="76"/>
      <c r="J285" s="76">
        <f>K275+K276+K278+K279+K280+SUM(K282:K284)</f>
        <v>696852.74</v>
      </c>
      <c r="K285" s="76"/>
      <c r="L285" s="45">
        <f>Source!U211</f>
        <v>94.891319327999966</v>
      </c>
      <c r="O285" s="27">
        <f>G285</f>
        <v>104627.59000000001</v>
      </c>
      <c r="P285" s="27">
        <f>J285</f>
        <v>696852.74</v>
      </c>
      <c r="Q285" s="27">
        <f>L285</f>
        <v>94.891319327999966</v>
      </c>
      <c r="W285">
        <f>IF(Source!BI211&lt;=1,H275+H276+H278+H279+H280, 0)</f>
        <v>3466.4900000000002</v>
      </c>
      <c r="X285">
        <f>IF(Source!BI211=2,H275+H276+H278+H279+H280, 0)</f>
        <v>0</v>
      </c>
      <c r="Y285">
        <f>IF(Source!BI211=3,H275+H276+H278+H279+H280, 0)</f>
        <v>0</v>
      </c>
      <c r="Z285">
        <f>IF(Source!BI211=4,H275+H276+H278+H279+H280, 0)</f>
        <v>0</v>
      </c>
    </row>
    <row r="286" spans="1:26" ht="42.75" x14ac:dyDescent="0.2">
      <c r="A286" s="50" t="str">
        <f>Source!E219</f>
        <v>27</v>
      </c>
      <c r="B286" s="51" t="str">
        <f>Source!F219</f>
        <v>11-01-040-03</v>
      </c>
      <c r="C286" s="51" t="str">
        <f>Source!G219</f>
        <v>Устройство плинтусов поливинилхлоридных на винтах самонарезающих</v>
      </c>
      <c r="D286" s="32" t="str">
        <f>Source!H219</f>
        <v>100 м</v>
      </c>
      <c r="E286" s="13">
        <f>Source!I219</f>
        <v>0.69630000000000003</v>
      </c>
      <c r="F286" s="33">
        <f>Source!AL219+Source!AM219+Source!AO219</f>
        <v>137.09</v>
      </c>
      <c r="G286" s="34"/>
      <c r="H286" s="35"/>
      <c r="I286" s="34" t="str">
        <f>Source!BO219</f>
        <v/>
      </c>
      <c r="J286" s="34"/>
      <c r="K286" s="35"/>
      <c r="L286" s="36"/>
      <c r="S286">
        <f>ROUND((Source!FX219/100)*((ROUND(Source!AF219*Source!I219, 2)+ROUND(Source!AE219*Source!I219, 2))), 2)</f>
        <v>65.709999999999994</v>
      </c>
      <c r="T286">
        <f>Source!X219</f>
        <v>438.83</v>
      </c>
      <c r="U286">
        <f>ROUND((Source!FY219/100)*((ROUND(Source!AF219*Source!I219, 2)+ROUND(Source!AE219*Source!I219, 2))), 2)</f>
        <v>37.840000000000003</v>
      </c>
      <c r="V286">
        <f>Source!Y219</f>
        <v>253.02</v>
      </c>
    </row>
    <row r="287" spans="1:26" x14ac:dyDescent="0.2">
      <c r="C287" s="26" t="str">
        <f>"Объем: "&amp;Source!I219&amp;"=69,63/"&amp;"100"</f>
        <v>Объем: 0,6963=69,63/100</v>
      </c>
    </row>
    <row r="288" spans="1:26" ht="14.25" x14ac:dyDescent="0.2">
      <c r="A288" s="50"/>
      <c r="B288" s="51"/>
      <c r="C288" s="51" t="s">
        <v>1139</v>
      </c>
      <c r="D288" s="32"/>
      <c r="E288" s="13"/>
      <c r="F288" s="33">
        <f>Source!AO219</f>
        <v>61.32</v>
      </c>
      <c r="G288" s="34" t="str">
        <f>Source!DG219</f>
        <v>)*1,15)*1,2</v>
      </c>
      <c r="H288" s="35">
        <f>ROUND(Source!AF219*Source!I219, 2)</f>
        <v>58.92</v>
      </c>
      <c r="I288" s="34"/>
      <c r="J288" s="34">
        <f>IF(Source!BA219&lt;&gt; 0, Source!BA219, 1)</f>
        <v>6.66</v>
      </c>
      <c r="K288" s="35">
        <f>Source!S219</f>
        <v>392.42</v>
      </c>
      <c r="L288" s="36"/>
      <c r="R288">
        <f>H288</f>
        <v>58.92</v>
      </c>
    </row>
    <row r="289" spans="1:26" ht="14.25" x14ac:dyDescent="0.2">
      <c r="A289" s="50"/>
      <c r="B289" s="51"/>
      <c r="C289" s="51" t="s">
        <v>130</v>
      </c>
      <c r="D289" s="32"/>
      <c r="E289" s="13"/>
      <c r="F289" s="33">
        <f>Source!AM219</f>
        <v>2.13</v>
      </c>
      <c r="G289" s="34" t="str">
        <f>Source!DE219</f>
        <v>)*1,25)*1,2</v>
      </c>
      <c r="H289" s="35">
        <f>ROUND(Source!AD219*Source!I219, 2)</f>
        <v>2.2200000000000002</v>
      </c>
      <c r="I289" s="34"/>
      <c r="J289" s="34">
        <f>IF(Source!BB219&lt;&gt; 0, Source!BB219, 1)</f>
        <v>6.66</v>
      </c>
      <c r="K289" s="35">
        <f>Source!Q219</f>
        <v>14.82</v>
      </c>
      <c r="L289" s="36"/>
    </row>
    <row r="290" spans="1:26" ht="14.25" x14ac:dyDescent="0.2">
      <c r="A290" s="50"/>
      <c r="B290" s="51"/>
      <c r="C290" s="51" t="s">
        <v>1140</v>
      </c>
      <c r="D290" s="32"/>
      <c r="E290" s="13"/>
      <c r="F290" s="33">
        <f>Source!AN219</f>
        <v>0.42</v>
      </c>
      <c r="G290" s="34" t="str">
        <f>Source!DF219</f>
        <v>)*1,25)*1,2</v>
      </c>
      <c r="H290" s="37">
        <f>ROUND(Source!AE219*Source!I219, 2)</f>
        <v>0.44</v>
      </c>
      <c r="I290" s="34"/>
      <c r="J290" s="34">
        <f>IF(Source!BS219&lt;&gt; 0, Source!BS219, 1)</f>
        <v>6.66</v>
      </c>
      <c r="K290" s="37">
        <f>Source!R219</f>
        <v>2.92</v>
      </c>
      <c r="L290" s="36"/>
      <c r="R290">
        <f>H290</f>
        <v>0.44</v>
      </c>
    </row>
    <row r="291" spans="1:26" ht="14.25" x14ac:dyDescent="0.2">
      <c r="A291" s="50"/>
      <c r="B291" s="51"/>
      <c r="C291" s="51" t="s">
        <v>1146</v>
      </c>
      <c r="D291" s="32"/>
      <c r="E291" s="13"/>
      <c r="F291" s="33">
        <f>Source!AL219</f>
        <v>73.64</v>
      </c>
      <c r="G291" s="34" t="str">
        <f>Source!DD219</f>
        <v/>
      </c>
      <c r="H291" s="35">
        <f>ROUND(Source!AC219*Source!I219, 2)</f>
        <v>51.28</v>
      </c>
      <c r="I291" s="34"/>
      <c r="J291" s="34">
        <f>IF(Source!BC219&lt;&gt; 0, Source!BC219, 1)</f>
        <v>6.66</v>
      </c>
      <c r="K291" s="35">
        <f>Source!P219</f>
        <v>341.5</v>
      </c>
      <c r="L291" s="36"/>
    </row>
    <row r="292" spans="1:26" ht="14.25" x14ac:dyDescent="0.2">
      <c r="A292" s="50"/>
      <c r="B292" s="51"/>
      <c r="C292" s="51" t="s">
        <v>1141</v>
      </c>
      <c r="D292" s="32" t="s">
        <v>1142</v>
      </c>
      <c r="E292" s="13">
        <f>Source!BZ219</f>
        <v>123</v>
      </c>
      <c r="F292" s="77" t="str">
        <f>CONCATENATE(" )", Source!DL219, Source!FT219, "=", Source!FX219)</f>
        <v xml:space="preserve"> )*0,9=110,7</v>
      </c>
      <c r="G292" s="78"/>
      <c r="H292" s="35">
        <f>SUM(S286:S301)</f>
        <v>65.709999999999994</v>
      </c>
      <c r="I292" s="38"/>
      <c r="J292" s="30">
        <f>Source!AT219</f>
        <v>111</v>
      </c>
      <c r="K292" s="35">
        <f>SUM(T286:T301)</f>
        <v>438.83</v>
      </c>
      <c r="L292" s="36"/>
    </row>
    <row r="293" spans="1:26" ht="14.25" x14ac:dyDescent="0.2">
      <c r="A293" s="50"/>
      <c r="B293" s="51"/>
      <c r="C293" s="51" t="s">
        <v>1143</v>
      </c>
      <c r="D293" s="32" t="s">
        <v>1142</v>
      </c>
      <c r="E293" s="13">
        <f>Source!CA219</f>
        <v>75</v>
      </c>
      <c r="F293" s="77" t="str">
        <f>CONCATENATE(" )", Source!DM219, Source!FU219, "=", Source!FY219)</f>
        <v xml:space="preserve"> )*0,85=63,75</v>
      </c>
      <c r="G293" s="78"/>
      <c r="H293" s="35">
        <f>SUM(U286:U301)</f>
        <v>37.840000000000003</v>
      </c>
      <c r="I293" s="38"/>
      <c r="J293" s="30">
        <f>Source!AU219</f>
        <v>64</v>
      </c>
      <c r="K293" s="35">
        <f>SUM(V286:V301)</f>
        <v>253.02</v>
      </c>
      <c r="L293" s="36"/>
    </row>
    <row r="294" spans="1:26" ht="14.25" x14ac:dyDescent="0.2">
      <c r="A294" s="50"/>
      <c r="B294" s="51"/>
      <c r="C294" s="51" t="s">
        <v>1144</v>
      </c>
      <c r="D294" s="32" t="s">
        <v>1145</v>
      </c>
      <c r="E294" s="13">
        <f>Source!AQ219</f>
        <v>6.68</v>
      </c>
      <c r="F294" s="33"/>
      <c r="G294" s="34" t="str">
        <f>Source!DI219</f>
        <v>)*1,15)*1,2</v>
      </c>
      <c r="H294" s="35"/>
      <c r="I294" s="34"/>
      <c r="J294" s="34"/>
      <c r="K294" s="35"/>
      <c r="L294" s="46">
        <f>Source!U219</f>
        <v>6.4187719199999993</v>
      </c>
    </row>
    <row r="295" spans="1:26" ht="14.25" x14ac:dyDescent="0.2">
      <c r="A295" s="50" t="str">
        <f>Source!E221</f>
        <v>27,1</v>
      </c>
      <c r="B295" s="51" t="str">
        <f>Source!F221</f>
        <v>11.3.03.06</v>
      </c>
      <c r="C295" s="51" t="str">
        <f>Source!G221</f>
        <v>Плинтуса для полов пластиковые</v>
      </c>
      <c r="D295" s="32" t="str">
        <f>Source!H221</f>
        <v>м</v>
      </c>
      <c r="E295" s="13">
        <f>Source!I221</f>
        <v>70.326300000000003</v>
      </c>
      <c r="F295" s="33">
        <f>Source!AL221+Source!AM221+Source!AO221</f>
        <v>0</v>
      </c>
      <c r="G295" s="47" t="s">
        <v>6</v>
      </c>
      <c r="H295" s="35">
        <f>ROUND(Source!AC221*Source!I221, 2)+ROUND(Source!AD221*Source!I221, 2)+ROUND(Source!AF221*Source!I221, 2)</f>
        <v>0</v>
      </c>
      <c r="I295" s="34"/>
      <c r="J295" s="34">
        <f>IF(Source!BC221&lt;&gt; 0, Source!BC221, 1)</f>
        <v>6.66</v>
      </c>
      <c r="K295" s="35">
        <f>Source!O221</f>
        <v>0</v>
      </c>
      <c r="L295" s="36"/>
      <c r="S295">
        <f>ROUND((Source!FX221/100)*((ROUND(Source!AF221*Source!I221, 2)+ROUND(Source!AE221*Source!I221, 2))), 2)</f>
        <v>0</v>
      </c>
      <c r="T295">
        <f>Source!X221</f>
        <v>0</v>
      </c>
      <c r="U295">
        <f>ROUND((Source!FY221/100)*((ROUND(Source!AF221*Source!I221, 2)+ROUND(Source!AE221*Source!I221, 2))), 2)</f>
        <v>0</v>
      </c>
      <c r="V295">
        <f>Source!Y221</f>
        <v>0</v>
      </c>
      <c r="W295">
        <f>IF(Source!BI221&lt;=1,H295, 0)</f>
        <v>0</v>
      </c>
      <c r="X295">
        <f>IF(Source!BI221=2,H295, 0)</f>
        <v>0</v>
      </c>
      <c r="Y295">
        <f>IF(Source!BI221=3,H295, 0)</f>
        <v>0</v>
      </c>
      <c r="Z295">
        <f>IF(Source!BI221=4,H295, 0)</f>
        <v>0</v>
      </c>
    </row>
    <row r="296" spans="1:26" ht="28.5" x14ac:dyDescent="0.2">
      <c r="A296" s="50" t="str">
        <f>Source!E223</f>
        <v>27,2</v>
      </c>
      <c r="B296" s="51" t="str">
        <f>Source!F223</f>
        <v>11.3.03.06-0001</v>
      </c>
      <c r="C296" s="51" t="str">
        <f>Source!G223</f>
        <v>Плинтуса для полов пластиковые, 19х48 мм</v>
      </c>
      <c r="D296" s="32" t="str">
        <f>Source!H223</f>
        <v>м</v>
      </c>
      <c r="E296" s="13">
        <f>Source!I223</f>
        <v>70.326300000000003</v>
      </c>
      <c r="F296" s="33">
        <f>Source!AL223+Source!AM223+Source!AO223</f>
        <v>12.3</v>
      </c>
      <c r="G296" s="47" t="s">
        <v>6</v>
      </c>
      <c r="H296" s="35">
        <f>ROUND(Source!AC223*Source!I223, 2)+ROUND(Source!AD223*Source!I223, 2)+ROUND(Source!AF223*Source!I223, 2)</f>
        <v>865.01</v>
      </c>
      <c r="I296" s="34"/>
      <c r="J296" s="34">
        <f>IF(Source!BC223&lt;&gt; 0, Source!BC223, 1)</f>
        <v>6.66</v>
      </c>
      <c r="K296" s="35">
        <f>Source!O223</f>
        <v>5760.99</v>
      </c>
      <c r="L296" s="36"/>
      <c r="S296">
        <f>ROUND((Source!FX223/100)*((ROUND(Source!AF223*Source!I223, 2)+ROUND(Source!AE223*Source!I223, 2))), 2)</f>
        <v>0</v>
      </c>
      <c r="T296">
        <f>Source!X223</f>
        <v>0</v>
      </c>
      <c r="U296">
        <f>ROUND((Source!FY223/100)*((ROUND(Source!AF223*Source!I223, 2)+ROUND(Source!AE223*Source!I223, 2))), 2)</f>
        <v>0</v>
      </c>
      <c r="V296">
        <f>Source!Y223</f>
        <v>0</v>
      </c>
      <c r="W296">
        <f>IF(Source!BI223&lt;=1,H296, 0)</f>
        <v>865.01</v>
      </c>
      <c r="X296">
        <f>IF(Source!BI223=2,H296, 0)</f>
        <v>0</v>
      </c>
      <c r="Y296">
        <f>IF(Source!BI223=3,H296, 0)</f>
        <v>0</v>
      </c>
      <c r="Z296">
        <f>IF(Source!BI223=4,H296, 0)</f>
        <v>0</v>
      </c>
    </row>
    <row r="297" spans="1:26" ht="28.5" x14ac:dyDescent="0.2">
      <c r="A297" s="50" t="str">
        <f>Source!E225</f>
        <v>27,3</v>
      </c>
      <c r="B297" s="51" t="str">
        <f>Source!F225</f>
        <v>11.3.03.14-0001</v>
      </c>
      <c r="C297" s="51" t="str">
        <f>Source!G225</f>
        <v>Заглушка торцевая для пластикового плинтуса левая, высота 48 мм</v>
      </c>
      <c r="D297" s="32" t="str">
        <f>Source!H225</f>
        <v>100 шт.</v>
      </c>
      <c r="E297" s="13">
        <f>Source!I225</f>
        <v>0.06</v>
      </c>
      <c r="F297" s="33">
        <f>Source!AL225+Source!AM225+Source!AO225</f>
        <v>63</v>
      </c>
      <c r="G297" s="47" t="s">
        <v>6</v>
      </c>
      <c r="H297" s="35">
        <f>ROUND(Source!AC225*Source!I225, 2)+ROUND(Source!AD225*Source!I225, 2)+ROUND(Source!AF225*Source!I225, 2)</f>
        <v>3.78</v>
      </c>
      <c r="I297" s="34"/>
      <c r="J297" s="34">
        <f>IF(Source!BC225&lt;&gt; 0, Source!BC225, 1)</f>
        <v>6.66</v>
      </c>
      <c r="K297" s="35">
        <f>Source!O225</f>
        <v>25.17</v>
      </c>
      <c r="L297" s="36"/>
      <c r="S297">
        <f>ROUND((Source!FX225/100)*((ROUND(Source!AF225*Source!I225, 2)+ROUND(Source!AE225*Source!I225, 2))), 2)</f>
        <v>0</v>
      </c>
      <c r="T297">
        <f>Source!X225</f>
        <v>0</v>
      </c>
      <c r="U297">
        <f>ROUND((Source!FY225/100)*((ROUND(Source!AF225*Source!I225, 2)+ROUND(Source!AE225*Source!I225, 2))), 2)</f>
        <v>0</v>
      </c>
      <c r="V297">
        <f>Source!Y225</f>
        <v>0</v>
      </c>
      <c r="W297">
        <f>IF(Source!BI225&lt;=1,H297, 0)</f>
        <v>3.78</v>
      </c>
      <c r="X297">
        <f>IF(Source!BI225=2,H297, 0)</f>
        <v>0</v>
      </c>
      <c r="Y297">
        <f>IF(Source!BI225=3,H297, 0)</f>
        <v>0</v>
      </c>
      <c r="Z297">
        <f>IF(Source!BI225=4,H297, 0)</f>
        <v>0</v>
      </c>
    </row>
    <row r="298" spans="1:26" ht="28.5" x14ac:dyDescent="0.2">
      <c r="A298" s="50" t="str">
        <f>Source!E227</f>
        <v>27,4</v>
      </c>
      <c r="B298" s="51" t="str">
        <f>Source!F227</f>
        <v>11.3.03.14-0011</v>
      </c>
      <c r="C298" s="51" t="str">
        <f>Source!G227</f>
        <v>Заглушки торцевая для пластикового плинтуса правая, высота 48 мм</v>
      </c>
      <c r="D298" s="32" t="str">
        <f>Source!H227</f>
        <v>100 шт.</v>
      </c>
      <c r="E298" s="13">
        <f>Source!I227</f>
        <v>0.06</v>
      </c>
      <c r="F298" s="33">
        <f>Source!AL227+Source!AM227+Source!AO227</f>
        <v>63</v>
      </c>
      <c r="G298" s="47" t="s">
        <v>6</v>
      </c>
      <c r="H298" s="35">
        <f>ROUND(Source!AC227*Source!I227, 2)+ROUND(Source!AD227*Source!I227, 2)+ROUND(Source!AF227*Source!I227, 2)</f>
        <v>3.78</v>
      </c>
      <c r="I298" s="34"/>
      <c r="J298" s="34">
        <f>IF(Source!BC227&lt;&gt; 0, Source!BC227, 1)</f>
        <v>6.66</v>
      </c>
      <c r="K298" s="35">
        <f>Source!O227</f>
        <v>25.17</v>
      </c>
      <c r="L298" s="36"/>
      <c r="S298">
        <f>ROUND((Source!FX227/100)*((ROUND(Source!AF227*Source!I227, 2)+ROUND(Source!AE227*Source!I227, 2))), 2)</f>
        <v>0</v>
      </c>
      <c r="T298">
        <f>Source!X227</f>
        <v>0</v>
      </c>
      <c r="U298">
        <f>ROUND((Source!FY227/100)*((ROUND(Source!AF227*Source!I227, 2)+ROUND(Source!AE227*Source!I227, 2))), 2)</f>
        <v>0</v>
      </c>
      <c r="V298">
        <f>Source!Y227</f>
        <v>0</v>
      </c>
      <c r="W298">
        <f>IF(Source!BI227&lt;=1,H298, 0)</f>
        <v>3.78</v>
      </c>
      <c r="X298">
        <f>IF(Source!BI227=2,H298, 0)</f>
        <v>0</v>
      </c>
      <c r="Y298">
        <f>IF(Source!BI227=3,H298, 0)</f>
        <v>0</v>
      </c>
      <c r="Z298">
        <f>IF(Source!BI227=4,H298, 0)</f>
        <v>0</v>
      </c>
    </row>
    <row r="299" spans="1:26" ht="28.5" x14ac:dyDescent="0.2">
      <c r="A299" s="50" t="str">
        <f>Source!E229</f>
        <v>27,5</v>
      </c>
      <c r="B299" s="51" t="str">
        <f>Source!F229</f>
        <v>11.3.03.14-0021</v>
      </c>
      <c r="C299" s="51" t="str">
        <f>Source!G229</f>
        <v>Соединитель для пластикового плинтуса, высота 48 мм</v>
      </c>
      <c r="D299" s="32" t="str">
        <f>Source!H229</f>
        <v>100 шт.</v>
      </c>
      <c r="E299" s="13">
        <f>Source!I229</f>
        <v>0.28000000000000003</v>
      </c>
      <c r="F299" s="33">
        <f>Source!AL229+Source!AM229+Source!AO229</f>
        <v>128</v>
      </c>
      <c r="G299" s="47" t="s">
        <v>6</v>
      </c>
      <c r="H299" s="35">
        <f>ROUND(Source!AC229*Source!I229, 2)+ROUND(Source!AD229*Source!I229, 2)+ROUND(Source!AF229*Source!I229, 2)</f>
        <v>35.840000000000003</v>
      </c>
      <c r="I299" s="34"/>
      <c r="J299" s="34">
        <f>IF(Source!BC229&lt;&gt; 0, Source!BC229, 1)</f>
        <v>6.66</v>
      </c>
      <c r="K299" s="35">
        <f>Source!O229</f>
        <v>238.69</v>
      </c>
      <c r="L299" s="36"/>
      <c r="S299">
        <f>ROUND((Source!FX229/100)*((ROUND(Source!AF229*Source!I229, 2)+ROUND(Source!AE229*Source!I229, 2))), 2)</f>
        <v>0</v>
      </c>
      <c r="T299">
        <f>Source!X229</f>
        <v>0</v>
      </c>
      <c r="U299">
        <f>ROUND((Source!FY229/100)*((ROUND(Source!AF229*Source!I229, 2)+ROUND(Source!AE229*Source!I229, 2))), 2)</f>
        <v>0</v>
      </c>
      <c r="V299">
        <f>Source!Y229</f>
        <v>0</v>
      </c>
      <c r="W299">
        <f>IF(Source!BI229&lt;=1,H299, 0)</f>
        <v>35.840000000000003</v>
      </c>
      <c r="X299">
        <f>IF(Source!BI229=2,H299, 0)</f>
        <v>0</v>
      </c>
      <c r="Y299">
        <f>IF(Source!BI229=3,H299, 0)</f>
        <v>0</v>
      </c>
      <c r="Z299">
        <f>IF(Source!BI229=4,H299, 0)</f>
        <v>0</v>
      </c>
    </row>
    <row r="300" spans="1:26" ht="28.5" x14ac:dyDescent="0.2">
      <c r="A300" s="50" t="str">
        <f>Source!E231</f>
        <v>27,6</v>
      </c>
      <c r="B300" s="51" t="str">
        <f>Source!F231</f>
        <v>11.3.03.14-0031</v>
      </c>
      <c r="C300" s="51" t="str">
        <f>Source!G231</f>
        <v>Уголок внутренний для пластикового плинтуса, высота 48 мм</v>
      </c>
      <c r="D300" s="32" t="str">
        <f>Source!H231</f>
        <v>100 шт.</v>
      </c>
      <c r="E300" s="13">
        <f>Source!I231</f>
        <v>5.000000000000001E-2</v>
      </c>
      <c r="F300" s="33">
        <f>Source!AL231+Source!AM231+Source!AO231</f>
        <v>128</v>
      </c>
      <c r="G300" s="47" t="s">
        <v>6</v>
      </c>
      <c r="H300" s="35">
        <f>ROUND(Source!AC231*Source!I231, 2)+ROUND(Source!AD231*Source!I231, 2)+ROUND(Source!AF231*Source!I231, 2)</f>
        <v>6.4</v>
      </c>
      <c r="I300" s="34"/>
      <c r="J300" s="34">
        <f>IF(Source!BC231&lt;&gt; 0, Source!BC231, 1)</f>
        <v>6.66</v>
      </c>
      <c r="K300" s="35">
        <f>Source!O231</f>
        <v>42.62</v>
      </c>
      <c r="L300" s="36"/>
      <c r="S300">
        <f>ROUND((Source!FX231/100)*((ROUND(Source!AF231*Source!I231, 2)+ROUND(Source!AE231*Source!I231, 2))), 2)</f>
        <v>0</v>
      </c>
      <c r="T300">
        <f>Source!X231</f>
        <v>0</v>
      </c>
      <c r="U300">
        <f>ROUND((Source!FY231/100)*((ROUND(Source!AF231*Source!I231, 2)+ROUND(Source!AE231*Source!I231, 2))), 2)</f>
        <v>0</v>
      </c>
      <c r="V300">
        <f>Source!Y231</f>
        <v>0</v>
      </c>
      <c r="W300">
        <f>IF(Source!BI231&lt;=1,H300, 0)</f>
        <v>6.4</v>
      </c>
      <c r="X300">
        <f>IF(Source!BI231=2,H300, 0)</f>
        <v>0</v>
      </c>
      <c r="Y300">
        <f>IF(Source!BI231=3,H300, 0)</f>
        <v>0</v>
      </c>
      <c r="Z300">
        <f>IF(Source!BI231=4,H300, 0)</f>
        <v>0</v>
      </c>
    </row>
    <row r="301" spans="1:26" ht="28.5" x14ac:dyDescent="0.2">
      <c r="A301" s="52" t="str">
        <f>Source!E233</f>
        <v>27,7</v>
      </c>
      <c r="B301" s="53" t="str">
        <f>Source!F233</f>
        <v>11.3.03.14-0033</v>
      </c>
      <c r="C301" s="53" t="str">
        <f>Source!G233</f>
        <v>Уголок наружный для пластикового плинтуса, высота 48 мм</v>
      </c>
      <c r="D301" s="39" t="str">
        <f>Source!H233</f>
        <v>100 шт.</v>
      </c>
      <c r="E301" s="40">
        <f>Source!I233</f>
        <v>5.000000000000001E-2</v>
      </c>
      <c r="F301" s="41">
        <f>Source!AL233+Source!AM233+Source!AO233</f>
        <v>128</v>
      </c>
      <c r="G301" s="48" t="s">
        <v>6</v>
      </c>
      <c r="H301" s="43">
        <f>ROUND(Source!AC233*Source!I233, 2)+ROUND(Source!AD233*Source!I233, 2)+ROUND(Source!AF233*Source!I233, 2)</f>
        <v>6.4</v>
      </c>
      <c r="I301" s="42"/>
      <c r="J301" s="42">
        <f>IF(Source!BC233&lt;&gt; 0, Source!BC233, 1)</f>
        <v>6.66</v>
      </c>
      <c r="K301" s="43">
        <f>Source!O233</f>
        <v>42.62</v>
      </c>
      <c r="L301" s="49"/>
      <c r="S301">
        <f>ROUND((Source!FX233/100)*((ROUND(Source!AF233*Source!I233, 2)+ROUND(Source!AE233*Source!I233, 2))), 2)</f>
        <v>0</v>
      </c>
      <c r="T301">
        <f>Source!X233</f>
        <v>0</v>
      </c>
      <c r="U301">
        <f>ROUND((Source!FY233/100)*((ROUND(Source!AF233*Source!I233, 2)+ROUND(Source!AE233*Source!I233, 2))), 2)</f>
        <v>0</v>
      </c>
      <c r="V301">
        <f>Source!Y233</f>
        <v>0</v>
      </c>
      <c r="W301">
        <f>IF(Source!BI233&lt;=1,H301, 0)</f>
        <v>6.4</v>
      </c>
      <c r="X301">
        <f>IF(Source!BI233=2,H301, 0)</f>
        <v>0</v>
      </c>
      <c r="Y301">
        <f>IF(Source!BI233=3,H301, 0)</f>
        <v>0</v>
      </c>
      <c r="Z301">
        <f>IF(Source!BI233=4,H301, 0)</f>
        <v>0</v>
      </c>
    </row>
    <row r="302" spans="1:26" ht="15" x14ac:dyDescent="0.25">
      <c r="G302" s="76">
        <f>H288+H289+H291+H292+H293+SUM(H295:H301)</f>
        <v>1137.1799999999998</v>
      </c>
      <c r="H302" s="76"/>
      <c r="J302" s="76">
        <f>K288+K289+K291+K292+K293+SUM(K295:K301)</f>
        <v>7575.8499999999995</v>
      </c>
      <c r="K302" s="76"/>
      <c r="L302" s="45">
        <f>Source!U219</f>
        <v>6.4187719199999993</v>
      </c>
      <c r="O302" s="27">
        <f>G302</f>
        <v>1137.1799999999998</v>
      </c>
      <c r="P302" s="27">
        <f>J302</f>
        <v>7575.8499999999995</v>
      </c>
      <c r="Q302" s="27">
        <f>L302</f>
        <v>6.4187719199999993</v>
      </c>
      <c r="W302">
        <f>IF(Source!BI219&lt;=1,H288+H289+H291+H292+H293, 0)</f>
        <v>215.97</v>
      </c>
      <c r="X302">
        <f>IF(Source!BI219=2,H288+H289+H291+H292+H293, 0)</f>
        <v>0</v>
      </c>
      <c r="Y302">
        <f>IF(Source!BI219=3,H288+H289+H291+H292+H293, 0)</f>
        <v>0</v>
      </c>
      <c r="Z302">
        <f>IF(Source!BI219=4,H288+H289+H291+H292+H293, 0)</f>
        <v>0</v>
      </c>
    </row>
    <row r="304" spans="1:26" ht="15" x14ac:dyDescent="0.25">
      <c r="A304" s="75" t="str">
        <f>CONCATENATE("Итого по подразделу: ",IF(Source!G235&lt;&gt;"Новый подраздел", Source!G235, ""))</f>
        <v>Итого по подразделу: Полы</v>
      </c>
      <c r="B304" s="75"/>
      <c r="C304" s="75"/>
      <c r="D304" s="75"/>
      <c r="E304" s="75"/>
      <c r="F304" s="75"/>
      <c r="G304" s="74">
        <f>SUM(O236:O303)</f>
        <v>129042.24000000001</v>
      </c>
      <c r="H304" s="74"/>
      <c r="I304" s="29"/>
      <c r="J304" s="74">
        <f>SUM(P236:P303)</f>
        <v>859573.04999999993</v>
      </c>
      <c r="K304" s="74"/>
      <c r="L304" s="45">
        <f>SUM(Q236:Q303)</f>
        <v>444.6479552159999</v>
      </c>
    </row>
    <row r="308" spans="1:26" ht="16.5" x14ac:dyDescent="0.25">
      <c r="A308" s="79" t="str">
        <f>CONCATENATE("Подраздел: ",IF(Source!G264&lt;&gt;"Новый подраздел", Source!G264, ""))</f>
        <v>Подраздел: Сцена</v>
      </c>
      <c r="B308" s="79"/>
      <c r="C308" s="79"/>
      <c r="D308" s="79"/>
      <c r="E308" s="79"/>
      <c r="F308" s="79"/>
      <c r="G308" s="79"/>
      <c r="H308" s="79"/>
      <c r="I308" s="79"/>
      <c r="J308" s="79"/>
      <c r="K308" s="79"/>
      <c r="L308" s="79"/>
    </row>
    <row r="309" spans="1:26" ht="28.5" x14ac:dyDescent="0.2">
      <c r="A309" s="50" t="str">
        <f>Source!E269</f>
        <v>28</v>
      </c>
      <c r="B309" s="51" t="str">
        <f>Source!F269</f>
        <v>10-01-010-01</v>
      </c>
      <c r="C309" s="51" t="str">
        <f>Source!G269</f>
        <v>Установка элементов каркаса из брусьев</v>
      </c>
      <c r="D309" s="32" t="str">
        <f>Source!H269</f>
        <v>м3</v>
      </c>
      <c r="E309" s="13">
        <f>Source!I269</f>
        <v>1.5777000000000001</v>
      </c>
      <c r="F309" s="33">
        <f>Source!AL269+Source!AM269+Source!AO269</f>
        <v>2401.21</v>
      </c>
      <c r="G309" s="34"/>
      <c r="H309" s="35"/>
      <c r="I309" s="34" t="str">
        <f>Source!BO269</f>
        <v/>
      </c>
      <c r="J309" s="34"/>
      <c r="K309" s="35"/>
      <c r="L309" s="36"/>
      <c r="S309">
        <f>ROUND((Source!FX269/100)*((ROUND(Source!AF269*Source!I269, 2)+ROUND(Source!AE269*Source!I269, 2))), 2)</f>
        <v>446.48</v>
      </c>
      <c r="T309">
        <f>Source!X269</f>
        <v>2967.92</v>
      </c>
      <c r="U309">
        <f>ROUND((Source!FY269/100)*((ROUND(Source!AF269*Source!I269, 2)+ROUND(Source!AE269*Source!I269, 2))), 2)</f>
        <v>225.13</v>
      </c>
      <c r="V309">
        <f>Source!Y269</f>
        <v>1511.96</v>
      </c>
    </row>
    <row r="310" spans="1:26" ht="14.25" x14ac:dyDescent="0.2">
      <c r="A310" s="50"/>
      <c r="B310" s="51"/>
      <c r="C310" s="51" t="s">
        <v>1139</v>
      </c>
      <c r="D310" s="32"/>
      <c r="E310" s="13"/>
      <c r="F310" s="33">
        <f>Source!AO269</f>
        <v>188.55</v>
      </c>
      <c r="G310" s="34" t="str">
        <f>Source!DG269</f>
        <v>)*1,15)*1,2</v>
      </c>
      <c r="H310" s="35">
        <f>ROUND(Source!AF269*Source!I269, 2)</f>
        <v>410.52</v>
      </c>
      <c r="I310" s="34"/>
      <c r="J310" s="34">
        <f>IF(Source!BA269&lt;&gt; 0, Source!BA269, 1)</f>
        <v>6.66</v>
      </c>
      <c r="K310" s="35">
        <f>Source!S269</f>
        <v>2734.04</v>
      </c>
      <c r="L310" s="36"/>
      <c r="R310">
        <f>H310</f>
        <v>410.52</v>
      </c>
    </row>
    <row r="311" spans="1:26" ht="14.25" x14ac:dyDescent="0.2">
      <c r="A311" s="50"/>
      <c r="B311" s="51"/>
      <c r="C311" s="51" t="s">
        <v>130</v>
      </c>
      <c r="D311" s="32"/>
      <c r="E311" s="13"/>
      <c r="F311" s="33">
        <f>Source!AM269</f>
        <v>23.66</v>
      </c>
      <c r="G311" s="34" t="str">
        <f>Source!DE269</f>
        <v>)*1,25)*1,2</v>
      </c>
      <c r="H311" s="35">
        <f>ROUND(Source!AD269*Source!I269, 2)</f>
        <v>55.99</v>
      </c>
      <c r="I311" s="34"/>
      <c r="J311" s="34">
        <f>IF(Source!BB269&lt;&gt; 0, Source!BB269, 1)</f>
        <v>6.66</v>
      </c>
      <c r="K311" s="35">
        <f>Source!Q269</f>
        <v>372.91</v>
      </c>
      <c r="L311" s="36"/>
    </row>
    <row r="312" spans="1:26" ht="14.25" x14ac:dyDescent="0.2">
      <c r="A312" s="50"/>
      <c r="B312" s="51"/>
      <c r="C312" s="51" t="s">
        <v>1140</v>
      </c>
      <c r="D312" s="32"/>
      <c r="E312" s="13"/>
      <c r="F312" s="33">
        <f>Source!AN269</f>
        <v>4.18</v>
      </c>
      <c r="G312" s="34" t="str">
        <f>Source!DF269</f>
        <v>)*1,25)*1,2</v>
      </c>
      <c r="H312" s="37">
        <f>ROUND(Source!AE269*Source!I269, 2)</f>
        <v>9.89</v>
      </c>
      <c r="I312" s="34"/>
      <c r="J312" s="34">
        <f>IF(Source!BS269&lt;&gt; 0, Source!BS269, 1)</f>
        <v>6.66</v>
      </c>
      <c r="K312" s="37">
        <f>Source!R269</f>
        <v>65.88</v>
      </c>
      <c r="L312" s="36"/>
      <c r="R312">
        <f>H312</f>
        <v>9.89</v>
      </c>
    </row>
    <row r="313" spans="1:26" ht="14.25" x14ac:dyDescent="0.2">
      <c r="A313" s="50"/>
      <c r="B313" s="51"/>
      <c r="C313" s="51" t="s">
        <v>1146</v>
      </c>
      <c r="D313" s="32"/>
      <c r="E313" s="13"/>
      <c r="F313" s="33">
        <f>Source!AL269</f>
        <v>2189</v>
      </c>
      <c r="G313" s="34" t="str">
        <f>Source!DD269</f>
        <v/>
      </c>
      <c r="H313" s="35">
        <f>ROUND(Source!AC269*Source!I269, 2)</f>
        <v>3453.59</v>
      </c>
      <c r="I313" s="34"/>
      <c r="J313" s="34">
        <f>IF(Source!BC269&lt;&gt; 0, Source!BC269, 1)</f>
        <v>6.66</v>
      </c>
      <c r="K313" s="35">
        <f>Source!P269</f>
        <v>23000.880000000001</v>
      </c>
      <c r="L313" s="36"/>
    </row>
    <row r="314" spans="1:26" ht="14.25" x14ac:dyDescent="0.2">
      <c r="A314" s="50"/>
      <c r="B314" s="51"/>
      <c r="C314" s="51" t="s">
        <v>1141</v>
      </c>
      <c r="D314" s="32" t="s">
        <v>1142</v>
      </c>
      <c r="E314" s="13">
        <f>Source!BZ269</f>
        <v>118</v>
      </c>
      <c r="F314" s="77" t="str">
        <f>CONCATENATE(" )", Source!DL269, Source!FT269, "=", Source!FX269)</f>
        <v xml:space="preserve"> )*0,9=106,2</v>
      </c>
      <c r="G314" s="78"/>
      <c r="H314" s="35">
        <f>SUM(S309:S316)</f>
        <v>446.48</v>
      </c>
      <c r="I314" s="38"/>
      <c r="J314" s="30">
        <f>Source!AT269</f>
        <v>106</v>
      </c>
      <c r="K314" s="35">
        <f>SUM(T309:T316)</f>
        <v>2967.92</v>
      </c>
      <c r="L314" s="36"/>
    </row>
    <row r="315" spans="1:26" ht="14.25" x14ac:dyDescent="0.2">
      <c r="A315" s="50"/>
      <c r="B315" s="51"/>
      <c r="C315" s="51" t="s">
        <v>1143</v>
      </c>
      <c r="D315" s="32" t="s">
        <v>1142</v>
      </c>
      <c r="E315" s="13">
        <f>Source!CA269</f>
        <v>63</v>
      </c>
      <c r="F315" s="77" t="str">
        <f>CONCATENATE(" )", Source!DM269, Source!FU269, "=", Source!FY269)</f>
        <v xml:space="preserve"> )*0,85=53,55</v>
      </c>
      <c r="G315" s="78"/>
      <c r="H315" s="35">
        <f>SUM(U309:U316)</f>
        <v>225.13</v>
      </c>
      <c r="I315" s="38"/>
      <c r="J315" s="30">
        <f>Source!AU269</f>
        <v>54</v>
      </c>
      <c r="K315" s="35">
        <f>SUM(V309:V316)</f>
        <v>1511.96</v>
      </c>
      <c r="L315" s="36"/>
    </row>
    <row r="316" spans="1:26" ht="14.25" x14ac:dyDescent="0.2">
      <c r="A316" s="52"/>
      <c r="B316" s="53"/>
      <c r="C316" s="53" t="s">
        <v>1144</v>
      </c>
      <c r="D316" s="39" t="s">
        <v>1145</v>
      </c>
      <c r="E316" s="40">
        <f>Source!AQ269</f>
        <v>22.5</v>
      </c>
      <c r="F316" s="41"/>
      <c r="G316" s="42" t="str">
        <f>Source!DI269</f>
        <v>)*1,15)*1,2</v>
      </c>
      <c r="H316" s="43"/>
      <c r="I316" s="42"/>
      <c r="J316" s="42"/>
      <c r="K316" s="43"/>
      <c r="L316" s="44">
        <f>Source!U269</f>
        <v>48.987584999999996</v>
      </c>
    </row>
    <row r="317" spans="1:26" ht="15" x14ac:dyDescent="0.25">
      <c r="G317" s="76">
        <f>H310+H311+H313+H314+H315</f>
        <v>4591.71</v>
      </c>
      <c r="H317" s="76"/>
      <c r="J317" s="76">
        <f>K310+K311+K313+K314+K315</f>
        <v>30587.71</v>
      </c>
      <c r="K317" s="76"/>
      <c r="L317" s="45">
        <f>Source!U269</f>
        <v>48.987584999999996</v>
      </c>
      <c r="O317" s="27">
        <f>G317</f>
        <v>4591.71</v>
      </c>
      <c r="P317" s="27">
        <f>J317</f>
        <v>30587.71</v>
      </c>
      <c r="Q317" s="27">
        <f>L317</f>
        <v>48.987584999999996</v>
      </c>
      <c r="W317">
        <f>IF(Source!BI269&lt;=1,H310+H311+H313+H314+H315, 0)</f>
        <v>4591.71</v>
      </c>
      <c r="X317">
        <f>IF(Source!BI269=2,H310+H311+H313+H314+H315, 0)</f>
        <v>0</v>
      </c>
      <c r="Y317">
        <f>IF(Source!BI269=3,H310+H311+H313+H314+H315, 0)</f>
        <v>0</v>
      </c>
      <c r="Z317">
        <f>IF(Source!BI269=4,H310+H311+H313+H314+H315, 0)</f>
        <v>0</v>
      </c>
    </row>
    <row r="318" spans="1:26" ht="28.5" x14ac:dyDescent="0.2">
      <c r="A318" s="50" t="str">
        <f>Source!E271</f>
        <v>29</v>
      </c>
      <c r="B318" s="51" t="str">
        <f>Source!F271</f>
        <v>10-01-012-01</v>
      </c>
      <c r="C318" s="51" t="str">
        <f>Source!G271</f>
        <v>Обшивка каркасных стен досками обшивки</v>
      </c>
      <c r="D318" s="32" t="str">
        <f>Source!H271</f>
        <v>100 м2</v>
      </c>
      <c r="E318" s="13">
        <f>Source!I271</f>
        <v>0.86816000000000004</v>
      </c>
      <c r="F318" s="33">
        <f>Source!AL271+Source!AM271+Source!AO271</f>
        <v>3515.3900000000003</v>
      </c>
      <c r="G318" s="34"/>
      <c r="H318" s="35"/>
      <c r="I318" s="34" t="str">
        <f>Source!BO271</f>
        <v/>
      </c>
      <c r="J318" s="34"/>
      <c r="K318" s="35"/>
      <c r="L318" s="36"/>
      <c r="S318">
        <f>ROUND((Source!FX271/100)*((ROUND(Source!AF271*Source!I271, 2)+ROUND(Source!AE271*Source!I271, 2))), 2)</f>
        <v>408.03</v>
      </c>
      <c r="T318">
        <f>Source!X271</f>
        <v>2712.38</v>
      </c>
      <c r="U318">
        <f>ROUND((Source!FY271/100)*((ROUND(Source!AF271*Source!I271, 2)+ROUND(Source!AE271*Source!I271, 2))), 2)</f>
        <v>205.74</v>
      </c>
      <c r="V318">
        <f>Source!Y271</f>
        <v>1381.78</v>
      </c>
    </row>
    <row r="319" spans="1:26" x14ac:dyDescent="0.2">
      <c r="C319" s="26" t="str">
        <f>"Объем: "&amp;Source!I271&amp;"=86,816/"&amp;"100"</f>
        <v>Объем: 0,86816=86,816/100</v>
      </c>
    </row>
    <row r="320" spans="1:26" ht="14.25" x14ac:dyDescent="0.2">
      <c r="A320" s="50"/>
      <c r="B320" s="51"/>
      <c r="C320" s="51" t="s">
        <v>1139</v>
      </c>
      <c r="D320" s="32"/>
      <c r="E320" s="13"/>
      <c r="F320" s="33">
        <f>Source!AO271</f>
        <v>313.63</v>
      </c>
      <c r="G320" s="34" t="str">
        <f>Source!DG271</f>
        <v>)*1,15)*1,2</v>
      </c>
      <c r="H320" s="35">
        <f>ROUND(Source!AF271*Source!I271, 2)</f>
        <v>375.75</v>
      </c>
      <c r="I320" s="34"/>
      <c r="J320" s="34">
        <f>IF(Source!BA271&lt;&gt; 0, Source!BA271, 1)</f>
        <v>6.66</v>
      </c>
      <c r="K320" s="35">
        <f>Source!S271</f>
        <v>2502.48</v>
      </c>
      <c r="L320" s="36"/>
      <c r="R320">
        <f>H320</f>
        <v>375.75</v>
      </c>
    </row>
    <row r="321" spans="1:26" ht="14.25" x14ac:dyDescent="0.2">
      <c r="A321" s="50"/>
      <c r="B321" s="51"/>
      <c r="C321" s="51" t="s">
        <v>130</v>
      </c>
      <c r="D321" s="32"/>
      <c r="E321" s="13"/>
      <c r="F321" s="33">
        <f>Source!AM271</f>
        <v>36.799999999999997</v>
      </c>
      <c r="G321" s="34" t="str">
        <f>Source!DE271</f>
        <v>)*1,25)*1,2</v>
      </c>
      <c r="H321" s="35">
        <f>ROUND(Source!AD271*Source!I271, 2)</f>
        <v>47.92</v>
      </c>
      <c r="I321" s="34"/>
      <c r="J321" s="34">
        <f>IF(Source!BB271&lt;&gt; 0, Source!BB271, 1)</f>
        <v>6.66</v>
      </c>
      <c r="K321" s="35">
        <f>Source!Q271</f>
        <v>319.16000000000003</v>
      </c>
      <c r="L321" s="36"/>
    </row>
    <row r="322" spans="1:26" ht="14.25" x14ac:dyDescent="0.2">
      <c r="A322" s="50"/>
      <c r="B322" s="51"/>
      <c r="C322" s="51" t="s">
        <v>1140</v>
      </c>
      <c r="D322" s="32"/>
      <c r="E322" s="13"/>
      <c r="F322" s="33">
        <f>Source!AN271</f>
        <v>6.5</v>
      </c>
      <c r="G322" s="34" t="str">
        <f>Source!DF271</f>
        <v>)*1,25)*1,2</v>
      </c>
      <c r="H322" s="37">
        <f>ROUND(Source!AE271*Source!I271, 2)</f>
        <v>8.4600000000000009</v>
      </c>
      <c r="I322" s="34"/>
      <c r="J322" s="34">
        <f>IF(Source!BS271&lt;&gt; 0, Source!BS271, 1)</f>
        <v>6.66</v>
      </c>
      <c r="K322" s="37">
        <f>Source!R271</f>
        <v>56.37</v>
      </c>
      <c r="L322" s="36"/>
      <c r="R322">
        <f>H322</f>
        <v>8.4600000000000009</v>
      </c>
    </row>
    <row r="323" spans="1:26" ht="14.25" x14ac:dyDescent="0.2">
      <c r="A323" s="50"/>
      <c r="B323" s="51"/>
      <c r="C323" s="51" t="s">
        <v>1146</v>
      </c>
      <c r="D323" s="32"/>
      <c r="E323" s="13"/>
      <c r="F323" s="33">
        <f>Source!AL271</f>
        <v>3164.96</v>
      </c>
      <c r="G323" s="34" t="str">
        <f>Source!DD271</f>
        <v/>
      </c>
      <c r="H323" s="35">
        <f>ROUND(Source!AC271*Source!I271, 2)</f>
        <v>2747.69</v>
      </c>
      <c r="I323" s="34"/>
      <c r="J323" s="34">
        <f>IF(Source!BC271&lt;&gt; 0, Source!BC271, 1)</f>
        <v>6.66</v>
      </c>
      <c r="K323" s="35">
        <f>Source!P271</f>
        <v>18299.63</v>
      </c>
      <c r="L323" s="36"/>
    </row>
    <row r="324" spans="1:26" ht="14.25" x14ac:dyDescent="0.2">
      <c r="A324" s="50"/>
      <c r="B324" s="51"/>
      <c r="C324" s="51" t="s">
        <v>1141</v>
      </c>
      <c r="D324" s="32" t="s">
        <v>1142</v>
      </c>
      <c r="E324" s="13">
        <f>Source!BZ271</f>
        <v>118</v>
      </c>
      <c r="F324" s="77" t="str">
        <f>CONCATENATE(" )", Source!DL271, Source!FT271, "=", Source!FX271)</f>
        <v xml:space="preserve"> )*0,9=106,2</v>
      </c>
      <c r="G324" s="78"/>
      <c r="H324" s="35">
        <f>SUM(S318:S326)</f>
        <v>408.03</v>
      </c>
      <c r="I324" s="38"/>
      <c r="J324" s="30">
        <f>Source!AT271</f>
        <v>106</v>
      </c>
      <c r="K324" s="35">
        <f>SUM(T318:T326)</f>
        <v>2712.38</v>
      </c>
      <c r="L324" s="36"/>
    </row>
    <row r="325" spans="1:26" ht="14.25" x14ac:dyDescent="0.2">
      <c r="A325" s="50"/>
      <c r="B325" s="51"/>
      <c r="C325" s="51" t="s">
        <v>1143</v>
      </c>
      <c r="D325" s="32" t="s">
        <v>1142</v>
      </c>
      <c r="E325" s="13">
        <f>Source!CA271</f>
        <v>63</v>
      </c>
      <c r="F325" s="77" t="str">
        <f>CONCATENATE(" )", Source!DM271, Source!FU271, "=", Source!FY271)</f>
        <v xml:space="preserve"> )*0,85=53,55</v>
      </c>
      <c r="G325" s="78"/>
      <c r="H325" s="35">
        <f>SUM(U318:U326)</f>
        <v>205.74</v>
      </c>
      <c r="I325" s="38"/>
      <c r="J325" s="30">
        <f>Source!AU271</f>
        <v>54</v>
      </c>
      <c r="K325" s="35">
        <f>SUM(V318:V326)</f>
        <v>1381.78</v>
      </c>
      <c r="L325" s="36"/>
    </row>
    <row r="326" spans="1:26" ht="14.25" x14ac:dyDescent="0.2">
      <c r="A326" s="52"/>
      <c r="B326" s="53"/>
      <c r="C326" s="53" t="s">
        <v>1144</v>
      </c>
      <c r="D326" s="39" t="s">
        <v>1145</v>
      </c>
      <c r="E326" s="40">
        <f>Source!AQ271</f>
        <v>36.299999999999997</v>
      </c>
      <c r="F326" s="41"/>
      <c r="G326" s="42" t="str">
        <f>Source!DI271</f>
        <v>)*1,15)*1,2</v>
      </c>
      <c r="H326" s="43"/>
      <c r="I326" s="42"/>
      <c r="J326" s="42"/>
      <c r="K326" s="43"/>
      <c r="L326" s="44">
        <f>Source!U271</f>
        <v>43.489607039999989</v>
      </c>
    </row>
    <row r="327" spans="1:26" ht="15" x14ac:dyDescent="0.25">
      <c r="G327" s="76">
        <f>H320+H321+H323+H324+H325</f>
        <v>3785.13</v>
      </c>
      <c r="H327" s="76"/>
      <c r="J327" s="76">
        <f>K320+K321+K323+K324+K325</f>
        <v>25215.43</v>
      </c>
      <c r="K327" s="76"/>
      <c r="L327" s="45">
        <f>Source!U271</f>
        <v>43.489607039999989</v>
      </c>
      <c r="O327" s="27">
        <f>G327</f>
        <v>3785.13</v>
      </c>
      <c r="P327" s="27">
        <f>J327</f>
        <v>25215.43</v>
      </c>
      <c r="Q327" s="27">
        <f>L327</f>
        <v>43.489607039999989</v>
      </c>
      <c r="W327">
        <f>IF(Source!BI271&lt;=1,H320+H321+H323+H324+H325, 0)</f>
        <v>3785.13</v>
      </c>
      <c r="X327">
        <f>IF(Source!BI271=2,H320+H321+H323+H324+H325, 0)</f>
        <v>0</v>
      </c>
      <c r="Y327">
        <f>IF(Source!BI271=3,H320+H321+H323+H324+H325, 0)</f>
        <v>0</v>
      </c>
      <c r="Z327">
        <f>IF(Source!BI271=4,H320+H321+H323+H324+H325, 0)</f>
        <v>0</v>
      </c>
    </row>
    <row r="328" spans="1:26" ht="57" x14ac:dyDescent="0.2">
      <c r="A328" s="50" t="str">
        <f>Source!E273</f>
        <v>30</v>
      </c>
      <c r="B328" s="51" t="str">
        <f>Source!F273</f>
        <v>10-01-093-01</v>
      </c>
      <c r="C328" s="51" t="str">
        <f>Source!G273</f>
        <v>Антисептическая обработка каменных, бетонных, кирпичных и деревянных поверхностей составами "Нортекс-Профилактика" и "Нортекс-Доктор"</v>
      </c>
      <c r="D328" s="32" t="str">
        <f>Source!H273</f>
        <v>100 м2</v>
      </c>
      <c r="E328" s="13">
        <f>Source!I273</f>
        <v>1.3835599999999999</v>
      </c>
      <c r="F328" s="33">
        <f>Source!AL273+Source!AM273+Source!AO273</f>
        <v>138.96</v>
      </c>
      <c r="G328" s="34"/>
      <c r="H328" s="35"/>
      <c r="I328" s="34" t="str">
        <f>Source!BO273</f>
        <v/>
      </c>
      <c r="J328" s="34"/>
      <c r="K328" s="35"/>
      <c r="L328" s="36"/>
      <c r="S328">
        <f>ROUND((Source!FX273/100)*((ROUND(Source!AF273*Source!I273, 2)+ROUND(Source!AE273*Source!I273, 2))), 2)</f>
        <v>157.69999999999999</v>
      </c>
      <c r="T328">
        <f>Source!X273</f>
        <v>1048.29</v>
      </c>
      <c r="U328">
        <f>ROUND((Source!FY273/100)*((ROUND(Source!AF273*Source!I273, 2)+ROUND(Source!AE273*Source!I273, 2))), 2)</f>
        <v>79.52</v>
      </c>
      <c r="V328">
        <f>Source!Y273</f>
        <v>534.03</v>
      </c>
    </row>
    <row r="329" spans="1:26" x14ac:dyDescent="0.2">
      <c r="C329" s="26" t="str">
        <f>"Объем: "&amp;Source!I273&amp;"=138,356/"&amp;"100"</f>
        <v>Объем: 1,38356=138,356/100</v>
      </c>
    </row>
    <row r="330" spans="1:26" ht="14.25" x14ac:dyDescent="0.2">
      <c r="A330" s="50"/>
      <c r="B330" s="51"/>
      <c r="C330" s="51" t="s">
        <v>1139</v>
      </c>
      <c r="D330" s="32"/>
      <c r="E330" s="13"/>
      <c r="F330" s="33">
        <f>Source!AO273</f>
        <v>75.25</v>
      </c>
      <c r="G330" s="34" t="str">
        <f>Source!DG273</f>
        <v>)*1,15)*1,2</v>
      </c>
      <c r="H330" s="35">
        <f>ROUND(Source!AF273*Source!I273, 2)</f>
        <v>143.68</v>
      </c>
      <c r="I330" s="34"/>
      <c r="J330" s="34">
        <f>IF(Source!BA273&lt;&gt; 0, Source!BA273, 1)</f>
        <v>6.66</v>
      </c>
      <c r="K330" s="35">
        <f>Source!S273</f>
        <v>956.88</v>
      </c>
      <c r="L330" s="36"/>
      <c r="R330">
        <f>H330</f>
        <v>143.68</v>
      </c>
    </row>
    <row r="331" spans="1:26" ht="14.25" x14ac:dyDescent="0.2">
      <c r="A331" s="50"/>
      <c r="B331" s="51"/>
      <c r="C331" s="51" t="s">
        <v>130</v>
      </c>
      <c r="D331" s="32"/>
      <c r="E331" s="13"/>
      <c r="F331" s="33">
        <f>Source!AM273</f>
        <v>61.87</v>
      </c>
      <c r="G331" s="34" t="str">
        <f>Source!DE273</f>
        <v>)*1,25)*1,2</v>
      </c>
      <c r="H331" s="35">
        <f>ROUND(Source!AD273*Source!I273, 2)</f>
        <v>128.4</v>
      </c>
      <c r="I331" s="34"/>
      <c r="J331" s="34">
        <f>IF(Source!BB273&lt;&gt; 0, Source!BB273, 1)</f>
        <v>6.66</v>
      </c>
      <c r="K331" s="35">
        <f>Source!Q273</f>
        <v>855.15</v>
      </c>
      <c r="L331" s="36"/>
    </row>
    <row r="332" spans="1:26" ht="14.25" x14ac:dyDescent="0.2">
      <c r="A332" s="50"/>
      <c r="B332" s="51"/>
      <c r="C332" s="51" t="s">
        <v>1140</v>
      </c>
      <c r="D332" s="32"/>
      <c r="E332" s="13"/>
      <c r="F332" s="33">
        <f>Source!AN273</f>
        <v>2.3199999999999998</v>
      </c>
      <c r="G332" s="34" t="str">
        <f>Source!DF273</f>
        <v>)*1,25)*1,2</v>
      </c>
      <c r="H332" s="37">
        <f>ROUND(Source!AE273*Source!I273, 2)</f>
        <v>4.8099999999999996</v>
      </c>
      <c r="I332" s="34"/>
      <c r="J332" s="34">
        <f>IF(Source!BS273&lt;&gt; 0, Source!BS273, 1)</f>
        <v>6.66</v>
      </c>
      <c r="K332" s="37">
        <f>Source!R273</f>
        <v>32.07</v>
      </c>
      <c r="L332" s="36"/>
      <c r="R332">
        <f>H332</f>
        <v>4.8099999999999996</v>
      </c>
    </row>
    <row r="333" spans="1:26" ht="14.25" x14ac:dyDescent="0.2">
      <c r="A333" s="50"/>
      <c r="B333" s="51"/>
      <c r="C333" s="51" t="s">
        <v>1146</v>
      </c>
      <c r="D333" s="32"/>
      <c r="E333" s="13"/>
      <c r="F333" s="33">
        <f>Source!AL273</f>
        <v>1.84</v>
      </c>
      <c r="G333" s="34" t="str">
        <f>Source!DD273</f>
        <v/>
      </c>
      <c r="H333" s="35">
        <f>ROUND(Source!AC273*Source!I273, 2)</f>
        <v>2.5499999999999998</v>
      </c>
      <c r="I333" s="34"/>
      <c r="J333" s="34">
        <f>IF(Source!BC273&lt;&gt; 0, Source!BC273, 1)</f>
        <v>6.66</v>
      </c>
      <c r="K333" s="35">
        <f>Source!P273</f>
        <v>16.95</v>
      </c>
      <c r="L333" s="36"/>
    </row>
    <row r="334" spans="1:26" ht="14.25" x14ac:dyDescent="0.2">
      <c r="A334" s="50"/>
      <c r="B334" s="51"/>
      <c r="C334" s="51" t="s">
        <v>1141</v>
      </c>
      <c r="D334" s="32" t="s">
        <v>1142</v>
      </c>
      <c r="E334" s="13">
        <f>Source!BZ273</f>
        <v>118</v>
      </c>
      <c r="F334" s="77" t="str">
        <f>CONCATENATE(" )", Source!DL273, Source!FT273, "=", Source!FX273)</f>
        <v xml:space="preserve"> )*0,9=106,2</v>
      </c>
      <c r="G334" s="78"/>
      <c r="H334" s="35">
        <f>SUM(S328:S338)</f>
        <v>157.69999999999999</v>
      </c>
      <c r="I334" s="38"/>
      <c r="J334" s="30">
        <f>Source!AT273</f>
        <v>106</v>
      </c>
      <c r="K334" s="35">
        <f>SUM(T328:T338)</f>
        <v>1048.29</v>
      </c>
      <c r="L334" s="36"/>
    </row>
    <row r="335" spans="1:26" ht="14.25" x14ac:dyDescent="0.2">
      <c r="A335" s="50"/>
      <c r="B335" s="51"/>
      <c r="C335" s="51" t="s">
        <v>1143</v>
      </c>
      <c r="D335" s="32" t="s">
        <v>1142</v>
      </c>
      <c r="E335" s="13">
        <f>Source!CA273</f>
        <v>63</v>
      </c>
      <c r="F335" s="77" t="str">
        <f>CONCATENATE(" )", Source!DM273, Source!FU273, "=", Source!FY273)</f>
        <v xml:space="preserve"> )*0,85=53,55</v>
      </c>
      <c r="G335" s="78"/>
      <c r="H335" s="35">
        <f>SUM(U328:U338)</f>
        <v>79.52</v>
      </c>
      <c r="I335" s="38"/>
      <c r="J335" s="30">
        <f>Source!AU273</f>
        <v>54</v>
      </c>
      <c r="K335" s="35">
        <f>SUM(V328:V338)</f>
        <v>534.03</v>
      </c>
      <c r="L335" s="36"/>
    </row>
    <row r="336" spans="1:26" ht="14.25" x14ac:dyDescent="0.2">
      <c r="A336" s="50"/>
      <c r="B336" s="51"/>
      <c r="C336" s="51" t="s">
        <v>1144</v>
      </c>
      <c r="D336" s="32" t="s">
        <v>1145</v>
      </c>
      <c r="E336" s="13">
        <f>Source!AQ273</f>
        <v>8.98</v>
      </c>
      <c r="F336" s="33"/>
      <c r="G336" s="34" t="str">
        <f>Source!DI273</f>
        <v>)*1,15)*1,2</v>
      </c>
      <c r="H336" s="35"/>
      <c r="I336" s="34"/>
      <c r="J336" s="34"/>
      <c r="K336" s="35"/>
      <c r="L336" s="46">
        <f>Source!U273</f>
        <v>17.145628943999998</v>
      </c>
    </row>
    <row r="337" spans="1:26" ht="14.25" x14ac:dyDescent="0.2">
      <c r="A337" s="50" t="str">
        <f>Source!E275</f>
        <v>30,1</v>
      </c>
      <c r="B337" s="51" t="str">
        <f>Source!F275</f>
        <v>14.2.06.01</v>
      </c>
      <c r="C337" s="51" t="str">
        <f>Source!G275</f>
        <v>Антисептик</v>
      </c>
      <c r="D337" s="32" t="str">
        <f>Source!H275</f>
        <v>кг</v>
      </c>
      <c r="E337" s="13">
        <f>Source!I275</f>
        <v>19.093128</v>
      </c>
      <c r="F337" s="33">
        <f>Source!AL275+Source!AM275+Source!AO275</f>
        <v>0</v>
      </c>
      <c r="G337" s="47" t="s">
        <v>6</v>
      </c>
      <c r="H337" s="35">
        <f>ROUND(Source!AC275*Source!I275, 2)+ROUND(Source!AD275*Source!I275, 2)+ROUND(Source!AF275*Source!I275, 2)</f>
        <v>0</v>
      </c>
      <c r="I337" s="34"/>
      <c r="J337" s="34">
        <f>IF(Source!BC275&lt;&gt; 0, Source!BC275, 1)</f>
        <v>6.66</v>
      </c>
      <c r="K337" s="35">
        <f>Source!O275</f>
        <v>0</v>
      </c>
      <c r="L337" s="36"/>
      <c r="S337">
        <f>ROUND((Source!FX275/100)*((ROUND(Source!AF275*Source!I275, 2)+ROUND(Source!AE275*Source!I275, 2))), 2)</f>
        <v>0</v>
      </c>
      <c r="T337">
        <f>Source!X275</f>
        <v>0</v>
      </c>
      <c r="U337">
        <f>ROUND((Source!FY275/100)*((ROUND(Source!AF275*Source!I275, 2)+ROUND(Source!AE275*Source!I275, 2))), 2)</f>
        <v>0</v>
      </c>
      <c r="V337">
        <f>Source!Y275</f>
        <v>0</v>
      </c>
      <c r="W337">
        <f>IF(Source!BI275&lt;=1,H337, 0)</f>
        <v>0</v>
      </c>
      <c r="X337">
        <f>IF(Source!BI275=2,H337, 0)</f>
        <v>0</v>
      </c>
      <c r="Y337">
        <f>IF(Source!BI275=3,H337, 0)</f>
        <v>0</v>
      </c>
      <c r="Z337">
        <f>IF(Source!BI275=4,H337, 0)</f>
        <v>0</v>
      </c>
    </row>
    <row r="338" spans="1:26" ht="28.5" x14ac:dyDescent="0.2">
      <c r="A338" s="52" t="str">
        <f>Source!E277</f>
        <v>30,2</v>
      </c>
      <c r="B338" s="53" t="str">
        <f>Source!F277</f>
        <v>14.2.06.01-0002</v>
      </c>
      <c r="C338" s="53" t="str">
        <f>Source!G277</f>
        <v>Антисептик-антипирен «ПИРИЛАКС-ЛЮКС» для древесины</v>
      </c>
      <c r="D338" s="39" t="str">
        <f>Source!H277</f>
        <v>кг</v>
      </c>
      <c r="E338" s="40">
        <f>Source!I277</f>
        <v>19.093128</v>
      </c>
      <c r="F338" s="41">
        <f>Source!AL277+Source!AM277+Source!AO277</f>
        <v>18.53</v>
      </c>
      <c r="G338" s="48" t="s">
        <v>6</v>
      </c>
      <c r="H338" s="43">
        <f>ROUND(Source!AC277*Source!I277, 2)+ROUND(Source!AD277*Source!I277, 2)+ROUND(Source!AF277*Source!I277, 2)</f>
        <v>353.8</v>
      </c>
      <c r="I338" s="42"/>
      <c r="J338" s="42">
        <f>IF(Source!BC277&lt;&gt; 0, Source!BC277, 1)</f>
        <v>6.66</v>
      </c>
      <c r="K338" s="43">
        <f>Source!O277</f>
        <v>2356.2800000000002</v>
      </c>
      <c r="L338" s="49"/>
      <c r="S338">
        <f>ROUND((Source!FX277/100)*((ROUND(Source!AF277*Source!I277, 2)+ROUND(Source!AE277*Source!I277, 2))), 2)</f>
        <v>0</v>
      </c>
      <c r="T338">
        <f>Source!X277</f>
        <v>0</v>
      </c>
      <c r="U338">
        <f>ROUND((Source!FY277/100)*((ROUND(Source!AF277*Source!I277, 2)+ROUND(Source!AE277*Source!I277, 2))), 2)</f>
        <v>0</v>
      </c>
      <c r="V338">
        <f>Source!Y277</f>
        <v>0</v>
      </c>
      <c r="W338">
        <f>IF(Source!BI277&lt;=1,H338, 0)</f>
        <v>353.8</v>
      </c>
      <c r="X338">
        <f>IF(Source!BI277=2,H338, 0)</f>
        <v>0</v>
      </c>
      <c r="Y338">
        <f>IF(Source!BI277=3,H338, 0)</f>
        <v>0</v>
      </c>
      <c r="Z338">
        <f>IF(Source!BI277=4,H338, 0)</f>
        <v>0</v>
      </c>
    </row>
    <row r="339" spans="1:26" ht="15" x14ac:dyDescent="0.25">
      <c r="G339" s="76">
        <f>H330+H331+H333+H334+H335+SUM(H337:H338)</f>
        <v>865.65000000000009</v>
      </c>
      <c r="H339" s="76"/>
      <c r="J339" s="76">
        <f>K330+K331+K333+K334+K335+SUM(K337:K338)</f>
        <v>5767.58</v>
      </c>
      <c r="K339" s="76"/>
      <c r="L339" s="45">
        <f>Source!U273</f>
        <v>17.145628943999998</v>
      </c>
      <c r="O339" s="27">
        <f>G339</f>
        <v>865.65000000000009</v>
      </c>
      <c r="P339" s="27">
        <f>J339</f>
        <v>5767.58</v>
      </c>
      <c r="Q339" s="27">
        <f>L339</f>
        <v>17.145628943999998</v>
      </c>
      <c r="W339">
        <f>IF(Source!BI273&lt;=1,H330+H331+H333+H334+H335, 0)</f>
        <v>511.85</v>
      </c>
      <c r="X339">
        <f>IF(Source!BI273=2,H330+H331+H333+H334+H335, 0)</f>
        <v>0</v>
      </c>
      <c r="Y339">
        <f>IF(Source!BI273=3,H330+H331+H333+H334+H335, 0)</f>
        <v>0</v>
      </c>
      <c r="Z339">
        <f>IF(Source!BI273=4,H330+H331+H333+H334+H335, 0)</f>
        <v>0</v>
      </c>
    </row>
    <row r="340" spans="1:26" ht="28.5" x14ac:dyDescent="0.2">
      <c r="A340" s="50" t="str">
        <f>Source!E279</f>
        <v>31</v>
      </c>
      <c r="B340" s="51" t="str">
        <f>Source!F279</f>
        <v>11-01-035-03</v>
      </c>
      <c r="C340" s="51" t="str">
        <f>Source!G279</f>
        <v>Устройство покрытий из плит древесноволокнистых</v>
      </c>
      <c r="D340" s="32" t="str">
        <f>Source!H279</f>
        <v>100 м2</v>
      </c>
      <c r="E340" s="13">
        <f>Source!I279</f>
        <v>0.6472</v>
      </c>
      <c r="F340" s="33">
        <f>Source!AL279+Source!AM279+Source!AO279</f>
        <v>2583.96</v>
      </c>
      <c r="G340" s="34"/>
      <c r="H340" s="35"/>
      <c r="I340" s="34" t="str">
        <f>Source!BO279</f>
        <v/>
      </c>
      <c r="J340" s="34"/>
      <c r="K340" s="35"/>
      <c r="L340" s="36"/>
      <c r="S340">
        <f>ROUND((Source!FX279/100)*((ROUND(Source!AF279*Source!I279, 2)+ROUND(Source!AE279*Source!I279, 2))), 2)</f>
        <v>477.4</v>
      </c>
      <c r="T340">
        <f>Source!X279</f>
        <v>3188.16</v>
      </c>
      <c r="U340">
        <f>ROUND((Source!FY279/100)*((ROUND(Source!AF279*Source!I279, 2)+ROUND(Source!AE279*Source!I279, 2))), 2)</f>
        <v>274.93</v>
      </c>
      <c r="V340">
        <f>Source!Y279</f>
        <v>1838.22</v>
      </c>
    </row>
    <row r="341" spans="1:26" x14ac:dyDescent="0.2">
      <c r="C341" s="26" t="str">
        <f>"Объем: "&amp;Source!I279&amp;"=64,72/"&amp;"100"</f>
        <v>Объем: 0,6472=64,72/100</v>
      </c>
    </row>
    <row r="342" spans="1:26" ht="14.25" x14ac:dyDescent="0.2">
      <c r="A342" s="50"/>
      <c r="B342" s="51"/>
      <c r="C342" s="51" t="s">
        <v>1139</v>
      </c>
      <c r="D342" s="32"/>
      <c r="E342" s="13"/>
      <c r="F342" s="33">
        <f>Source!AO279</f>
        <v>476.67</v>
      </c>
      <c r="G342" s="34" t="str">
        <f>Source!DG279</f>
        <v>)*1,15)*1,2</v>
      </c>
      <c r="H342" s="35">
        <f>ROUND(Source!AF279*Source!I279, 2)</f>
        <v>425.73</v>
      </c>
      <c r="I342" s="34"/>
      <c r="J342" s="34">
        <f>IF(Source!BA279&lt;&gt; 0, Source!BA279, 1)</f>
        <v>6.66</v>
      </c>
      <c r="K342" s="35">
        <f>Source!S279</f>
        <v>2835.37</v>
      </c>
      <c r="L342" s="36"/>
      <c r="R342">
        <f>H342</f>
        <v>425.73</v>
      </c>
    </row>
    <row r="343" spans="1:26" ht="14.25" x14ac:dyDescent="0.2">
      <c r="A343" s="50"/>
      <c r="B343" s="51"/>
      <c r="C343" s="51" t="s">
        <v>130</v>
      </c>
      <c r="D343" s="32"/>
      <c r="E343" s="13"/>
      <c r="F343" s="33">
        <f>Source!AM279</f>
        <v>65.38</v>
      </c>
      <c r="G343" s="34" t="str">
        <f>Source!DE279</f>
        <v>)*1,25)*1,2</v>
      </c>
      <c r="H343" s="35">
        <f>ROUND(Source!AD279*Source!I279, 2)</f>
        <v>63.47</v>
      </c>
      <c r="I343" s="34"/>
      <c r="J343" s="34">
        <f>IF(Source!BB279&lt;&gt; 0, Source!BB279, 1)</f>
        <v>6.66</v>
      </c>
      <c r="K343" s="35">
        <f>Source!Q279</f>
        <v>422.72</v>
      </c>
      <c r="L343" s="36"/>
    </row>
    <row r="344" spans="1:26" ht="14.25" x14ac:dyDescent="0.2">
      <c r="A344" s="50"/>
      <c r="B344" s="51"/>
      <c r="C344" s="51" t="s">
        <v>1140</v>
      </c>
      <c r="D344" s="32"/>
      <c r="E344" s="13"/>
      <c r="F344" s="33">
        <f>Source!AN279</f>
        <v>5.7</v>
      </c>
      <c r="G344" s="34" t="str">
        <f>Source!DF279</f>
        <v>)*1,25)*1,2</v>
      </c>
      <c r="H344" s="37">
        <f>ROUND(Source!AE279*Source!I279, 2)</f>
        <v>5.53</v>
      </c>
      <c r="I344" s="34"/>
      <c r="J344" s="34">
        <f>IF(Source!BS279&lt;&gt; 0, Source!BS279, 1)</f>
        <v>6.66</v>
      </c>
      <c r="K344" s="37">
        <f>Source!R279</f>
        <v>36.85</v>
      </c>
      <c r="L344" s="36"/>
      <c r="R344">
        <f>H344</f>
        <v>5.53</v>
      </c>
    </row>
    <row r="345" spans="1:26" ht="14.25" x14ac:dyDescent="0.2">
      <c r="A345" s="50"/>
      <c r="B345" s="51"/>
      <c r="C345" s="51" t="s">
        <v>1146</v>
      </c>
      <c r="D345" s="32"/>
      <c r="E345" s="13"/>
      <c r="F345" s="33">
        <f>Source!AL279</f>
        <v>2041.91</v>
      </c>
      <c r="G345" s="34" t="str">
        <f>Source!DD279</f>
        <v/>
      </c>
      <c r="H345" s="35">
        <f>ROUND(Source!AC279*Source!I279, 2)</f>
        <v>1321.52</v>
      </c>
      <c r="I345" s="34"/>
      <c r="J345" s="34">
        <f>IF(Source!BC279&lt;&gt; 0, Source!BC279, 1)</f>
        <v>6.66</v>
      </c>
      <c r="K345" s="35">
        <f>Source!P279</f>
        <v>8801.35</v>
      </c>
      <c r="L345" s="36"/>
    </row>
    <row r="346" spans="1:26" ht="14.25" x14ac:dyDescent="0.2">
      <c r="A346" s="50"/>
      <c r="B346" s="51"/>
      <c r="C346" s="51" t="s">
        <v>1141</v>
      </c>
      <c r="D346" s="32" t="s">
        <v>1142</v>
      </c>
      <c r="E346" s="13">
        <f>Source!BZ279</f>
        <v>123</v>
      </c>
      <c r="F346" s="77" t="str">
        <f>CONCATENATE(" )", Source!DL279, Source!FT279, "=", Source!FX279)</f>
        <v xml:space="preserve"> )*0,9=110,7</v>
      </c>
      <c r="G346" s="78"/>
      <c r="H346" s="35">
        <f>SUM(S340:S348)</f>
        <v>477.4</v>
      </c>
      <c r="I346" s="38"/>
      <c r="J346" s="30">
        <f>Source!AT279</f>
        <v>111</v>
      </c>
      <c r="K346" s="35">
        <f>SUM(T340:T348)</f>
        <v>3188.16</v>
      </c>
      <c r="L346" s="36"/>
    </row>
    <row r="347" spans="1:26" ht="14.25" x14ac:dyDescent="0.2">
      <c r="A347" s="50"/>
      <c r="B347" s="51"/>
      <c r="C347" s="51" t="s">
        <v>1143</v>
      </c>
      <c r="D347" s="32" t="s">
        <v>1142</v>
      </c>
      <c r="E347" s="13">
        <f>Source!CA279</f>
        <v>75</v>
      </c>
      <c r="F347" s="77" t="str">
        <f>CONCATENATE(" )", Source!DM279, Source!FU279, "=", Source!FY279)</f>
        <v xml:space="preserve"> )*0,85=63,75</v>
      </c>
      <c r="G347" s="78"/>
      <c r="H347" s="35">
        <f>SUM(U340:U348)</f>
        <v>274.93</v>
      </c>
      <c r="I347" s="38"/>
      <c r="J347" s="30">
        <f>Source!AU279</f>
        <v>64</v>
      </c>
      <c r="K347" s="35">
        <f>SUM(V340:V348)</f>
        <v>1838.22</v>
      </c>
      <c r="L347" s="36"/>
    </row>
    <row r="348" spans="1:26" ht="14.25" x14ac:dyDescent="0.2">
      <c r="A348" s="52"/>
      <c r="B348" s="53"/>
      <c r="C348" s="53" t="s">
        <v>1144</v>
      </c>
      <c r="D348" s="39" t="s">
        <v>1145</v>
      </c>
      <c r="E348" s="40">
        <f>Source!AQ279</f>
        <v>55.17</v>
      </c>
      <c r="F348" s="41"/>
      <c r="G348" s="42" t="str">
        <f>Source!DI279</f>
        <v>)*1,15)*1,2</v>
      </c>
      <c r="H348" s="43"/>
      <c r="I348" s="42"/>
      <c r="J348" s="42"/>
      <c r="K348" s="43"/>
      <c r="L348" s="44">
        <f>Source!U279</f>
        <v>49.274313119999995</v>
      </c>
    </row>
    <row r="349" spans="1:26" ht="15" x14ac:dyDescent="0.25">
      <c r="G349" s="76">
        <f>H342+H343+H345+H346+H347</f>
        <v>2563.0499999999997</v>
      </c>
      <c r="H349" s="76"/>
      <c r="J349" s="76">
        <f>K342+K343+K345+K346+K347</f>
        <v>17085.82</v>
      </c>
      <c r="K349" s="76"/>
      <c r="L349" s="45">
        <f>Source!U279</f>
        <v>49.274313119999995</v>
      </c>
      <c r="O349" s="27">
        <f>G349</f>
        <v>2563.0499999999997</v>
      </c>
      <c r="P349" s="27">
        <f>J349</f>
        <v>17085.82</v>
      </c>
      <c r="Q349" s="27">
        <f>L349</f>
        <v>49.274313119999995</v>
      </c>
      <c r="W349">
        <f>IF(Source!BI279&lt;=1,H342+H343+H345+H346+H347, 0)</f>
        <v>2563.0499999999997</v>
      </c>
      <c r="X349">
        <f>IF(Source!BI279=2,H342+H343+H345+H346+H347, 0)</f>
        <v>0</v>
      </c>
      <c r="Y349">
        <f>IF(Source!BI279=3,H342+H343+H345+H346+H347, 0)</f>
        <v>0</v>
      </c>
      <c r="Z349">
        <f>IF(Source!BI279=4,H342+H343+H345+H346+H347, 0)</f>
        <v>0</v>
      </c>
    </row>
    <row r="350" spans="1:26" ht="28.5" x14ac:dyDescent="0.2">
      <c r="A350" s="50" t="str">
        <f>Source!E281</f>
        <v>32</v>
      </c>
      <c r="B350" s="51" t="str">
        <f>Source!F281</f>
        <v>11-01-036-01</v>
      </c>
      <c r="C350" s="51" t="str">
        <f>Source!G281</f>
        <v>Устройство покрытий из линолеума на клее</v>
      </c>
      <c r="D350" s="32" t="str">
        <f>Source!H281</f>
        <v>100 м2</v>
      </c>
      <c r="E350" s="13">
        <f>Source!I281</f>
        <v>0.6472</v>
      </c>
      <c r="F350" s="33">
        <f>Source!AL281+Source!AM281+Source!AO281</f>
        <v>397.04999999999995</v>
      </c>
      <c r="G350" s="34"/>
      <c r="H350" s="35"/>
      <c r="I350" s="34" t="str">
        <f>Source!BO281</f>
        <v/>
      </c>
      <c r="J350" s="34"/>
      <c r="K350" s="35"/>
      <c r="L350" s="36"/>
      <c r="S350">
        <f>ROUND((Source!FX281/100)*((ROUND(Source!AF281*Source!I281, 2)+ROUND(Source!AE281*Source!I281, 2))), 2)</f>
        <v>359.68</v>
      </c>
      <c r="T350">
        <f>Source!X281</f>
        <v>2401.9299999999998</v>
      </c>
      <c r="U350">
        <f>ROUND((Source!FY281/100)*((ROUND(Source!AF281*Source!I281, 2)+ROUND(Source!AE281*Source!I281, 2))), 2)</f>
        <v>207.13</v>
      </c>
      <c r="V350">
        <f>Source!Y281</f>
        <v>1384.9</v>
      </c>
    </row>
    <row r="351" spans="1:26" x14ac:dyDescent="0.2">
      <c r="C351" s="26" t="str">
        <f>"Объем: "&amp;Source!I281&amp;"=64,72/"&amp;"100"</f>
        <v>Объем: 0,6472=64,72/100</v>
      </c>
    </row>
    <row r="352" spans="1:26" ht="14.25" x14ac:dyDescent="0.2">
      <c r="A352" s="50"/>
      <c r="B352" s="51"/>
      <c r="C352" s="51" t="s">
        <v>1139</v>
      </c>
      <c r="D352" s="32"/>
      <c r="E352" s="13"/>
      <c r="F352" s="33">
        <f>Source!AO281</f>
        <v>352.34</v>
      </c>
      <c r="G352" s="34" t="str">
        <f>Source!DG281</f>
        <v>)*1,15)*1,2</v>
      </c>
      <c r="H352" s="35">
        <f>ROUND(Source!AF281*Source!I281, 2)</f>
        <v>314.69</v>
      </c>
      <c r="I352" s="34"/>
      <c r="J352" s="34">
        <f>IF(Source!BA281&lt;&gt; 0, Source!BA281, 1)</f>
        <v>6.66</v>
      </c>
      <c r="K352" s="35">
        <f>Source!S281</f>
        <v>2095.8200000000002</v>
      </c>
      <c r="L352" s="36"/>
      <c r="R352">
        <f>H352</f>
        <v>314.69</v>
      </c>
    </row>
    <row r="353" spans="1:26" ht="14.25" x14ac:dyDescent="0.2">
      <c r="A353" s="50"/>
      <c r="B353" s="51"/>
      <c r="C353" s="51" t="s">
        <v>130</v>
      </c>
      <c r="D353" s="32"/>
      <c r="E353" s="13"/>
      <c r="F353" s="33">
        <f>Source!AM281</f>
        <v>43.8</v>
      </c>
      <c r="G353" s="34" t="str">
        <f>Source!DE281</f>
        <v>)*1,25)*1,2</v>
      </c>
      <c r="H353" s="35">
        <f>ROUND(Source!AD281*Source!I281, 2)</f>
        <v>42.52</v>
      </c>
      <c r="I353" s="34"/>
      <c r="J353" s="34">
        <f>IF(Source!BB281&lt;&gt; 0, Source!BB281, 1)</f>
        <v>6.66</v>
      </c>
      <c r="K353" s="35">
        <f>Source!Q281</f>
        <v>283.19</v>
      </c>
      <c r="L353" s="36"/>
    </row>
    <row r="354" spans="1:26" ht="14.25" x14ac:dyDescent="0.2">
      <c r="A354" s="50"/>
      <c r="B354" s="51"/>
      <c r="C354" s="51" t="s">
        <v>1140</v>
      </c>
      <c r="D354" s="32"/>
      <c r="E354" s="13"/>
      <c r="F354" s="33">
        <f>Source!AN281</f>
        <v>10.53</v>
      </c>
      <c r="G354" s="34" t="str">
        <f>Source!DF281</f>
        <v>)*1,25)*1,2</v>
      </c>
      <c r="H354" s="37">
        <f>ROUND(Source!AE281*Source!I281, 2)</f>
        <v>10.220000000000001</v>
      </c>
      <c r="I354" s="34"/>
      <c r="J354" s="34">
        <f>IF(Source!BS281&lt;&gt; 0, Source!BS281, 1)</f>
        <v>6.66</v>
      </c>
      <c r="K354" s="37">
        <f>Source!R281</f>
        <v>68.08</v>
      </c>
      <c r="L354" s="36"/>
      <c r="R354">
        <f>H354</f>
        <v>10.220000000000001</v>
      </c>
    </row>
    <row r="355" spans="1:26" ht="14.25" x14ac:dyDescent="0.2">
      <c r="A355" s="50"/>
      <c r="B355" s="51"/>
      <c r="C355" s="51" t="s">
        <v>1146</v>
      </c>
      <c r="D355" s="32"/>
      <c r="E355" s="13"/>
      <c r="F355" s="33">
        <f>Source!AL281</f>
        <v>0.91</v>
      </c>
      <c r="G355" s="34" t="str">
        <f>Source!DD281</f>
        <v/>
      </c>
      <c r="H355" s="35">
        <f>ROUND(Source!AC281*Source!I281, 2)</f>
        <v>0.59</v>
      </c>
      <c r="I355" s="34"/>
      <c r="J355" s="34">
        <f>IF(Source!BC281&lt;&gt; 0, Source!BC281, 1)</f>
        <v>6.66</v>
      </c>
      <c r="K355" s="35">
        <f>Source!P281</f>
        <v>3.92</v>
      </c>
      <c r="L355" s="36"/>
    </row>
    <row r="356" spans="1:26" ht="14.25" x14ac:dyDescent="0.2">
      <c r="A356" s="50"/>
      <c r="B356" s="51"/>
      <c r="C356" s="51" t="s">
        <v>1141</v>
      </c>
      <c r="D356" s="32" t="s">
        <v>1142</v>
      </c>
      <c r="E356" s="13">
        <f>Source!BZ281</f>
        <v>123</v>
      </c>
      <c r="F356" s="77" t="str">
        <f>CONCATENATE(" )", Source!DL281, Source!FT281, "=", Source!FX281)</f>
        <v xml:space="preserve"> )*0,9=110,7</v>
      </c>
      <c r="G356" s="78"/>
      <c r="H356" s="35">
        <f>SUM(S350:S362)</f>
        <v>359.68</v>
      </c>
      <c r="I356" s="38"/>
      <c r="J356" s="30">
        <f>Source!AT281</f>
        <v>111</v>
      </c>
      <c r="K356" s="35">
        <f>SUM(T350:T362)</f>
        <v>2401.9299999999998</v>
      </c>
      <c r="L356" s="36"/>
    </row>
    <row r="357" spans="1:26" ht="14.25" x14ac:dyDescent="0.2">
      <c r="A357" s="50"/>
      <c r="B357" s="51"/>
      <c r="C357" s="51" t="s">
        <v>1143</v>
      </c>
      <c r="D357" s="32" t="s">
        <v>1142</v>
      </c>
      <c r="E357" s="13">
        <f>Source!CA281</f>
        <v>75</v>
      </c>
      <c r="F357" s="77" t="str">
        <f>CONCATENATE(" )", Source!DM281, Source!FU281, "=", Source!FY281)</f>
        <v xml:space="preserve"> )*0,85=63,75</v>
      </c>
      <c r="G357" s="78"/>
      <c r="H357" s="35">
        <f>SUM(U350:U362)</f>
        <v>207.13</v>
      </c>
      <c r="I357" s="38"/>
      <c r="J357" s="30">
        <f>Source!AU281</f>
        <v>64</v>
      </c>
      <c r="K357" s="35">
        <f>SUM(V350:V362)</f>
        <v>1384.9</v>
      </c>
      <c r="L357" s="36"/>
    </row>
    <row r="358" spans="1:26" ht="14.25" x14ac:dyDescent="0.2">
      <c r="A358" s="50"/>
      <c r="B358" s="51"/>
      <c r="C358" s="51" t="s">
        <v>1144</v>
      </c>
      <c r="D358" s="32" t="s">
        <v>1145</v>
      </c>
      <c r="E358" s="13">
        <f>Source!AQ281</f>
        <v>42.4</v>
      </c>
      <c r="F358" s="33"/>
      <c r="G358" s="34" t="str">
        <f>Source!DI281</f>
        <v>)*1,15)*1,2</v>
      </c>
      <c r="H358" s="35"/>
      <c r="I358" s="34"/>
      <c r="J358" s="34"/>
      <c r="K358" s="35"/>
      <c r="L358" s="46">
        <f>Source!U281</f>
        <v>37.868966399999998</v>
      </c>
    </row>
    <row r="359" spans="1:26" ht="28.5" x14ac:dyDescent="0.2">
      <c r="A359" s="50" t="str">
        <f>Source!E283</f>
        <v>32,1</v>
      </c>
      <c r="B359" s="51" t="str">
        <f>Source!F283</f>
        <v>01.6.03.04</v>
      </c>
      <c r="C359" s="51" t="str">
        <f>Source!G283</f>
        <v>Линолеум на теплозвукоизолирующей подоснове</v>
      </c>
      <c r="D359" s="32" t="str">
        <f>Source!H283</f>
        <v>м2</v>
      </c>
      <c r="E359" s="13">
        <f>Source!I283</f>
        <v>66.014399999999995</v>
      </c>
      <c r="F359" s="33">
        <f>Source!AL283+Source!AM283+Source!AO283</f>
        <v>0</v>
      </c>
      <c r="G359" s="47" t="s">
        <v>6</v>
      </c>
      <c r="H359" s="35">
        <f>ROUND(Source!AC283*Source!I283, 2)+ROUND(Source!AD283*Source!I283, 2)+ROUND(Source!AF283*Source!I283, 2)</f>
        <v>0</v>
      </c>
      <c r="I359" s="34"/>
      <c r="J359" s="34">
        <f>IF(Source!BC283&lt;&gt; 0, Source!BC283, 1)</f>
        <v>6.66</v>
      </c>
      <c r="K359" s="35">
        <f>Source!O283</f>
        <v>0</v>
      </c>
      <c r="L359" s="36"/>
      <c r="S359">
        <f>ROUND((Source!FX283/100)*((ROUND(Source!AF283*Source!I283, 2)+ROUND(Source!AE283*Source!I283, 2))), 2)</f>
        <v>0</v>
      </c>
      <c r="T359">
        <f>Source!X283</f>
        <v>0</v>
      </c>
      <c r="U359">
        <f>ROUND((Source!FY283/100)*((ROUND(Source!AF283*Source!I283, 2)+ROUND(Source!AE283*Source!I283, 2))), 2)</f>
        <v>0</v>
      </c>
      <c r="V359">
        <f>Source!Y283</f>
        <v>0</v>
      </c>
      <c r="W359">
        <f>IF(Source!BI283&lt;=1,H359, 0)</f>
        <v>0</v>
      </c>
      <c r="X359">
        <f>IF(Source!BI283=2,H359, 0)</f>
        <v>0</v>
      </c>
      <c r="Y359">
        <f>IF(Source!BI283=3,H359, 0)</f>
        <v>0</v>
      </c>
      <c r="Z359">
        <f>IF(Source!BI283=4,H359, 0)</f>
        <v>0</v>
      </c>
    </row>
    <row r="360" spans="1:26" ht="71.25" x14ac:dyDescent="0.2">
      <c r="A360" s="50" t="str">
        <f>Source!E285</f>
        <v>32,2</v>
      </c>
      <c r="B360" s="51" t="str">
        <f>Source!F285</f>
        <v>01.6.03.04-0115</v>
      </c>
      <c r="C360" s="51" t="str">
        <f>Source!G285</f>
        <v>Линолеум коммерческий гомогенный "ТАРКЕТТ iQ GRANIT ACOUSTIC", акустический (толщина 4 мм, класс 34/43, пож. безопасность Г4, В3, РП2, Д2, Т2)</v>
      </c>
      <c r="D360" s="32" t="str">
        <f>Source!H285</f>
        <v>м2</v>
      </c>
      <c r="E360" s="13">
        <f>Source!I285</f>
        <v>66.014399999999995</v>
      </c>
      <c r="F360" s="33">
        <f>Source!AL285+Source!AM285+Source!AO285</f>
        <v>299.95</v>
      </c>
      <c r="G360" s="47" t="s">
        <v>6</v>
      </c>
      <c r="H360" s="35">
        <f>ROUND(Source!AC285*Source!I285, 2)+ROUND(Source!AD285*Source!I285, 2)+ROUND(Source!AF285*Source!I285, 2)</f>
        <v>19801.02</v>
      </c>
      <c r="I360" s="34"/>
      <c r="J360" s="34">
        <f>IF(Source!BC285&lt;&gt; 0, Source!BC285, 1)</f>
        <v>6.66</v>
      </c>
      <c r="K360" s="35">
        <f>Source!O285</f>
        <v>131874.79</v>
      </c>
      <c r="L360" s="36"/>
      <c r="S360">
        <f>ROUND((Source!FX285/100)*((ROUND(Source!AF285*Source!I285, 2)+ROUND(Source!AE285*Source!I285, 2))), 2)</f>
        <v>0</v>
      </c>
      <c r="T360">
        <f>Source!X285</f>
        <v>0</v>
      </c>
      <c r="U360">
        <f>ROUND((Source!FY285/100)*((ROUND(Source!AF285*Source!I285, 2)+ROUND(Source!AE285*Source!I285, 2))), 2)</f>
        <v>0</v>
      </c>
      <c r="V360">
        <f>Source!Y285</f>
        <v>0</v>
      </c>
      <c r="W360">
        <f>IF(Source!BI285&lt;=1,H360, 0)</f>
        <v>19801.02</v>
      </c>
      <c r="X360">
        <f>IF(Source!BI285=2,H360, 0)</f>
        <v>0</v>
      </c>
      <c r="Y360">
        <f>IF(Source!BI285=3,H360, 0)</f>
        <v>0</v>
      </c>
      <c r="Z360">
        <f>IF(Source!BI285=4,H360, 0)</f>
        <v>0</v>
      </c>
    </row>
    <row r="361" spans="1:26" ht="14.25" x14ac:dyDescent="0.2">
      <c r="A361" s="50" t="str">
        <f>Source!E287</f>
        <v>32,3</v>
      </c>
      <c r="B361" s="51" t="str">
        <f>Source!F287</f>
        <v>14.1.06.05</v>
      </c>
      <c r="C361" s="51" t="str">
        <f>Source!G287</f>
        <v>Состав клеящий</v>
      </c>
      <c r="D361" s="32" t="str">
        <f>Source!H287</f>
        <v>кг</v>
      </c>
      <c r="E361" s="13">
        <f>Source!I287</f>
        <v>32.36</v>
      </c>
      <c r="F361" s="33">
        <f>Source!AL287+Source!AM287+Source!AO287</f>
        <v>0</v>
      </c>
      <c r="G361" s="47" t="s">
        <v>6</v>
      </c>
      <c r="H361" s="35">
        <f>ROUND(Source!AC287*Source!I287, 2)+ROUND(Source!AD287*Source!I287, 2)+ROUND(Source!AF287*Source!I287, 2)</f>
        <v>0</v>
      </c>
      <c r="I361" s="34"/>
      <c r="J361" s="34">
        <f>IF(Source!BC287&lt;&gt; 0, Source!BC287, 1)</f>
        <v>6.66</v>
      </c>
      <c r="K361" s="35">
        <f>Source!O287</f>
        <v>0</v>
      </c>
      <c r="L361" s="36"/>
      <c r="S361">
        <f>ROUND((Source!FX287/100)*((ROUND(Source!AF287*Source!I287, 2)+ROUND(Source!AE287*Source!I287, 2))), 2)</f>
        <v>0</v>
      </c>
      <c r="T361">
        <f>Source!X287</f>
        <v>0</v>
      </c>
      <c r="U361">
        <f>ROUND((Source!FY287/100)*((ROUND(Source!AF287*Source!I287, 2)+ROUND(Source!AE287*Source!I287, 2))), 2)</f>
        <v>0</v>
      </c>
      <c r="V361">
        <f>Source!Y287</f>
        <v>0</v>
      </c>
      <c r="W361">
        <f>IF(Source!BI287&lt;=1,H361, 0)</f>
        <v>0</v>
      </c>
      <c r="X361">
        <f>IF(Source!BI287=2,H361, 0)</f>
        <v>0</v>
      </c>
      <c r="Y361">
        <f>IF(Source!BI287=3,H361, 0)</f>
        <v>0</v>
      </c>
      <c r="Z361">
        <f>IF(Source!BI287=4,H361, 0)</f>
        <v>0</v>
      </c>
    </row>
    <row r="362" spans="1:26" ht="28.5" x14ac:dyDescent="0.2">
      <c r="A362" s="52" t="str">
        <f>Source!E289</f>
        <v>32,4</v>
      </c>
      <c r="B362" s="53" t="str">
        <f>Source!F289</f>
        <v>14.1.02.04-0101</v>
      </c>
      <c r="C362" s="53" t="str">
        <f>Source!G289</f>
        <v>Клей «КН-2»</v>
      </c>
      <c r="D362" s="39" t="str">
        <f>Source!H289</f>
        <v>т</v>
      </c>
      <c r="E362" s="40">
        <f>Source!I289</f>
        <v>3.236E-2</v>
      </c>
      <c r="F362" s="41">
        <f>Source!AL289+Source!AM289+Source!AO289</f>
        <v>11300</v>
      </c>
      <c r="G362" s="48" t="s">
        <v>6</v>
      </c>
      <c r="H362" s="43">
        <f>ROUND(Source!AC289*Source!I289, 2)+ROUND(Source!AD289*Source!I289, 2)+ROUND(Source!AF289*Source!I289, 2)</f>
        <v>365.67</v>
      </c>
      <c r="I362" s="42"/>
      <c r="J362" s="42">
        <f>IF(Source!BC289&lt;&gt; 0, Source!BC289, 1)</f>
        <v>6.66</v>
      </c>
      <c r="K362" s="43">
        <f>Source!O289</f>
        <v>2435.35</v>
      </c>
      <c r="L362" s="49"/>
      <c r="S362">
        <f>ROUND((Source!FX289/100)*((ROUND(Source!AF289*Source!I289, 2)+ROUND(Source!AE289*Source!I289, 2))), 2)</f>
        <v>0</v>
      </c>
      <c r="T362">
        <f>Source!X289</f>
        <v>0</v>
      </c>
      <c r="U362">
        <f>ROUND((Source!FY289/100)*((ROUND(Source!AF289*Source!I289, 2)+ROUND(Source!AE289*Source!I289, 2))), 2)</f>
        <v>0</v>
      </c>
      <c r="V362">
        <f>Source!Y289</f>
        <v>0</v>
      </c>
      <c r="W362">
        <f>IF(Source!BI289&lt;=1,H362, 0)</f>
        <v>365.67</v>
      </c>
      <c r="X362">
        <f>IF(Source!BI289=2,H362, 0)</f>
        <v>0</v>
      </c>
      <c r="Y362">
        <f>IF(Source!BI289=3,H362, 0)</f>
        <v>0</v>
      </c>
      <c r="Z362">
        <f>IF(Source!BI289=4,H362, 0)</f>
        <v>0</v>
      </c>
    </row>
    <row r="363" spans="1:26" ht="15" x14ac:dyDescent="0.25">
      <c r="G363" s="76">
        <f>H352+H353+H355+H356+H357+SUM(H359:H362)</f>
        <v>21091.3</v>
      </c>
      <c r="H363" s="76"/>
      <c r="J363" s="76">
        <f>K352+K353+K355+K356+K357+SUM(K359:K362)</f>
        <v>140479.90000000002</v>
      </c>
      <c r="K363" s="76"/>
      <c r="L363" s="45">
        <f>Source!U281</f>
        <v>37.868966399999998</v>
      </c>
      <c r="O363" s="27">
        <f>G363</f>
        <v>21091.3</v>
      </c>
      <c r="P363" s="27">
        <f>J363</f>
        <v>140479.90000000002</v>
      </c>
      <c r="Q363" s="27">
        <f>L363</f>
        <v>37.868966399999998</v>
      </c>
      <c r="W363">
        <f>IF(Source!BI281&lt;=1,H352+H353+H355+H356+H357, 0)</f>
        <v>924.61</v>
      </c>
      <c r="X363">
        <f>IF(Source!BI281=2,H352+H353+H355+H356+H357, 0)</f>
        <v>0</v>
      </c>
      <c r="Y363">
        <f>IF(Source!BI281=3,H352+H353+H355+H356+H357, 0)</f>
        <v>0</v>
      </c>
      <c r="Z363">
        <f>IF(Source!BI281=4,H352+H353+H355+H356+H357, 0)</f>
        <v>0</v>
      </c>
    </row>
    <row r="365" spans="1:26" ht="15" x14ac:dyDescent="0.25">
      <c r="A365" s="75" t="str">
        <f>CONCATENATE("Итого по подразделу: ",IF(Source!G291&lt;&gt;"Новый подраздел", Source!G291, ""))</f>
        <v>Итого по подразделу: Сцена</v>
      </c>
      <c r="B365" s="75"/>
      <c r="C365" s="75"/>
      <c r="D365" s="75"/>
      <c r="E365" s="75"/>
      <c r="F365" s="75"/>
      <c r="G365" s="74">
        <f>SUM(O308:O364)</f>
        <v>32896.839999999997</v>
      </c>
      <c r="H365" s="74"/>
      <c r="I365" s="29"/>
      <c r="J365" s="74">
        <f>SUM(P308:P364)</f>
        <v>219136.44000000003</v>
      </c>
      <c r="K365" s="74"/>
      <c r="L365" s="45">
        <f>SUM(Q308:Q364)</f>
        <v>196.76610050399998</v>
      </c>
    </row>
    <row r="369" spans="1:32" ht="15" x14ac:dyDescent="0.25">
      <c r="A369" s="75" t="str">
        <f>CONCATENATE("Итого по разделу: ",IF(Source!G320&lt;&gt;"Новый раздел", Source!G320, ""))</f>
        <v>Итого по разделу: Раздел 2: Общестроительные работы</v>
      </c>
      <c r="B369" s="75"/>
      <c r="C369" s="75"/>
      <c r="D369" s="75"/>
      <c r="E369" s="75"/>
      <c r="F369" s="75"/>
      <c r="G369" s="74">
        <f>SUM(O156:O368)</f>
        <v>213497.95999999996</v>
      </c>
      <c r="H369" s="74"/>
      <c r="I369" s="29"/>
      <c r="J369" s="74">
        <f>SUM(P156:P368)</f>
        <v>1422372.02</v>
      </c>
      <c r="K369" s="74"/>
      <c r="L369" s="45">
        <f>SUM(Q156:Q368)</f>
        <v>1531.6276743799999</v>
      </c>
      <c r="AF369" s="55" t="str">
        <f>CONCATENATE("Итого по разделу: ",IF(Source!G320&lt;&gt;"Новый раздел", Source!G320, ""))</f>
        <v>Итого по разделу: Раздел 2: Общестроительные работы</v>
      </c>
    </row>
    <row r="373" spans="1:32" ht="16.5" x14ac:dyDescent="0.25">
      <c r="A373" s="79" t="str">
        <f>CONCATENATE("Раздел: ",IF(Source!G349&lt;&gt;"Новый раздел", Source!G349, ""))</f>
        <v>Раздел: Раздел 3: Электромонтажные работы</v>
      </c>
      <c r="B373" s="79"/>
      <c r="C373" s="79"/>
      <c r="D373" s="79"/>
      <c r="E373" s="79"/>
      <c r="F373" s="79"/>
      <c r="G373" s="79"/>
      <c r="H373" s="79"/>
      <c r="I373" s="79"/>
      <c r="J373" s="79"/>
      <c r="K373" s="79"/>
      <c r="L373" s="79"/>
    </row>
    <row r="374" spans="1:32" ht="57" x14ac:dyDescent="0.2">
      <c r="A374" s="50" t="str">
        <f>Source!E354</f>
        <v>33</v>
      </c>
      <c r="B374" s="51" t="str">
        <f>Source!F354</f>
        <v>46-03-013-01</v>
      </c>
      <c r="C374" s="51" t="str">
        <f>Source!G354</f>
        <v>Сверление вертикальных отверстий в бетонных конструкциях полов перфоратором глубиной 230 мм диаметром 20 мм</v>
      </c>
      <c r="D374" s="32" t="str">
        <f>Source!H354</f>
        <v>100 ШТ</v>
      </c>
      <c r="E374" s="13">
        <f>Source!I354</f>
        <v>0.2</v>
      </c>
      <c r="F374" s="33">
        <f>Source!AL354+Source!AM354+Source!AO354</f>
        <v>42.65</v>
      </c>
      <c r="G374" s="34"/>
      <c r="H374" s="35"/>
      <c r="I374" s="34" t="str">
        <f>Source!BO354</f>
        <v/>
      </c>
      <c r="J374" s="34"/>
      <c r="K374" s="35"/>
      <c r="L374" s="36"/>
      <c r="S374">
        <f>ROUND((Source!FX354/100)*((ROUND(Source!AF354*Source!I354, 2)+ROUND(Source!AE354*Source!I354, 2))), 2)</f>
        <v>8.44</v>
      </c>
      <c r="T374">
        <f>Source!X354</f>
        <v>56.24</v>
      </c>
      <c r="U374">
        <f>ROUND((Source!FY354/100)*((ROUND(Source!AF354*Source!I354, 2)+ROUND(Source!AE354*Source!I354, 2))), 2)</f>
        <v>5.08</v>
      </c>
      <c r="V374">
        <f>Source!Y354</f>
        <v>34.090000000000003</v>
      </c>
    </row>
    <row r="375" spans="1:32" x14ac:dyDescent="0.2">
      <c r="C375" s="26" t="str">
        <f>"Объем: "&amp;Source!I354&amp;"=20/"&amp;"100"</f>
        <v>Объем: 0,2=20/100</v>
      </c>
    </row>
    <row r="376" spans="1:32" ht="14.25" x14ac:dyDescent="0.2">
      <c r="A376" s="50"/>
      <c r="B376" s="51"/>
      <c r="C376" s="51" t="s">
        <v>1139</v>
      </c>
      <c r="D376" s="32"/>
      <c r="E376" s="13"/>
      <c r="F376" s="33">
        <f>Source!AO354</f>
        <v>42.65</v>
      </c>
      <c r="G376" s="34" t="str">
        <f>Source!DG354</f>
        <v/>
      </c>
      <c r="H376" s="35">
        <f>ROUND(Source!AF354*Source!I354, 2)</f>
        <v>8.5299999999999994</v>
      </c>
      <c r="I376" s="34"/>
      <c r="J376" s="34">
        <f>IF(Source!BA354&lt;&gt; 0, Source!BA354, 1)</f>
        <v>6.66</v>
      </c>
      <c r="K376" s="35">
        <f>Source!S354</f>
        <v>56.81</v>
      </c>
      <c r="L376" s="36"/>
      <c r="R376">
        <f>H376</f>
        <v>8.5299999999999994</v>
      </c>
    </row>
    <row r="377" spans="1:32" ht="14.25" x14ac:dyDescent="0.2">
      <c r="A377" s="50"/>
      <c r="B377" s="51"/>
      <c r="C377" s="51" t="s">
        <v>1141</v>
      </c>
      <c r="D377" s="32" t="s">
        <v>1142</v>
      </c>
      <c r="E377" s="13">
        <f>Source!BZ354</f>
        <v>110</v>
      </c>
      <c r="F377" s="77" t="str">
        <f>CONCATENATE(" )", Source!DL354, Source!FT354, "=", Source!FX354)</f>
        <v xml:space="preserve"> )*0,9=99</v>
      </c>
      <c r="G377" s="78"/>
      <c r="H377" s="35">
        <f>SUM(S374:S379)</f>
        <v>8.44</v>
      </c>
      <c r="I377" s="38"/>
      <c r="J377" s="30">
        <f>Source!AT354</f>
        <v>99</v>
      </c>
      <c r="K377" s="35">
        <f>SUM(T374:T379)</f>
        <v>56.24</v>
      </c>
      <c r="L377" s="36"/>
    </row>
    <row r="378" spans="1:32" ht="14.25" x14ac:dyDescent="0.2">
      <c r="A378" s="50"/>
      <c r="B378" s="51"/>
      <c r="C378" s="51" t="s">
        <v>1143</v>
      </c>
      <c r="D378" s="32" t="s">
        <v>1142</v>
      </c>
      <c r="E378" s="13">
        <f>Source!CA354</f>
        <v>70</v>
      </c>
      <c r="F378" s="77" t="str">
        <f>CONCATENATE(" )", Source!DM354, Source!FU354, "=", Source!FY354)</f>
        <v xml:space="preserve"> )*0,85=59,5</v>
      </c>
      <c r="G378" s="78"/>
      <c r="H378" s="35">
        <f>SUM(U374:U379)</f>
        <v>5.08</v>
      </c>
      <c r="I378" s="38"/>
      <c r="J378" s="30">
        <f>Source!AU354</f>
        <v>60</v>
      </c>
      <c r="K378" s="35">
        <f>SUM(V374:V379)</f>
        <v>34.090000000000003</v>
      </c>
      <c r="L378" s="36"/>
    </row>
    <row r="379" spans="1:32" ht="14.25" x14ac:dyDescent="0.2">
      <c r="A379" s="52"/>
      <c r="B379" s="53"/>
      <c r="C379" s="53" t="s">
        <v>1144</v>
      </c>
      <c r="D379" s="39" t="s">
        <v>1145</v>
      </c>
      <c r="E379" s="40">
        <f>Source!AQ354</f>
        <v>5</v>
      </c>
      <c r="F379" s="41"/>
      <c r="G379" s="42" t="str">
        <f>Source!DI354</f>
        <v/>
      </c>
      <c r="H379" s="43"/>
      <c r="I379" s="42"/>
      <c r="J379" s="42"/>
      <c r="K379" s="43"/>
      <c r="L379" s="44">
        <f>Source!U354</f>
        <v>1</v>
      </c>
    </row>
    <row r="380" spans="1:32" ht="15" x14ac:dyDescent="0.25">
      <c r="G380" s="76">
        <f>H376+H377+H378</f>
        <v>22.049999999999997</v>
      </c>
      <c r="H380" s="76"/>
      <c r="J380" s="76">
        <f>K376+K377+K378</f>
        <v>147.14000000000001</v>
      </c>
      <c r="K380" s="76"/>
      <c r="L380" s="45">
        <f>Source!U354</f>
        <v>1</v>
      </c>
      <c r="O380" s="27">
        <f>G380</f>
        <v>22.049999999999997</v>
      </c>
      <c r="P380" s="27">
        <f>J380</f>
        <v>147.14000000000001</v>
      </c>
      <c r="Q380" s="27">
        <f>L380</f>
        <v>1</v>
      </c>
      <c r="W380">
        <f>IF(Source!BI354&lt;=1,H376+H377+H378, 0)</f>
        <v>22.049999999999997</v>
      </c>
      <c r="X380">
        <f>IF(Source!BI354=2,H376+H377+H378, 0)</f>
        <v>0</v>
      </c>
      <c r="Y380">
        <f>IF(Source!BI354=3,H376+H377+H378, 0)</f>
        <v>0</v>
      </c>
      <c r="Z380">
        <f>IF(Source!BI354=4,H376+H377+H378, 0)</f>
        <v>0</v>
      </c>
    </row>
    <row r="381" spans="1:32" ht="28.5" x14ac:dyDescent="0.2">
      <c r="A381" s="50" t="str">
        <f>Source!E356</f>
        <v>34</v>
      </c>
      <c r="B381" s="51" t="str">
        <f>Source!F356</f>
        <v>06-01-015-01</v>
      </c>
      <c r="C381" s="51" t="str">
        <f>Source!G356</f>
        <v>Установка анкерных болтов в готовые гнезда с заделкой длиной до 1 м</v>
      </c>
      <c r="D381" s="32" t="str">
        <f>Source!H356</f>
        <v>т</v>
      </c>
      <c r="E381" s="13">
        <f>Source!I356</f>
        <v>1.6999999999999999E-3</v>
      </c>
      <c r="F381" s="33">
        <f>Source!AL356+Source!AM356+Source!AO356</f>
        <v>12943.3</v>
      </c>
      <c r="G381" s="34"/>
      <c r="H381" s="35"/>
      <c r="I381" s="34" t="str">
        <f>Source!BO356</f>
        <v/>
      </c>
      <c r="J381" s="34"/>
      <c r="K381" s="35"/>
      <c r="L381" s="36"/>
      <c r="S381">
        <f>ROUND((Source!FX356/100)*((ROUND(Source!AF356*Source!I356, 2)+ROUND(Source!AE356*Source!I356, 2))), 2)</f>
        <v>5.18</v>
      </c>
      <c r="T381">
        <f>Source!X356</f>
        <v>34.630000000000003</v>
      </c>
      <c r="U381">
        <f>ROUND((Source!FY356/100)*((ROUND(Source!AF356*Source!I356, 2)+ROUND(Source!AE356*Source!I356, 2))), 2)</f>
        <v>3.03</v>
      </c>
      <c r="V381">
        <f>Source!Y356</f>
        <v>20.05</v>
      </c>
    </row>
    <row r="382" spans="1:32" ht="14.25" x14ac:dyDescent="0.2">
      <c r="A382" s="50"/>
      <c r="B382" s="51"/>
      <c r="C382" s="51" t="s">
        <v>1139</v>
      </c>
      <c r="D382" s="32"/>
      <c r="E382" s="13"/>
      <c r="F382" s="33">
        <f>Source!AO356</f>
        <v>2790.99</v>
      </c>
      <c r="G382" s="34" t="str">
        <f>Source!DG356</f>
        <v>)*1,15</v>
      </c>
      <c r="H382" s="35">
        <f>ROUND(Source!AF356*Source!I356, 2)</f>
        <v>5.46</v>
      </c>
      <c r="I382" s="34"/>
      <c r="J382" s="34">
        <f>IF(Source!BA356&lt;&gt; 0, Source!BA356, 1)</f>
        <v>6.66</v>
      </c>
      <c r="K382" s="35">
        <f>Source!S356</f>
        <v>36.340000000000003</v>
      </c>
      <c r="L382" s="36"/>
      <c r="R382">
        <f>H382</f>
        <v>5.46</v>
      </c>
    </row>
    <row r="383" spans="1:32" ht="14.25" x14ac:dyDescent="0.2">
      <c r="A383" s="50"/>
      <c r="B383" s="51"/>
      <c r="C383" s="51" t="s">
        <v>130</v>
      </c>
      <c r="D383" s="32"/>
      <c r="E383" s="13"/>
      <c r="F383" s="33">
        <f>Source!AM356</f>
        <v>52.31</v>
      </c>
      <c r="G383" s="34" t="str">
        <f>Source!DE356</f>
        <v>)*1,25</v>
      </c>
      <c r="H383" s="35">
        <f>ROUND(Source!AD356*Source!I356, 2)</f>
        <v>0.11</v>
      </c>
      <c r="I383" s="34"/>
      <c r="J383" s="34">
        <f>IF(Source!BB356&lt;&gt; 0, Source!BB356, 1)</f>
        <v>6.66</v>
      </c>
      <c r="K383" s="35">
        <f>Source!Q356</f>
        <v>0.74</v>
      </c>
      <c r="L383" s="36"/>
    </row>
    <row r="384" spans="1:32" ht="14.25" x14ac:dyDescent="0.2">
      <c r="A384" s="50"/>
      <c r="B384" s="51"/>
      <c r="C384" s="51" t="s">
        <v>1140</v>
      </c>
      <c r="D384" s="32"/>
      <c r="E384" s="13"/>
      <c r="F384" s="33">
        <f>Source!AN356</f>
        <v>7.67</v>
      </c>
      <c r="G384" s="34" t="str">
        <f>Source!DF356</f>
        <v>)*1,25</v>
      </c>
      <c r="H384" s="37">
        <f>ROUND(Source!AE356*Source!I356, 2)</f>
        <v>0.02</v>
      </c>
      <c r="I384" s="34"/>
      <c r="J384" s="34">
        <f>IF(Source!BS356&lt;&gt; 0, Source!BS356, 1)</f>
        <v>6.66</v>
      </c>
      <c r="K384" s="37">
        <f>Source!R356</f>
        <v>0.11</v>
      </c>
      <c r="L384" s="36"/>
      <c r="R384">
        <f>H384</f>
        <v>0.02</v>
      </c>
    </row>
    <row r="385" spans="1:26" ht="14.25" x14ac:dyDescent="0.2">
      <c r="A385" s="50"/>
      <c r="B385" s="51"/>
      <c r="C385" s="51" t="s">
        <v>1146</v>
      </c>
      <c r="D385" s="32"/>
      <c r="E385" s="13"/>
      <c r="F385" s="33">
        <f>Source!AL356</f>
        <v>10100</v>
      </c>
      <c r="G385" s="34" t="str">
        <f>Source!DD356</f>
        <v/>
      </c>
      <c r="H385" s="35">
        <f>ROUND(Source!AC356*Source!I356, 2)</f>
        <v>17.170000000000002</v>
      </c>
      <c r="I385" s="34"/>
      <c r="J385" s="34">
        <f>IF(Source!BC356&lt;&gt; 0, Source!BC356, 1)</f>
        <v>6.66</v>
      </c>
      <c r="K385" s="35">
        <f>Source!P356</f>
        <v>114.35</v>
      </c>
      <c r="L385" s="36"/>
    </row>
    <row r="386" spans="1:26" ht="14.25" x14ac:dyDescent="0.2">
      <c r="A386" s="50"/>
      <c r="B386" s="51"/>
      <c r="C386" s="51" t="s">
        <v>1141</v>
      </c>
      <c r="D386" s="32" t="s">
        <v>1142</v>
      </c>
      <c r="E386" s="13">
        <f>Source!BZ356</f>
        <v>105</v>
      </c>
      <c r="F386" s="77" t="str">
        <f>CONCATENATE(" )", Source!DL356, Source!FT356, "=", Source!FX356)</f>
        <v xml:space="preserve"> )*0,9=94,5</v>
      </c>
      <c r="G386" s="78"/>
      <c r="H386" s="35">
        <f>SUM(S381:S388)</f>
        <v>5.18</v>
      </c>
      <c r="I386" s="38"/>
      <c r="J386" s="30">
        <f>Source!AT356</f>
        <v>95</v>
      </c>
      <c r="K386" s="35">
        <f>SUM(T381:T388)</f>
        <v>34.630000000000003</v>
      </c>
      <c r="L386" s="36"/>
    </row>
    <row r="387" spans="1:26" ht="14.25" x14ac:dyDescent="0.2">
      <c r="A387" s="50"/>
      <c r="B387" s="51"/>
      <c r="C387" s="51" t="s">
        <v>1143</v>
      </c>
      <c r="D387" s="32" t="s">
        <v>1142</v>
      </c>
      <c r="E387" s="13">
        <f>Source!CA356</f>
        <v>65</v>
      </c>
      <c r="F387" s="77" t="str">
        <f>CONCATENATE(" )", Source!DM356, Source!FU356, "=", Source!FY356)</f>
        <v xml:space="preserve"> )*0,85=55,25</v>
      </c>
      <c r="G387" s="78"/>
      <c r="H387" s="35">
        <f>SUM(U381:U388)</f>
        <v>3.03</v>
      </c>
      <c r="I387" s="38"/>
      <c r="J387" s="30">
        <f>Source!AU356</f>
        <v>55</v>
      </c>
      <c r="K387" s="35">
        <f>SUM(V381:V388)</f>
        <v>20.05</v>
      </c>
      <c r="L387" s="36"/>
    </row>
    <row r="388" spans="1:26" ht="14.25" x14ac:dyDescent="0.2">
      <c r="A388" s="52"/>
      <c r="B388" s="53"/>
      <c r="C388" s="53" t="s">
        <v>1144</v>
      </c>
      <c r="D388" s="39" t="s">
        <v>1145</v>
      </c>
      <c r="E388" s="40">
        <f>Source!AQ356</f>
        <v>315.01</v>
      </c>
      <c r="F388" s="41"/>
      <c r="G388" s="42" t="str">
        <f>Source!DI356</f>
        <v>)*1,15</v>
      </c>
      <c r="H388" s="43"/>
      <c r="I388" s="42"/>
      <c r="J388" s="42"/>
      <c r="K388" s="43"/>
      <c r="L388" s="44">
        <f>Source!U356</f>
        <v>0.61584454999999994</v>
      </c>
    </row>
    <row r="389" spans="1:26" ht="15" x14ac:dyDescent="0.25">
      <c r="G389" s="76">
        <f>H382+H383+H385+H386+H387</f>
        <v>30.950000000000003</v>
      </c>
      <c r="H389" s="76"/>
      <c r="J389" s="76">
        <f>K382+K383+K385+K386+K387</f>
        <v>206.11</v>
      </c>
      <c r="K389" s="76"/>
      <c r="L389" s="45">
        <f>Source!U356</f>
        <v>0.61584454999999994</v>
      </c>
      <c r="O389" s="27">
        <f>G389</f>
        <v>30.950000000000003</v>
      </c>
      <c r="P389" s="27">
        <f>J389</f>
        <v>206.11</v>
      </c>
      <c r="Q389" s="27">
        <f>L389</f>
        <v>0.61584454999999994</v>
      </c>
      <c r="W389">
        <f>IF(Source!BI356&lt;=1,H382+H383+H385+H386+H387, 0)</f>
        <v>30.950000000000003</v>
      </c>
      <c r="X389">
        <f>IF(Source!BI356=2,H382+H383+H385+H386+H387, 0)</f>
        <v>0</v>
      </c>
      <c r="Y389">
        <f>IF(Source!BI356=3,H382+H383+H385+H386+H387, 0)</f>
        <v>0</v>
      </c>
      <c r="Z389">
        <f>IF(Source!BI356=4,H382+H383+H385+H386+H387, 0)</f>
        <v>0</v>
      </c>
    </row>
    <row r="390" spans="1:26" ht="42.75" x14ac:dyDescent="0.2">
      <c r="A390" s="50" t="str">
        <f>Source!E358</f>
        <v>35</v>
      </c>
      <c r="B390" s="51" t="str">
        <f>Source!F358</f>
        <v>м08-01-087-03</v>
      </c>
      <c r="C390" s="51" t="str">
        <f>Source!G358</f>
        <v>Металлические конструкции (монтаж фермы треугольной для осветильного оборудования)</v>
      </c>
      <c r="D390" s="32" t="str">
        <f>Source!H358</f>
        <v>т</v>
      </c>
      <c r="E390" s="13">
        <f>Source!I358</f>
        <v>0.3</v>
      </c>
      <c r="F390" s="33">
        <f>Source!AL358+Source!AM358+Source!AO358</f>
        <v>13013.710000000001</v>
      </c>
      <c r="G390" s="34"/>
      <c r="H390" s="35"/>
      <c r="I390" s="34" t="str">
        <f>Source!BO358</f>
        <v/>
      </c>
      <c r="J390" s="34"/>
      <c r="K390" s="35"/>
      <c r="L390" s="36"/>
      <c r="S390">
        <f>ROUND((Source!FX358/100)*((ROUND(Source!AF358*Source!I358, 2)+ROUND(Source!AE358*Source!I358, 2))), 2)</f>
        <v>182.98</v>
      </c>
      <c r="T390">
        <f>Source!X358</f>
        <v>1218.6300000000001</v>
      </c>
      <c r="U390">
        <f>ROUND((Source!FY358/100)*((ROUND(Source!AF358*Source!I358, 2)+ROUND(Source!AE358*Source!I358, 2))), 2)</f>
        <v>125.2</v>
      </c>
      <c r="V390">
        <f>Source!Y358</f>
        <v>833.8</v>
      </c>
    </row>
    <row r="391" spans="1:26" ht="14.25" x14ac:dyDescent="0.2">
      <c r="A391" s="50"/>
      <c r="B391" s="51"/>
      <c r="C391" s="51" t="s">
        <v>1139</v>
      </c>
      <c r="D391" s="32"/>
      <c r="E391" s="13"/>
      <c r="F391" s="33">
        <f>Source!AO358</f>
        <v>598.36</v>
      </c>
      <c r="G391" s="34" t="str">
        <f>Source!DG358</f>
        <v/>
      </c>
      <c r="H391" s="35">
        <f>ROUND(Source!AF358*Source!I358, 2)</f>
        <v>179.51</v>
      </c>
      <c r="I391" s="34"/>
      <c r="J391" s="34">
        <f>IF(Source!BA358&lt;&gt; 0, Source!BA358, 1)</f>
        <v>6.66</v>
      </c>
      <c r="K391" s="35">
        <f>Source!S358</f>
        <v>1195.52</v>
      </c>
      <c r="L391" s="36"/>
      <c r="R391">
        <f>H391</f>
        <v>179.51</v>
      </c>
    </row>
    <row r="392" spans="1:26" ht="14.25" x14ac:dyDescent="0.2">
      <c r="A392" s="50"/>
      <c r="B392" s="51"/>
      <c r="C392" s="51" t="s">
        <v>130</v>
      </c>
      <c r="D392" s="32"/>
      <c r="E392" s="13"/>
      <c r="F392" s="33">
        <f>Source!AM358</f>
        <v>431.51</v>
      </c>
      <c r="G392" s="34" t="str">
        <f>Source!DE358</f>
        <v/>
      </c>
      <c r="H392" s="35">
        <f>ROUND(Source!AD358*Source!I358, 2)</f>
        <v>129.44999999999999</v>
      </c>
      <c r="I392" s="34"/>
      <c r="J392" s="34">
        <f>IF(Source!BB358&lt;&gt; 0, Source!BB358, 1)</f>
        <v>6.66</v>
      </c>
      <c r="K392" s="35">
        <f>Source!Q358</f>
        <v>862.16</v>
      </c>
      <c r="L392" s="36"/>
    </row>
    <row r="393" spans="1:26" ht="14.25" x14ac:dyDescent="0.2">
      <c r="A393" s="50"/>
      <c r="B393" s="51"/>
      <c r="C393" s="51" t="s">
        <v>1140</v>
      </c>
      <c r="D393" s="32"/>
      <c r="E393" s="13"/>
      <c r="F393" s="33">
        <f>Source!AN358</f>
        <v>43.67</v>
      </c>
      <c r="G393" s="34" t="str">
        <f>Source!DF358</f>
        <v/>
      </c>
      <c r="H393" s="37">
        <f>ROUND(Source!AE358*Source!I358, 2)</f>
        <v>13.1</v>
      </c>
      <c r="I393" s="34"/>
      <c r="J393" s="34">
        <f>IF(Source!BS358&lt;&gt; 0, Source!BS358, 1)</f>
        <v>6.66</v>
      </c>
      <c r="K393" s="37">
        <f>Source!R358</f>
        <v>87.25</v>
      </c>
      <c r="L393" s="36"/>
      <c r="R393">
        <f>H393</f>
        <v>13.1</v>
      </c>
    </row>
    <row r="394" spans="1:26" ht="14.25" x14ac:dyDescent="0.2">
      <c r="A394" s="50"/>
      <c r="B394" s="51"/>
      <c r="C394" s="51" t="s">
        <v>1146</v>
      </c>
      <c r="D394" s="32"/>
      <c r="E394" s="13"/>
      <c r="F394" s="33">
        <f>Source!AL358</f>
        <v>11983.84</v>
      </c>
      <c r="G394" s="34" t="str">
        <f>Source!DD358</f>
        <v/>
      </c>
      <c r="H394" s="35">
        <f>ROUND(Source!AC358*Source!I358, 2)</f>
        <v>3595.15</v>
      </c>
      <c r="I394" s="34"/>
      <c r="J394" s="34">
        <f>IF(Source!BC358&lt;&gt; 0, Source!BC358, 1)</f>
        <v>6.66</v>
      </c>
      <c r="K394" s="35">
        <f>Source!P358</f>
        <v>23943.71</v>
      </c>
      <c r="L394" s="36"/>
    </row>
    <row r="395" spans="1:26" ht="14.25" x14ac:dyDescent="0.2">
      <c r="A395" s="50"/>
      <c r="B395" s="51"/>
      <c r="C395" s="51" t="s">
        <v>1141</v>
      </c>
      <c r="D395" s="32" t="s">
        <v>1142</v>
      </c>
      <c r="E395" s="13">
        <f>Source!BZ358</f>
        <v>95</v>
      </c>
      <c r="F395" s="54"/>
      <c r="G395" s="34"/>
      <c r="H395" s="35">
        <f>SUM(S390:S397)</f>
        <v>182.98</v>
      </c>
      <c r="I395" s="38"/>
      <c r="J395" s="30">
        <f>Source!AT358</f>
        <v>95</v>
      </c>
      <c r="K395" s="35">
        <f>SUM(T390:T397)</f>
        <v>1218.6300000000001</v>
      </c>
      <c r="L395" s="36"/>
    </row>
    <row r="396" spans="1:26" ht="14.25" x14ac:dyDescent="0.2">
      <c r="A396" s="50"/>
      <c r="B396" s="51"/>
      <c r="C396" s="51" t="s">
        <v>1143</v>
      </c>
      <c r="D396" s="32" t="s">
        <v>1142</v>
      </c>
      <c r="E396" s="13">
        <f>Source!CA358</f>
        <v>65</v>
      </c>
      <c r="F396" s="54"/>
      <c r="G396" s="34"/>
      <c r="H396" s="35">
        <f>SUM(U390:U397)</f>
        <v>125.2</v>
      </c>
      <c r="I396" s="38"/>
      <c r="J396" s="30">
        <f>Source!AU358</f>
        <v>65</v>
      </c>
      <c r="K396" s="35">
        <f>SUM(V390:V397)</f>
        <v>833.8</v>
      </c>
      <c r="L396" s="36"/>
    </row>
    <row r="397" spans="1:26" ht="14.25" x14ac:dyDescent="0.2">
      <c r="A397" s="52"/>
      <c r="B397" s="53"/>
      <c r="C397" s="53" t="s">
        <v>1144</v>
      </c>
      <c r="D397" s="39" t="s">
        <v>1145</v>
      </c>
      <c r="E397" s="40">
        <f>Source!AQ358</f>
        <v>62.2</v>
      </c>
      <c r="F397" s="41"/>
      <c r="G397" s="42" t="str">
        <f>Source!DI358</f>
        <v/>
      </c>
      <c r="H397" s="43"/>
      <c r="I397" s="42"/>
      <c r="J397" s="42"/>
      <c r="K397" s="43"/>
      <c r="L397" s="44">
        <f>Source!U358</f>
        <v>18.66</v>
      </c>
    </row>
    <row r="398" spans="1:26" ht="15" x14ac:dyDescent="0.25">
      <c r="G398" s="76">
        <f>H391+H392+H394+H395+H396</f>
        <v>4212.29</v>
      </c>
      <c r="H398" s="76"/>
      <c r="J398" s="76">
        <f>K391+K392+K394+K395+K396</f>
        <v>28053.82</v>
      </c>
      <c r="K398" s="76"/>
      <c r="L398" s="45">
        <f>Source!U358</f>
        <v>18.66</v>
      </c>
      <c r="O398" s="27">
        <f>G398</f>
        <v>4212.29</v>
      </c>
      <c r="P398" s="27">
        <f>J398</f>
        <v>28053.82</v>
      </c>
      <c r="Q398" s="27">
        <f>L398</f>
        <v>18.66</v>
      </c>
      <c r="W398">
        <f>IF(Source!BI358&lt;=1,H391+H392+H394+H395+H396, 0)</f>
        <v>0</v>
      </c>
      <c r="X398">
        <f>IF(Source!BI358=2,H391+H392+H394+H395+H396, 0)</f>
        <v>4212.29</v>
      </c>
      <c r="Y398">
        <f>IF(Source!BI358=3,H391+H392+H394+H395+H396, 0)</f>
        <v>0</v>
      </c>
      <c r="Z398">
        <f>IF(Source!BI358=4,H391+H392+H394+H395+H396, 0)</f>
        <v>0</v>
      </c>
    </row>
    <row r="399" spans="1:26" ht="28.5" x14ac:dyDescent="0.2">
      <c r="A399" s="50" t="str">
        <f>Source!E360</f>
        <v>36</v>
      </c>
      <c r="B399" s="51" t="str">
        <f>Source!F360</f>
        <v>м10-04-066-03</v>
      </c>
      <c r="C399" s="51" t="str">
        <f>Source!G360</f>
        <v>Щит распределительный</v>
      </c>
      <c r="D399" s="32" t="str">
        <f>Source!H360</f>
        <v>ШТ</v>
      </c>
      <c r="E399" s="13">
        <f>Source!I360</f>
        <v>2</v>
      </c>
      <c r="F399" s="33">
        <f>Source!AL360+Source!AM360+Source!AO360</f>
        <v>386.75</v>
      </c>
      <c r="G399" s="34"/>
      <c r="H399" s="35"/>
      <c r="I399" s="34" t="str">
        <f>Source!BO360</f>
        <v/>
      </c>
      <c r="J399" s="34"/>
      <c r="K399" s="35"/>
      <c r="L399" s="36"/>
      <c r="S399">
        <f>ROUND((Source!FX360/100)*((ROUND(Source!AF360*Source!I360, 2)+ROUND(Source!AE360*Source!I360, 2))), 2)</f>
        <v>628.45000000000005</v>
      </c>
      <c r="T399">
        <f>Source!X360</f>
        <v>4185.49</v>
      </c>
      <c r="U399">
        <f>ROUND((Source!FY360/100)*((ROUND(Source!AF360*Source!I360, 2)+ROUND(Source!AE360*Source!I360, 2))), 2)</f>
        <v>444.02</v>
      </c>
      <c r="V399">
        <f>Source!Y360</f>
        <v>2957.14</v>
      </c>
    </row>
    <row r="400" spans="1:26" ht="14.25" x14ac:dyDescent="0.2">
      <c r="A400" s="50"/>
      <c r="B400" s="51"/>
      <c r="C400" s="51" t="s">
        <v>1139</v>
      </c>
      <c r="D400" s="32"/>
      <c r="E400" s="13"/>
      <c r="F400" s="33">
        <f>Source!AO360</f>
        <v>341.55</v>
      </c>
      <c r="G400" s="34" t="str">
        <f>Source!DG360</f>
        <v/>
      </c>
      <c r="H400" s="35">
        <f>ROUND(Source!AF360*Source!I360, 2)</f>
        <v>683.1</v>
      </c>
      <c r="I400" s="34"/>
      <c r="J400" s="34">
        <f>IF(Source!BA360&lt;&gt; 0, Source!BA360, 1)</f>
        <v>6.66</v>
      </c>
      <c r="K400" s="35">
        <f>Source!S360</f>
        <v>4549.45</v>
      </c>
      <c r="L400" s="36"/>
      <c r="R400">
        <f>H400</f>
        <v>683.1</v>
      </c>
    </row>
    <row r="401" spans="1:26" ht="14.25" x14ac:dyDescent="0.2">
      <c r="A401" s="50"/>
      <c r="B401" s="51"/>
      <c r="C401" s="51" t="s">
        <v>1146</v>
      </c>
      <c r="D401" s="32"/>
      <c r="E401" s="13"/>
      <c r="F401" s="33">
        <f>Source!AL360</f>
        <v>45.2</v>
      </c>
      <c r="G401" s="34" t="str">
        <f>Source!DD360</f>
        <v/>
      </c>
      <c r="H401" s="35">
        <f>ROUND(Source!AC360*Source!I360, 2)</f>
        <v>90.4</v>
      </c>
      <c r="I401" s="34"/>
      <c r="J401" s="34">
        <f>IF(Source!BC360&lt;&gt; 0, Source!BC360, 1)</f>
        <v>6.66</v>
      </c>
      <c r="K401" s="35">
        <f>Source!P360</f>
        <v>602.05999999999995</v>
      </c>
      <c r="L401" s="36"/>
    </row>
    <row r="402" spans="1:26" ht="14.25" x14ac:dyDescent="0.2">
      <c r="A402" s="50"/>
      <c r="B402" s="51"/>
      <c r="C402" s="51" t="s">
        <v>1141</v>
      </c>
      <c r="D402" s="32" t="s">
        <v>1142</v>
      </c>
      <c r="E402" s="13">
        <f>Source!BZ360</f>
        <v>92</v>
      </c>
      <c r="F402" s="54"/>
      <c r="G402" s="34"/>
      <c r="H402" s="35">
        <f>SUM(S399:S406)</f>
        <v>628.45000000000005</v>
      </c>
      <c r="I402" s="38"/>
      <c r="J402" s="30">
        <f>Source!AT360</f>
        <v>92</v>
      </c>
      <c r="K402" s="35">
        <f>SUM(T399:T406)</f>
        <v>4185.49</v>
      </c>
      <c r="L402" s="36"/>
    </row>
    <row r="403" spans="1:26" ht="14.25" x14ac:dyDescent="0.2">
      <c r="A403" s="50"/>
      <c r="B403" s="51"/>
      <c r="C403" s="51" t="s">
        <v>1143</v>
      </c>
      <c r="D403" s="32" t="s">
        <v>1142</v>
      </c>
      <c r="E403" s="13">
        <f>Source!CA360</f>
        <v>65</v>
      </c>
      <c r="F403" s="54"/>
      <c r="G403" s="34"/>
      <c r="H403" s="35">
        <f>SUM(U399:U406)</f>
        <v>444.02</v>
      </c>
      <c r="I403" s="38"/>
      <c r="J403" s="30">
        <f>Source!AU360</f>
        <v>65</v>
      </c>
      <c r="K403" s="35">
        <f>SUM(V399:V406)</f>
        <v>2957.14</v>
      </c>
      <c r="L403" s="36"/>
    </row>
    <row r="404" spans="1:26" ht="14.25" x14ac:dyDescent="0.2">
      <c r="A404" s="50"/>
      <c r="B404" s="51"/>
      <c r="C404" s="51" t="s">
        <v>1144</v>
      </c>
      <c r="D404" s="32" t="s">
        <v>1145</v>
      </c>
      <c r="E404" s="13">
        <f>Source!AQ360</f>
        <v>33</v>
      </c>
      <c r="F404" s="33"/>
      <c r="G404" s="34" t="str">
        <f>Source!DI360</f>
        <v/>
      </c>
      <c r="H404" s="35"/>
      <c r="I404" s="34"/>
      <c r="J404" s="34"/>
      <c r="K404" s="35"/>
      <c r="L404" s="46">
        <f>Source!U360</f>
        <v>66</v>
      </c>
    </row>
    <row r="405" spans="1:26" ht="42.75" x14ac:dyDescent="0.2">
      <c r="A405" s="50" t="str">
        <f>Source!E362</f>
        <v>36,1</v>
      </c>
      <c r="B405" s="51" t="str">
        <f>Source!F362</f>
        <v>20.4.04.02-0010</v>
      </c>
      <c r="C405" s="51" t="str">
        <f>Source!G362</f>
        <v>Щиты распределительные встраиваемые ЩРВ-24з, размером 435х350х120 мм</v>
      </c>
      <c r="D405" s="32" t="str">
        <f>Source!H362</f>
        <v>шт.</v>
      </c>
      <c r="E405" s="13">
        <f>Source!I362</f>
        <v>1</v>
      </c>
      <c r="F405" s="33">
        <f>Source!AL362+Source!AM362+Source!AO362</f>
        <v>437.65</v>
      </c>
      <c r="G405" s="47" t="s">
        <v>6</v>
      </c>
      <c r="H405" s="35">
        <f>ROUND(Source!AC362*Source!I362, 2)+ROUND(Source!AD362*Source!I362, 2)+ROUND(Source!AF362*Source!I362, 2)</f>
        <v>437.65</v>
      </c>
      <c r="I405" s="34"/>
      <c r="J405" s="34">
        <f>IF(Source!BC362&lt;&gt; 0, Source!BC362, 1)</f>
        <v>6.66</v>
      </c>
      <c r="K405" s="35">
        <f>Source!O362</f>
        <v>2914.75</v>
      </c>
      <c r="L405" s="36"/>
      <c r="S405">
        <f>ROUND((Source!FX362/100)*((ROUND(Source!AF362*Source!I362, 2)+ROUND(Source!AE362*Source!I362, 2))), 2)</f>
        <v>0</v>
      </c>
      <c r="T405">
        <f>Source!X362</f>
        <v>0</v>
      </c>
      <c r="U405">
        <f>ROUND((Source!FY362/100)*((ROUND(Source!AF362*Source!I362, 2)+ROUND(Source!AE362*Source!I362, 2))), 2)</f>
        <v>0</v>
      </c>
      <c r="V405">
        <f>Source!Y362</f>
        <v>0</v>
      </c>
      <c r="W405">
        <f>IF(Source!BI362&lt;=1,H405, 0)</f>
        <v>0</v>
      </c>
      <c r="X405">
        <f>IF(Source!BI362=2,H405, 0)</f>
        <v>437.65</v>
      </c>
      <c r="Y405">
        <f>IF(Source!BI362=3,H405, 0)</f>
        <v>0</v>
      </c>
      <c r="Z405">
        <f>IF(Source!BI362=4,H405, 0)</f>
        <v>0</v>
      </c>
    </row>
    <row r="406" spans="1:26" ht="42.75" x14ac:dyDescent="0.2">
      <c r="A406" s="52" t="str">
        <f>Source!E364</f>
        <v>36,2</v>
      </c>
      <c r="B406" s="53" t="str">
        <f>Source!F364</f>
        <v>20.4.04.02-0046</v>
      </c>
      <c r="C406" s="53" t="str">
        <f>Source!G364</f>
        <v>Щиты распределительные наружной установки ЩРН-36 IP31 (520х310х120 мм)</v>
      </c>
      <c r="D406" s="39" t="str">
        <f>Source!H364</f>
        <v>шт.</v>
      </c>
      <c r="E406" s="40">
        <f>Source!I364</f>
        <v>1</v>
      </c>
      <c r="F406" s="41">
        <f>Source!AL364+Source!AM364+Source!AO364</f>
        <v>202.07</v>
      </c>
      <c r="G406" s="48" t="s">
        <v>6</v>
      </c>
      <c r="H406" s="43">
        <f>ROUND(Source!AC364*Source!I364, 2)+ROUND(Source!AD364*Source!I364, 2)+ROUND(Source!AF364*Source!I364, 2)</f>
        <v>202.07</v>
      </c>
      <c r="I406" s="42"/>
      <c r="J406" s="42">
        <f>IF(Source!BC364&lt;&gt; 0, Source!BC364, 1)</f>
        <v>6.66</v>
      </c>
      <c r="K406" s="43">
        <f>Source!O364</f>
        <v>1345.79</v>
      </c>
      <c r="L406" s="49"/>
      <c r="S406">
        <f>ROUND((Source!FX364/100)*((ROUND(Source!AF364*Source!I364, 2)+ROUND(Source!AE364*Source!I364, 2))), 2)</f>
        <v>0</v>
      </c>
      <c r="T406">
        <f>Source!X364</f>
        <v>0</v>
      </c>
      <c r="U406">
        <f>ROUND((Source!FY364/100)*((ROUND(Source!AF364*Source!I364, 2)+ROUND(Source!AE364*Source!I364, 2))), 2)</f>
        <v>0</v>
      </c>
      <c r="V406">
        <f>Source!Y364</f>
        <v>0</v>
      </c>
      <c r="W406">
        <f>IF(Source!BI364&lt;=1,H406, 0)</f>
        <v>0</v>
      </c>
      <c r="X406">
        <f>IF(Source!BI364=2,H406, 0)</f>
        <v>202.07</v>
      </c>
      <c r="Y406">
        <f>IF(Source!BI364=3,H406, 0)</f>
        <v>0</v>
      </c>
      <c r="Z406">
        <f>IF(Source!BI364=4,H406, 0)</f>
        <v>0</v>
      </c>
    </row>
    <row r="407" spans="1:26" ht="15" x14ac:dyDescent="0.25">
      <c r="G407" s="76">
        <f>H400+H401+H402+H403+SUM(H405:H406)</f>
        <v>2485.69</v>
      </c>
      <c r="H407" s="76"/>
      <c r="J407" s="76">
        <f>K400+K401+K402+K403+SUM(K405:K406)</f>
        <v>16554.68</v>
      </c>
      <c r="K407" s="76"/>
      <c r="L407" s="45">
        <f>Source!U360</f>
        <v>66</v>
      </c>
      <c r="O407" s="27">
        <f>G407</f>
        <v>2485.69</v>
      </c>
      <c r="P407" s="27">
        <f>J407</f>
        <v>16554.68</v>
      </c>
      <c r="Q407" s="27">
        <f>L407</f>
        <v>66</v>
      </c>
      <c r="W407">
        <f>IF(Source!BI360&lt;=1,H400+H401+H402+H403, 0)</f>
        <v>0</v>
      </c>
      <c r="X407">
        <f>IF(Source!BI360=2,H400+H401+H402+H403, 0)</f>
        <v>1845.97</v>
      </c>
      <c r="Y407">
        <f>IF(Source!BI360=3,H400+H401+H402+H403, 0)</f>
        <v>0</v>
      </c>
      <c r="Z407">
        <f>IF(Source!BI360=4,H400+H401+H402+H403, 0)</f>
        <v>0</v>
      </c>
    </row>
    <row r="408" spans="1:26" ht="42.75" x14ac:dyDescent="0.2">
      <c r="A408" s="50" t="str">
        <f>Source!E366</f>
        <v>37</v>
      </c>
      <c r="B408" s="51" t="str">
        <f>Source!F366</f>
        <v>м08-03-526-01</v>
      </c>
      <c r="C408" s="51" t="str">
        <f>Source!G366</f>
        <v>Автомат одно-, двух-, трехполюсный, устанавливаемый на конструкции на стене или колонне, на ток до 25 А</v>
      </c>
      <c r="D408" s="32" t="str">
        <f>Source!H366</f>
        <v>ШТ</v>
      </c>
      <c r="E408" s="13">
        <f>Source!I366</f>
        <v>14</v>
      </c>
      <c r="F408" s="33">
        <f>Source!AL366+Source!AM366+Source!AO366</f>
        <v>35.980000000000004</v>
      </c>
      <c r="G408" s="34"/>
      <c r="H408" s="35"/>
      <c r="I408" s="34" t="str">
        <f>Source!BO366</f>
        <v/>
      </c>
      <c r="J408" s="34"/>
      <c r="K408" s="35"/>
      <c r="L408" s="36"/>
      <c r="S408">
        <f>ROUND((Source!FX366/100)*((ROUND(Source!AF366*Source!I366, 2)+ROUND(Source!AE366*Source!I366, 2))), 2)</f>
        <v>197.37</v>
      </c>
      <c r="T408">
        <f>Source!X366</f>
        <v>1314.5</v>
      </c>
      <c r="U408">
        <f>ROUND((Source!FY366/100)*((ROUND(Source!AF366*Source!I366, 2)+ROUND(Source!AE366*Source!I366, 2))), 2)</f>
        <v>135.04</v>
      </c>
      <c r="V408">
        <f>Source!Y366</f>
        <v>899.39</v>
      </c>
    </row>
    <row r="409" spans="1:26" ht="14.25" x14ac:dyDescent="0.2">
      <c r="A409" s="50"/>
      <c r="B409" s="51"/>
      <c r="C409" s="51" t="s">
        <v>1139</v>
      </c>
      <c r="D409" s="32"/>
      <c r="E409" s="13"/>
      <c r="F409" s="33">
        <f>Source!AO366</f>
        <v>14.84</v>
      </c>
      <c r="G409" s="34" t="str">
        <f>Source!DG366</f>
        <v/>
      </c>
      <c r="H409" s="35">
        <f>ROUND(Source!AF366*Source!I366, 2)</f>
        <v>207.76</v>
      </c>
      <c r="I409" s="34"/>
      <c r="J409" s="34">
        <f>IF(Source!BA366&lt;&gt; 0, Source!BA366, 1)</f>
        <v>6.66</v>
      </c>
      <c r="K409" s="35">
        <f>Source!S366</f>
        <v>1383.68</v>
      </c>
      <c r="L409" s="36"/>
      <c r="R409">
        <f>H409</f>
        <v>207.76</v>
      </c>
    </row>
    <row r="410" spans="1:26" ht="14.25" x14ac:dyDescent="0.2">
      <c r="A410" s="50"/>
      <c r="B410" s="51"/>
      <c r="C410" s="51" t="s">
        <v>130</v>
      </c>
      <c r="D410" s="32"/>
      <c r="E410" s="13"/>
      <c r="F410" s="33">
        <f>Source!AM366</f>
        <v>1.05</v>
      </c>
      <c r="G410" s="34" t="str">
        <f>Source!DE366</f>
        <v/>
      </c>
      <c r="H410" s="35">
        <f>ROUND(Source!AD366*Source!I366, 2)</f>
        <v>14.7</v>
      </c>
      <c r="I410" s="34"/>
      <c r="J410" s="34">
        <f>IF(Source!BB366&lt;&gt; 0, Source!BB366, 1)</f>
        <v>6.66</v>
      </c>
      <c r="K410" s="35">
        <f>Source!Q366</f>
        <v>97.9</v>
      </c>
      <c r="L410" s="36"/>
    </row>
    <row r="411" spans="1:26" ht="14.25" x14ac:dyDescent="0.2">
      <c r="A411" s="50"/>
      <c r="B411" s="51"/>
      <c r="C411" s="51" t="s">
        <v>1146</v>
      </c>
      <c r="D411" s="32"/>
      <c r="E411" s="13"/>
      <c r="F411" s="33">
        <f>Source!AL366</f>
        <v>20.09</v>
      </c>
      <c r="G411" s="34" t="str">
        <f>Source!DD366</f>
        <v/>
      </c>
      <c r="H411" s="35">
        <f>ROUND(Source!AC366*Source!I366, 2)</f>
        <v>281.26</v>
      </c>
      <c r="I411" s="34"/>
      <c r="J411" s="34">
        <f>IF(Source!BC366&lt;&gt; 0, Source!BC366, 1)</f>
        <v>6.66</v>
      </c>
      <c r="K411" s="35">
        <f>Source!P366</f>
        <v>1873.19</v>
      </c>
      <c r="L411" s="36"/>
    </row>
    <row r="412" spans="1:26" ht="14.25" x14ac:dyDescent="0.2">
      <c r="A412" s="50"/>
      <c r="B412" s="51"/>
      <c r="C412" s="51" t="s">
        <v>1141</v>
      </c>
      <c r="D412" s="32" t="s">
        <v>1142</v>
      </c>
      <c r="E412" s="13">
        <f>Source!BZ366</f>
        <v>95</v>
      </c>
      <c r="F412" s="54"/>
      <c r="G412" s="34"/>
      <c r="H412" s="35">
        <f>SUM(S408:S416)</f>
        <v>197.37</v>
      </c>
      <c r="I412" s="38"/>
      <c r="J412" s="30">
        <f>Source!AT366</f>
        <v>95</v>
      </c>
      <c r="K412" s="35">
        <f>SUM(T408:T416)</f>
        <v>1314.5</v>
      </c>
      <c r="L412" s="36"/>
    </row>
    <row r="413" spans="1:26" ht="14.25" x14ac:dyDescent="0.2">
      <c r="A413" s="50"/>
      <c r="B413" s="51"/>
      <c r="C413" s="51" t="s">
        <v>1143</v>
      </c>
      <c r="D413" s="32" t="s">
        <v>1142</v>
      </c>
      <c r="E413" s="13">
        <f>Source!CA366</f>
        <v>65</v>
      </c>
      <c r="F413" s="54"/>
      <c r="G413" s="34"/>
      <c r="H413" s="35">
        <f>SUM(U408:U416)</f>
        <v>135.04</v>
      </c>
      <c r="I413" s="38"/>
      <c r="J413" s="30">
        <f>Source!AU366</f>
        <v>65</v>
      </c>
      <c r="K413" s="35">
        <f>SUM(V408:V416)</f>
        <v>899.39</v>
      </c>
      <c r="L413" s="36"/>
    </row>
    <row r="414" spans="1:26" ht="14.25" x14ac:dyDescent="0.2">
      <c r="A414" s="50"/>
      <c r="B414" s="51"/>
      <c r="C414" s="51" t="s">
        <v>1144</v>
      </c>
      <c r="D414" s="32" t="s">
        <v>1145</v>
      </c>
      <c r="E414" s="13">
        <f>Source!AQ366</f>
        <v>1.56</v>
      </c>
      <c r="F414" s="33"/>
      <c r="G414" s="34" t="str">
        <f>Source!DI366</f>
        <v/>
      </c>
      <c r="H414" s="35"/>
      <c r="I414" s="34"/>
      <c r="J414" s="34"/>
      <c r="K414" s="35"/>
      <c r="L414" s="46">
        <f>Source!U366</f>
        <v>21.84</v>
      </c>
    </row>
    <row r="415" spans="1:26" ht="28.5" x14ac:dyDescent="0.2">
      <c r="A415" s="50" t="str">
        <f>Source!E368</f>
        <v>37,1</v>
      </c>
      <c r="B415" s="51" t="str">
        <f>Source!F368</f>
        <v>62.1.01.09-0073</v>
      </c>
      <c r="C415" s="51" t="str">
        <f>Source!G368</f>
        <v>Выключатели автоматические «Legrand» серии LR 1Р 10А</v>
      </c>
      <c r="D415" s="32" t="str">
        <f>Source!H368</f>
        <v>шт.</v>
      </c>
      <c r="E415" s="13">
        <f>Source!I368</f>
        <v>8</v>
      </c>
      <c r="F415" s="33">
        <f>Source!AL368+Source!AM368+Source!AO368</f>
        <v>46.25</v>
      </c>
      <c r="G415" s="47" t="s">
        <v>6</v>
      </c>
      <c r="H415" s="35">
        <f>ROUND(Source!AC368*Source!I368, 2)+ROUND(Source!AD368*Source!I368, 2)+ROUND(Source!AF368*Source!I368, 2)</f>
        <v>370</v>
      </c>
      <c r="I415" s="34"/>
      <c r="J415" s="34">
        <f>IF(Source!BC368&lt;&gt; 0, Source!BC368, 1)</f>
        <v>6.66</v>
      </c>
      <c r="K415" s="35">
        <f>Source!O368</f>
        <v>2464.1999999999998</v>
      </c>
      <c r="L415" s="36"/>
      <c r="S415">
        <f>ROUND((Source!FX368/100)*((ROUND(Source!AF368*Source!I368, 2)+ROUND(Source!AE368*Source!I368, 2))), 2)</f>
        <v>0</v>
      </c>
      <c r="T415">
        <f>Source!X368</f>
        <v>0</v>
      </c>
      <c r="U415">
        <f>ROUND((Source!FY368/100)*((ROUND(Source!AF368*Source!I368, 2)+ROUND(Source!AE368*Source!I368, 2))), 2)</f>
        <v>0</v>
      </c>
      <c r="V415">
        <f>Source!Y368</f>
        <v>0</v>
      </c>
      <c r="W415">
        <f>IF(Source!BI368&lt;=1,H415, 0)</f>
        <v>0</v>
      </c>
      <c r="X415">
        <f>IF(Source!BI368=2,H415, 0)</f>
        <v>370</v>
      </c>
      <c r="Y415">
        <f>IF(Source!BI368=3,H415, 0)</f>
        <v>0</v>
      </c>
      <c r="Z415">
        <f>IF(Source!BI368=4,H415, 0)</f>
        <v>0</v>
      </c>
    </row>
    <row r="416" spans="1:26" ht="28.5" x14ac:dyDescent="0.2">
      <c r="A416" s="52" t="str">
        <f>Source!E370</f>
        <v>37,2</v>
      </c>
      <c r="B416" s="53" t="str">
        <f>Source!F370</f>
        <v>62.1.01.09-0075</v>
      </c>
      <c r="C416" s="53" t="str">
        <f>Source!G370</f>
        <v>Выключатели автоматические «Legrand» серии LR 1Р 25А</v>
      </c>
      <c r="D416" s="39" t="str">
        <f>Source!H370</f>
        <v>шт.</v>
      </c>
      <c r="E416" s="40">
        <f>Source!I370</f>
        <v>6</v>
      </c>
      <c r="F416" s="41">
        <f>Source!AL370+Source!AM370+Source!AO370</f>
        <v>46.02</v>
      </c>
      <c r="G416" s="48" t="s">
        <v>6</v>
      </c>
      <c r="H416" s="43">
        <f>ROUND(Source!AC370*Source!I370, 2)+ROUND(Source!AD370*Source!I370, 2)+ROUND(Source!AF370*Source!I370, 2)</f>
        <v>276.12</v>
      </c>
      <c r="I416" s="42"/>
      <c r="J416" s="42">
        <f>IF(Source!BC370&lt;&gt; 0, Source!BC370, 1)</f>
        <v>6.66</v>
      </c>
      <c r="K416" s="43">
        <f>Source!O370</f>
        <v>1838.96</v>
      </c>
      <c r="L416" s="49"/>
      <c r="S416">
        <f>ROUND((Source!FX370/100)*((ROUND(Source!AF370*Source!I370, 2)+ROUND(Source!AE370*Source!I370, 2))), 2)</f>
        <v>0</v>
      </c>
      <c r="T416">
        <f>Source!X370</f>
        <v>0</v>
      </c>
      <c r="U416">
        <f>ROUND((Source!FY370/100)*((ROUND(Source!AF370*Source!I370, 2)+ROUND(Source!AE370*Source!I370, 2))), 2)</f>
        <v>0</v>
      </c>
      <c r="V416">
        <f>Source!Y370</f>
        <v>0</v>
      </c>
      <c r="W416">
        <f>IF(Source!BI370&lt;=1,H416, 0)</f>
        <v>0</v>
      </c>
      <c r="X416">
        <f>IF(Source!BI370=2,H416, 0)</f>
        <v>276.12</v>
      </c>
      <c r="Y416">
        <f>IF(Source!BI370=3,H416, 0)</f>
        <v>0</v>
      </c>
      <c r="Z416">
        <f>IF(Source!BI370=4,H416, 0)</f>
        <v>0</v>
      </c>
    </row>
    <row r="417" spans="1:26" ht="15" x14ac:dyDescent="0.25">
      <c r="G417" s="76">
        <f>H409+H410+H411+H412+H413+SUM(H415:H416)</f>
        <v>1482.25</v>
      </c>
      <c r="H417" s="76"/>
      <c r="J417" s="76">
        <f>K409+K410+K411+K412+K413+SUM(K415:K416)</f>
        <v>9871.82</v>
      </c>
      <c r="K417" s="76"/>
      <c r="L417" s="45">
        <f>Source!U366</f>
        <v>21.84</v>
      </c>
      <c r="O417" s="27">
        <f>G417</f>
        <v>1482.25</v>
      </c>
      <c r="P417" s="27">
        <f>J417</f>
        <v>9871.82</v>
      </c>
      <c r="Q417" s="27">
        <f>L417</f>
        <v>21.84</v>
      </c>
      <c r="W417">
        <f>IF(Source!BI366&lt;=1,H409+H410+H411+H412+H413, 0)</f>
        <v>0</v>
      </c>
      <c r="X417">
        <f>IF(Source!BI366=2,H409+H410+H411+H412+H413, 0)</f>
        <v>836.12999999999988</v>
      </c>
      <c r="Y417">
        <f>IF(Source!BI366=3,H409+H410+H411+H412+H413, 0)</f>
        <v>0</v>
      </c>
      <c r="Z417">
        <f>IF(Source!BI366=4,H409+H410+H411+H412+H413, 0)</f>
        <v>0</v>
      </c>
    </row>
    <row r="418" spans="1:26" ht="57" x14ac:dyDescent="0.2">
      <c r="A418" s="50" t="str">
        <f>Source!E372</f>
        <v>38</v>
      </c>
      <c r="B418" s="51" t="str">
        <f>Source!F372</f>
        <v>м08-02-409-02</v>
      </c>
      <c r="C418" s="51" t="str">
        <f>Source!G372</f>
        <v>Труба винипластовая по установленным конструкциям, по стенам и колоннам с креплением скобами, диаметр до 50 мм</v>
      </c>
      <c r="D418" s="32" t="str">
        <f>Source!H372</f>
        <v>100 м</v>
      </c>
      <c r="E418" s="13">
        <f>Source!I372</f>
        <v>2</v>
      </c>
      <c r="F418" s="33">
        <f>Source!AL372+Source!AM372+Source!AO372</f>
        <v>348.03</v>
      </c>
      <c r="G418" s="34"/>
      <c r="H418" s="35"/>
      <c r="I418" s="34" t="str">
        <f>Source!BO372</f>
        <v/>
      </c>
      <c r="J418" s="34"/>
      <c r="K418" s="35"/>
      <c r="L418" s="36"/>
      <c r="S418">
        <f>ROUND((Source!FX372/100)*((ROUND(Source!AF372*Source!I372, 2)+ROUND(Source!AE372*Source!I372, 2))), 2)</f>
        <v>503.92</v>
      </c>
      <c r="T418">
        <f>Source!X372</f>
        <v>3356.09</v>
      </c>
      <c r="U418">
        <f>ROUND((Source!FY372/100)*((ROUND(Source!AF372*Source!I372, 2)+ROUND(Source!AE372*Source!I372, 2))), 2)</f>
        <v>344.79</v>
      </c>
      <c r="V418">
        <f>Source!Y372</f>
        <v>2296.27</v>
      </c>
    </row>
    <row r="419" spans="1:26" x14ac:dyDescent="0.2">
      <c r="C419" s="26" t="str">
        <f>"Объем: "&amp;Source!I372&amp;"=200/"&amp;"100"</f>
        <v>Объем: 2=200/100</v>
      </c>
    </row>
    <row r="420" spans="1:26" ht="14.25" x14ac:dyDescent="0.2">
      <c r="A420" s="50"/>
      <c r="B420" s="51"/>
      <c r="C420" s="51" t="s">
        <v>1139</v>
      </c>
      <c r="D420" s="32"/>
      <c r="E420" s="13"/>
      <c r="F420" s="33">
        <f>Source!AO372</f>
        <v>258.69</v>
      </c>
      <c r="G420" s="34" t="str">
        <f>Source!DG372</f>
        <v/>
      </c>
      <c r="H420" s="35">
        <f>ROUND(Source!AF372*Source!I372, 2)</f>
        <v>517.38</v>
      </c>
      <c r="I420" s="34"/>
      <c r="J420" s="34">
        <f>IF(Source!BA372&lt;&gt; 0, Source!BA372, 1)</f>
        <v>6.66</v>
      </c>
      <c r="K420" s="35">
        <f>Source!S372</f>
        <v>3445.75</v>
      </c>
      <c r="L420" s="36"/>
      <c r="R420">
        <f>H420</f>
        <v>517.38</v>
      </c>
    </row>
    <row r="421" spans="1:26" ht="14.25" x14ac:dyDescent="0.2">
      <c r="A421" s="50"/>
      <c r="B421" s="51"/>
      <c r="C421" s="51" t="s">
        <v>130</v>
      </c>
      <c r="D421" s="32"/>
      <c r="E421" s="13"/>
      <c r="F421" s="33">
        <f>Source!AM372</f>
        <v>63.7</v>
      </c>
      <c r="G421" s="34" t="str">
        <f>Source!DE372</f>
        <v/>
      </c>
      <c r="H421" s="35">
        <f>ROUND(Source!AD372*Source!I372, 2)</f>
        <v>127.4</v>
      </c>
      <c r="I421" s="34"/>
      <c r="J421" s="34">
        <f>IF(Source!BB372&lt;&gt; 0, Source!BB372, 1)</f>
        <v>6.66</v>
      </c>
      <c r="K421" s="35">
        <f>Source!Q372</f>
        <v>848.48</v>
      </c>
      <c r="L421" s="36"/>
    </row>
    <row r="422" spans="1:26" ht="14.25" x14ac:dyDescent="0.2">
      <c r="A422" s="50"/>
      <c r="B422" s="51"/>
      <c r="C422" s="51" t="s">
        <v>1140</v>
      </c>
      <c r="D422" s="32"/>
      <c r="E422" s="13"/>
      <c r="F422" s="33">
        <f>Source!AN372</f>
        <v>6.53</v>
      </c>
      <c r="G422" s="34" t="str">
        <f>Source!DF372</f>
        <v/>
      </c>
      <c r="H422" s="37">
        <f>ROUND(Source!AE372*Source!I372, 2)</f>
        <v>13.06</v>
      </c>
      <c r="I422" s="34"/>
      <c r="J422" s="34">
        <f>IF(Source!BS372&lt;&gt; 0, Source!BS372, 1)</f>
        <v>6.66</v>
      </c>
      <c r="K422" s="37">
        <f>Source!R372</f>
        <v>86.98</v>
      </c>
      <c r="L422" s="36"/>
      <c r="R422">
        <f>H422</f>
        <v>13.06</v>
      </c>
    </row>
    <row r="423" spans="1:26" ht="14.25" x14ac:dyDescent="0.2">
      <c r="A423" s="50"/>
      <c r="B423" s="51"/>
      <c r="C423" s="51" t="s">
        <v>1146</v>
      </c>
      <c r="D423" s="32"/>
      <c r="E423" s="13"/>
      <c r="F423" s="33">
        <f>Source!AL372</f>
        <v>25.64</v>
      </c>
      <c r="G423" s="34" t="str">
        <f>Source!DD372</f>
        <v/>
      </c>
      <c r="H423" s="35">
        <f>ROUND(Source!AC372*Source!I372, 2)</f>
        <v>51.28</v>
      </c>
      <c r="I423" s="34"/>
      <c r="J423" s="34">
        <f>IF(Source!BC372&lt;&gt; 0, Source!BC372, 1)</f>
        <v>6.66</v>
      </c>
      <c r="K423" s="35">
        <f>Source!P372</f>
        <v>341.52</v>
      </c>
      <c r="L423" s="36"/>
    </row>
    <row r="424" spans="1:26" ht="14.25" x14ac:dyDescent="0.2">
      <c r="A424" s="50"/>
      <c r="B424" s="51"/>
      <c r="C424" s="51" t="s">
        <v>1141</v>
      </c>
      <c r="D424" s="32" t="s">
        <v>1142</v>
      </c>
      <c r="E424" s="13">
        <f>Source!BZ372</f>
        <v>95</v>
      </c>
      <c r="F424" s="54"/>
      <c r="G424" s="34"/>
      <c r="H424" s="35">
        <f>SUM(S418:S427)</f>
        <v>503.92</v>
      </c>
      <c r="I424" s="38"/>
      <c r="J424" s="30">
        <f>Source!AT372</f>
        <v>95</v>
      </c>
      <c r="K424" s="35">
        <f>SUM(T418:T427)</f>
        <v>3356.09</v>
      </c>
      <c r="L424" s="36"/>
    </row>
    <row r="425" spans="1:26" ht="14.25" x14ac:dyDescent="0.2">
      <c r="A425" s="50"/>
      <c r="B425" s="51"/>
      <c r="C425" s="51" t="s">
        <v>1143</v>
      </c>
      <c r="D425" s="32" t="s">
        <v>1142</v>
      </c>
      <c r="E425" s="13">
        <f>Source!CA372</f>
        <v>65</v>
      </c>
      <c r="F425" s="54"/>
      <c r="G425" s="34"/>
      <c r="H425" s="35">
        <f>SUM(U418:U427)</f>
        <v>344.79</v>
      </c>
      <c r="I425" s="38"/>
      <c r="J425" s="30">
        <f>Source!AU372</f>
        <v>65</v>
      </c>
      <c r="K425" s="35">
        <f>SUM(V418:V427)</f>
        <v>2296.27</v>
      </c>
      <c r="L425" s="36"/>
    </row>
    <row r="426" spans="1:26" ht="14.25" x14ac:dyDescent="0.2">
      <c r="A426" s="50"/>
      <c r="B426" s="51"/>
      <c r="C426" s="51" t="s">
        <v>1144</v>
      </c>
      <c r="D426" s="32" t="s">
        <v>1145</v>
      </c>
      <c r="E426" s="13">
        <f>Source!AQ372</f>
        <v>27.52</v>
      </c>
      <c r="F426" s="33"/>
      <c r="G426" s="34" t="str">
        <f>Source!DI372</f>
        <v/>
      </c>
      <c r="H426" s="35"/>
      <c r="I426" s="34"/>
      <c r="J426" s="34"/>
      <c r="K426" s="35"/>
      <c r="L426" s="46">
        <f>Source!U372</f>
        <v>55.04</v>
      </c>
    </row>
    <row r="427" spans="1:26" ht="42.75" x14ac:dyDescent="0.2">
      <c r="A427" s="52" t="str">
        <f>Source!E374</f>
        <v>38,1</v>
      </c>
      <c r="B427" s="53" t="str">
        <f>Source!F374</f>
        <v>24.3.01.04-0046</v>
      </c>
      <c r="C427" s="53" t="str">
        <f>Source!G374</f>
        <v>Трубы из непластифицированного поливинилхлорида (НПВХ) для электропроводок диаметром 50 мм</v>
      </c>
      <c r="D427" s="39" t="str">
        <f>Source!H374</f>
        <v>м</v>
      </c>
      <c r="E427" s="40">
        <f>Source!I374</f>
        <v>200</v>
      </c>
      <c r="F427" s="41">
        <f>Source!AL374+Source!AM374+Source!AO374</f>
        <v>7.35</v>
      </c>
      <c r="G427" s="48" t="s">
        <v>6</v>
      </c>
      <c r="H427" s="43">
        <f>ROUND(Source!AC374*Source!I374, 2)+ROUND(Source!AD374*Source!I374, 2)+ROUND(Source!AF374*Source!I374, 2)</f>
        <v>1470</v>
      </c>
      <c r="I427" s="42"/>
      <c r="J427" s="42">
        <f>IF(Source!BC374&lt;&gt; 0, Source!BC374, 1)</f>
        <v>6.66</v>
      </c>
      <c r="K427" s="43">
        <f>Source!O374</f>
        <v>9790.2000000000007</v>
      </c>
      <c r="L427" s="49"/>
      <c r="S427">
        <f>ROUND((Source!FX374/100)*((ROUND(Source!AF374*Source!I374, 2)+ROUND(Source!AE374*Source!I374, 2))), 2)</f>
        <v>0</v>
      </c>
      <c r="T427">
        <f>Source!X374</f>
        <v>0</v>
      </c>
      <c r="U427">
        <f>ROUND((Source!FY374/100)*((ROUND(Source!AF374*Source!I374, 2)+ROUND(Source!AE374*Source!I374, 2))), 2)</f>
        <v>0</v>
      </c>
      <c r="V427">
        <f>Source!Y374</f>
        <v>0</v>
      </c>
      <c r="W427">
        <f>IF(Source!BI374&lt;=1,H427, 0)</f>
        <v>0</v>
      </c>
      <c r="X427">
        <f>IF(Source!BI374=2,H427, 0)</f>
        <v>1470</v>
      </c>
      <c r="Y427">
        <f>IF(Source!BI374=3,H427, 0)</f>
        <v>0</v>
      </c>
      <c r="Z427">
        <f>IF(Source!BI374=4,H427, 0)</f>
        <v>0</v>
      </c>
    </row>
    <row r="428" spans="1:26" ht="15" x14ac:dyDescent="0.25">
      <c r="G428" s="76">
        <f>H420+H421+H423+H424+H425+SUM(H427:H427)</f>
        <v>3014.77</v>
      </c>
      <c r="H428" s="76"/>
      <c r="J428" s="76">
        <f>K420+K421+K423+K424+K425+SUM(K427:K427)</f>
        <v>20078.310000000001</v>
      </c>
      <c r="K428" s="76"/>
      <c r="L428" s="45">
        <f>Source!U372</f>
        <v>55.04</v>
      </c>
      <c r="O428" s="27">
        <f>G428</f>
        <v>3014.77</v>
      </c>
      <c r="P428" s="27">
        <f>J428</f>
        <v>20078.310000000001</v>
      </c>
      <c r="Q428" s="27">
        <f>L428</f>
        <v>55.04</v>
      </c>
      <c r="W428">
        <f>IF(Source!BI372&lt;=1,H420+H421+H423+H424+H425, 0)</f>
        <v>0</v>
      </c>
      <c r="X428">
        <f>IF(Source!BI372=2,H420+H421+H423+H424+H425, 0)</f>
        <v>1544.77</v>
      </c>
      <c r="Y428">
        <f>IF(Source!BI372=3,H420+H421+H423+H424+H425, 0)</f>
        <v>0</v>
      </c>
      <c r="Z428">
        <f>IF(Source!BI372=4,H420+H421+H423+H424+H425, 0)</f>
        <v>0</v>
      </c>
    </row>
    <row r="429" spans="1:26" ht="71.25" x14ac:dyDescent="0.2">
      <c r="A429" s="50" t="str">
        <f>Source!E376</f>
        <v>39</v>
      </c>
      <c r="B429" s="51" t="str">
        <f>Source!F376</f>
        <v>м08-02-412-02</v>
      </c>
      <c r="C429" s="51" t="str">
        <f>Source!G376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429" s="32" t="str">
        <f>Source!H376</f>
        <v>100 м</v>
      </c>
      <c r="E429" s="13">
        <f>Source!I376</f>
        <v>0.5</v>
      </c>
      <c r="F429" s="33">
        <f>Source!AL376+Source!AM376+Source!AO376</f>
        <v>68.7</v>
      </c>
      <c r="G429" s="34"/>
      <c r="H429" s="35"/>
      <c r="I429" s="34" t="str">
        <f>Source!BO376</f>
        <v/>
      </c>
      <c r="J429" s="34"/>
      <c r="K429" s="35"/>
      <c r="L429" s="36"/>
      <c r="S429">
        <f>ROUND((Source!FX376/100)*((ROUND(Source!AF376*Source!I376, 2)+ROUND(Source!AE376*Source!I376, 2))), 2)</f>
        <v>24.31</v>
      </c>
      <c r="T429">
        <f>Source!X376</f>
        <v>161.88</v>
      </c>
      <c r="U429">
        <f>ROUND((Source!FY376/100)*((ROUND(Source!AF376*Source!I376, 2)+ROUND(Source!AE376*Source!I376, 2))), 2)</f>
        <v>16.63</v>
      </c>
      <c r="V429">
        <f>Source!Y376</f>
        <v>110.76</v>
      </c>
    </row>
    <row r="430" spans="1:26" x14ac:dyDescent="0.2">
      <c r="C430" s="26" t="str">
        <f>"Объем: "&amp;Source!I376&amp;"=50/"&amp;"100"</f>
        <v>Объем: 0,5=50/100</v>
      </c>
    </row>
    <row r="431" spans="1:26" ht="14.25" x14ac:dyDescent="0.2">
      <c r="A431" s="50"/>
      <c r="B431" s="51"/>
      <c r="C431" s="51" t="s">
        <v>1139</v>
      </c>
      <c r="D431" s="32"/>
      <c r="E431" s="13"/>
      <c r="F431" s="33">
        <f>Source!AO376</f>
        <v>50.67</v>
      </c>
      <c r="G431" s="34" t="str">
        <f>Source!DG376</f>
        <v/>
      </c>
      <c r="H431" s="35">
        <f>ROUND(Source!AF376*Source!I376, 2)</f>
        <v>25.34</v>
      </c>
      <c r="I431" s="34"/>
      <c r="J431" s="34">
        <f>IF(Source!BA376&lt;&gt; 0, Source!BA376, 1)</f>
        <v>6.66</v>
      </c>
      <c r="K431" s="35">
        <f>Source!S376</f>
        <v>168.73</v>
      </c>
      <c r="L431" s="36"/>
      <c r="R431">
        <f>H431</f>
        <v>25.34</v>
      </c>
    </row>
    <row r="432" spans="1:26" ht="14.25" x14ac:dyDescent="0.2">
      <c r="A432" s="50"/>
      <c r="B432" s="51"/>
      <c r="C432" s="51" t="s">
        <v>130</v>
      </c>
      <c r="D432" s="32"/>
      <c r="E432" s="13"/>
      <c r="F432" s="33">
        <f>Source!AM376</f>
        <v>3.55</v>
      </c>
      <c r="G432" s="34" t="str">
        <f>Source!DE376</f>
        <v/>
      </c>
      <c r="H432" s="35">
        <f>ROUND(Source!AD376*Source!I376, 2)</f>
        <v>1.78</v>
      </c>
      <c r="I432" s="34"/>
      <c r="J432" s="34">
        <f>IF(Source!BB376&lt;&gt; 0, Source!BB376, 1)</f>
        <v>6.66</v>
      </c>
      <c r="K432" s="35">
        <f>Source!Q376</f>
        <v>11.82</v>
      </c>
      <c r="L432" s="36"/>
    </row>
    <row r="433" spans="1:26" ht="14.25" x14ac:dyDescent="0.2">
      <c r="A433" s="50"/>
      <c r="B433" s="51"/>
      <c r="C433" s="51" t="s">
        <v>1140</v>
      </c>
      <c r="D433" s="32"/>
      <c r="E433" s="13"/>
      <c r="F433" s="33">
        <f>Source!AN376</f>
        <v>0.5</v>
      </c>
      <c r="G433" s="34" t="str">
        <f>Source!DF376</f>
        <v/>
      </c>
      <c r="H433" s="37">
        <f>ROUND(Source!AE376*Source!I376, 2)</f>
        <v>0.25</v>
      </c>
      <c r="I433" s="34"/>
      <c r="J433" s="34">
        <f>IF(Source!BS376&lt;&gt; 0, Source!BS376, 1)</f>
        <v>6.66</v>
      </c>
      <c r="K433" s="37">
        <f>Source!R376</f>
        <v>1.67</v>
      </c>
      <c r="L433" s="36"/>
      <c r="R433">
        <f>H433</f>
        <v>0.25</v>
      </c>
    </row>
    <row r="434" spans="1:26" ht="14.25" x14ac:dyDescent="0.2">
      <c r="A434" s="50"/>
      <c r="B434" s="51"/>
      <c r="C434" s="51" t="s">
        <v>1146</v>
      </c>
      <c r="D434" s="32"/>
      <c r="E434" s="13"/>
      <c r="F434" s="33">
        <f>Source!AL376</f>
        <v>14.48</v>
      </c>
      <c r="G434" s="34" t="str">
        <f>Source!DD376</f>
        <v/>
      </c>
      <c r="H434" s="35">
        <f>ROUND(Source!AC376*Source!I376, 2)</f>
        <v>7.24</v>
      </c>
      <c r="I434" s="34"/>
      <c r="J434" s="34">
        <f>IF(Source!BC376&lt;&gt; 0, Source!BC376, 1)</f>
        <v>6.66</v>
      </c>
      <c r="K434" s="35">
        <f>Source!P376</f>
        <v>48.22</v>
      </c>
      <c r="L434" s="36"/>
    </row>
    <row r="435" spans="1:26" ht="14.25" x14ac:dyDescent="0.2">
      <c r="A435" s="50"/>
      <c r="B435" s="51"/>
      <c r="C435" s="51" t="s">
        <v>1141</v>
      </c>
      <c r="D435" s="32" t="s">
        <v>1142</v>
      </c>
      <c r="E435" s="13">
        <f>Source!BZ376</f>
        <v>95</v>
      </c>
      <c r="F435" s="54"/>
      <c r="G435" s="34"/>
      <c r="H435" s="35">
        <f>SUM(S429:S438)</f>
        <v>24.31</v>
      </c>
      <c r="I435" s="38"/>
      <c r="J435" s="30">
        <f>Source!AT376</f>
        <v>95</v>
      </c>
      <c r="K435" s="35">
        <f>SUM(T429:T438)</f>
        <v>161.88</v>
      </c>
      <c r="L435" s="36"/>
    </row>
    <row r="436" spans="1:26" ht="14.25" x14ac:dyDescent="0.2">
      <c r="A436" s="50"/>
      <c r="B436" s="51"/>
      <c r="C436" s="51" t="s">
        <v>1143</v>
      </c>
      <c r="D436" s="32" t="s">
        <v>1142</v>
      </c>
      <c r="E436" s="13">
        <f>Source!CA376</f>
        <v>65</v>
      </c>
      <c r="F436" s="54"/>
      <c r="G436" s="34"/>
      <c r="H436" s="35">
        <f>SUM(U429:U438)</f>
        <v>16.63</v>
      </c>
      <c r="I436" s="38"/>
      <c r="J436" s="30">
        <f>Source!AU376</f>
        <v>65</v>
      </c>
      <c r="K436" s="35">
        <f>SUM(V429:V438)</f>
        <v>110.76</v>
      </c>
      <c r="L436" s="36"/>
    </row>
    <row r="437" spans="1:26" ht="14.25" x14ac:dyDescent="0.2">
      <c r="A437" s="50"/>
      <c r="B437" s="51"/>
      <c r="C437" s="51" t="s">
        <v>1144</v>
      </c>
      <c r="D437" s="32" t="s">
        <v>1145</v>
      </c>
      <c r="E437" s="13">
        <f>Source!AQ376</f>
        <v>5.39</v>
      </c>
      <c r="F437" s="33"/>
      <c r="G437" s="34" t="str">
        <f>Source!DI376</f>
        <v/>
      </c>
      <c r="H437" s="35"/>
      <c r="I437" s="34"/>
      <c r="J437" s="34"/>
      <c r="K437" s="35"/>
      <c r="L437" s="46">
        <f>Source!U376</f>
        <v>2.6949999999999998</v>
      </c>
    </row>
    <row r="438" spans="1:26" ht="85.5" x14ac:dyDescent="0.2">
      <c r="A438" s="52" t="str">
        <f>Source!E378</f>
        <v>39,1</v>
      </c>
      <c r="B438" s="53" t="str">
        <f>Source!F378</f>
        <v>21.1.06.09-0151</v>
      </c>
      <c r="C438" s="53" t="str">
        <f>Source!G378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v>
      </c>
      <c r="D438" s="39" t="str">
        <f>Source!H378</f>
        <v>1000 м</v>
      </c>
      <c r="E438" s="40">
        <f>Source!I378</f>
        <v>0.05</v>
      </c>
      <c r="F438" s="41">
        <f>Source!AL378+Source!AM378+Source!AO378</f>
        <v>4832.12</v>
      </c>
      <c r="G438" s="48" t="s">
        <v>6</v>
      </c>
      <c r="H438" s="43">
        <f>ROUND(Source!AC378*Source!I378, 2)+ROUND(Source!AD378*Source!I378, 2)+ROUND(Source!AF378*Source!I378, 2)</f>
        <v>241.61</v>
      </c>
      <c r="I438" s="42"/>
      <c r="J438" s="42">
        <f>IF(Source!BC378&lt;&gt; 0, Source!BC378, 1)</f>
        <v>6.66</v>
      </c>
      <c r="K438" s="43">
        <f>Source!O378</f>
        <v>1609.1</v>
      </c>
      <c r="L438" s="49"/>
      <c r="S438">
        <f>ROUND((Source!FX378/100)*((ROUND(Source!AF378*Source!I378, 2)+ROUND(Source!AE378*Source!I378, 2))), 2)</f>
        <v>0</v>
      </c>
      <c r="T438">
        <f>Source!X378</f>
        <v>0</v>
      </c>
      <c r="U438">
        <f>ROUND((Source!FY378/100)*((ROUND(Source!AF378*Source!I378, 2)+ROUND(Source!AE378*Source!I378, 2))), 2)</f>
        <v>0</v>
      </c>
      <c r="V438">
        <f>Source!Y378</f>
        <v>0</v>
      </c>
      <c r="W438">
        <f>IF(Source!BI378&lt;=1,H438, 0)</f>
        <v>0</v>
      </c>
      <c r="X438">
        <f>IF(Source!BI378=2,H438, 0)</f>
        <v>241.61</v>
      </c>
      <c r="Y438">
        <f>IF(Source!BI378=3,H438, 0)</f>
        <v>0</v>
      </c>
      <c r="Z438">
        <f>IF(Source!BI378=4,H438, 0)</f>
        <v>0</v>
      </c>
    </row>
    <row r="439" spans="1:26" ht="15" x14ac:dyDescent="0.25">
      <c r="G439" s="76">
        <f>H431+H432+H434+H435+H436+SUM(H438:H438)</f>
        <v>316.91000000000003</v>
      </c>
      <c r="H439" s="76"/>
      <c r="J439" s="76">
        <f>K431+K432+K434+K435+K436+SUM(K438:K438)</f>
        <v>2110.5099999999998</v>
      </c>
      <c r="K439" s="76"/>
      <c r="L439" s="45">
        <f>Source!U376</f>
        <v>2.6949999999999998</v>
      </c>
      <c r="O439" s="27">
        <f>G439</f>
        <v>316.91000000000003</v>
      </c>
      <c r="P439" s="27">
        <f>J439</f>
        <v>2110.5099999999998</v>
      </c>
      <c r="Q439" s="27">
        <f>L439</f>
        <v>2.6949999999999998</v>
      </c>
      <c r="W439">
        <f>IF(Source!BI376&lt;=1,H431+H432+H434+H435+H436, 0)</f>
        <v>0</v>
      </c>
      <c r="X439">
        <f>IF(Source!BI376=2,H431+H432+H434+H435+H436, 0)</f>
        <v>75.3</v>
      </c>
      <c r="Y439">
        <f>IF(Source!BI376=3,H431+H432+H434+H435+H436, 0)</f>
        <v>0</v>
      </c>
      <c r="Z439">
        <f>IF(Source!BI376=4,H431+H432+H434+H435+H436, 0)</f>
        <v>0</v>
      </c>
    </row>
    <row r="440" spans="1:26" ht="71.25" x14ac:dyDescent="0.2">
      <c r="A440" s="50" t="str">
        <f>Source!E380</f>
        <v>40</v>
      </c>
      <c r="B440" s="51" t="str">
        <f>Source!F380</f>
        <v>м08-02-412-03</v>
      </c>
      <c r="C440" s="51" t="str">
        <f>Source!G380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440" s="32" t="str">
        <f>Source!H380</f>
        <v>100 м</v>
      </c>
      <c r="E440" s="13">
        <f>Source!I380</f>
        <v>4</v>
      </c>
      <c r="F440" s="33">
        <f>Source!AL380+Source!AM380+Source!AO380</f>
        <v>87.15</v>
      </c>
      <c r="G440" s="34"/>
      <c r="H440" s="35"/>
      <c r="I440" s="34" t="str">
        <f>Source!BO380</f>
        <v/>
      </c>
      <c r="J440" s="34"/>
      <c r="K440" s="35"/>
      <c r="L440" s="36"/>
      <c r="S440">
        <f>ROUND((Source!FX380/100)*((ROUND(Source!AF380*Source!I380, 2)+ROUND(Source!AE380*Source!I380, 2))), 2)</f>
        <v>227.58</v>
      </c>
      <c r="T440">
        <f>Source!X380</f>
        <v>1515.7</v>
      </c>
      <c r="U440">
        <f>ROUND((Source!FY380/100)*((ROUND(Source!AF380*Source!I380, 2)+ROUND(Source!AE380*Source!I380, 2))), 2)</f>
        <v>155.71</v>
      </c>
      <c r="V440">
        <f>Source!Y380</f>
        <v>1037.06</v>
      </c>
    </row>
    <row r="441" spans="1:26" x14ac:dyDescent="0.2">
      <c r="C441" s="26" t="str">
        <f>"Объем: "&amp;Source!I380&amp;"=400/"&amp;"100"</f>
        <v>Объем: 4=400/100</v>
      </c>
    </row>
    <row r="442" spans="1:26" ht="14.25" x14ac:dyDescent="0.2">
      <c r="A442" s="50"/>
      <c r="B442" s="51"/>
      <c r="C442" s="51" t="s">
        <v>1139</v>
      </c>
      <c r="D442" s="32"/>
      <c r="E442" s="13"/>
      <c r="F442" s="33">
        <f>Source!AO380</f>
        <v>59.13</v>
      </c>
      <c r="G442" s="34" t="str">
        <f>Source!DG380</f>
        <v/>
      </c>
      <c r="H442" s="35">
        <f>ROUND(Source!AF380*Source!I380, 2)</f>
        <v>236.52</v>
      </c>
      <c r="I442" s="34"/>
      <c r="J442" s="34">
        <f>IF(Source!BA380&lt;&gt; 0, Source!BA380, 1)</f>
        <v>6.66</v>
      </c>
      <c r="K442" s="35">
        <f>Source!S380</f>
        <v>1575.22</v>
      </c>
      <c r="L442" s="36"/>
      <c r="R442">
        <f>H442</f>
        <v>236.52</v>
      </c>
    </row>
    <row r="443" spans="1:26" ht="14.25" x14ac:dyDescent="0.2">
      <c r="A443" s="50"/>
      <c r="B443" s="51"/>
      <c r="C443" s="51" t="s">
        <v>130</v>
      </c>
      <c r="D443" s="32"/>
      <c r="E443" s="13"/>
      <c r="F443" s="33">
        <f>Source!AM380</f>
        <v>5.33</v>
      </c>
      <c r="G443" s="34" t="str">
        <f>Source!DE380</f>
        <v/>
      </c>
      <c r="H443" s="35">
        <f>ROUND(Source!AD380*Source!I380, 2)</f>
        <v>21.32</v>
      </c>
      <c r="I443" s="34"/>
      <c r="J443" s="34">
        <f>IF(Source!BB380&lt;&gt; 0, Source!BB380, 1)</f>
        <v>6.66</v>
      </c>
      <c r="K443" s="35">
        <f>Source!Q380</f>
        <v>141.99</v>
      </c>
      <c r="L443" s="36"/>
    </row>
    <row r="444" spans="1:26" ht="14.25" x14ac:dyDescent="0.2">
      <c r="A444" s="50"/>
      <c r="B444" s="51"/>
      <c r="C444" s="51" t="s">
        <v>1140</v>
      </c>
      <c r="D444" s="32"/>
      <c r="E444" s="13"/>
      <c r="F444" s="33">
        <f>Source!AN380</f>
        <v>0.76</v>
      </c>
      <c r="G444" s="34" t="str">
        <f>Source!DF380</f>
        <v/>
      </c>
      <c r="H444" s="37">
        <f>ROUND(Source!AE380*Source!I380, 2)</f>
        <v>3.04</v>
      </c>
      <c r="I444" s="34"/>
      <c r="J444" s="34">
        <f>IF(Source!BS380&lt;&gt; 0, Source!BS380, 1)</f>
        <v>6.66</v>
      </c>
      <c r="K444" s="37">
        <f>Source!R380</f>
        <v>20.25</v>
      </c>
      <c r="L444" s="36"/>
      <c r="R444">
        <f>H444</f>
        <v>3.04</v>
      </c>
    </row>
    <row r="445" spans="1:26" ht="14.25" x14ac:dyDescent="0.2">
      <c r="A445" s="50"/>
      <c r="B445" s="51"/>
      <c r="C445" s="51" t="s">
        <v>1146</v>
      </c>
      <c r="D445" s="32"/>
      <c r="E445" s="13"/>
      <c r="F445" s="33">
        <f>Source!AL380</f>
        <v>22.69</v>
      </c>
      <c r="G445" s="34" t="str">
        <f>Source!DD380</f>
        <v/>
      </c>
      <c r="H445" s="35">
        <f>ROUND(Source!AC380*Source!I380, 2)</f>
        <v>90.76</v>
      </c>
      <c r="I445" s="34"/>
      <c r="J445" s="34">
        <f>IF(Source!BC380&lt;&gt; 0, Source!BC380, 1)</f>
        <v>6.66</v>
      </c>
      <c r="K445" s="35">
        <f>Source!P380</f>
        <v>604.46</v>
      </c>
      <c r="L445" s="36"/>
    </row>
    <row r="446" spans="1:26" ht="14.25" x14ac:dyDescent="0.2">
      <c r="A446" s="50"/>
      <c r="B446" s="51"/>
      <c r="C446" s="51" t="s">
        <v>1141</v>
      </c>
      <c r="D446" s="32" t="s">
        <v>1142</v>
      </c>
      <c r="E446" s="13">
        <f>Source!BZ380</f>
        <v>95</v>
      </c>
      <c r="F446" s="54"/>
      <c r="G446" s="34"/>
      <c r="H446" s="35">
        <f>SUM(S440:S449)</f>
        <v>227.58</v>
      </c>
      <c r="I446" s="38"/>
      <c r="J446" s="30">
        <f>Source!AT380</f>
        <v>95</v>
      </c>
      <c r="K446" s="35">
        <f>SUM(T440:T449)</f>
        <v>1515.7</v>
      </c>
      <c r="L446" s="36"/>
    </row>
    <row r="447" spans="1:26" ht="14.25" x14ac:dyDescent="0.2">
      <c r="A447" s="50"/>
      <c r="B447" s="51"/>
      <c r="C447" s="51" t="s">
        <v>1143</v>
      </c>
      <c r="D447" s="32" t="s">
        <v>1142</v>
      </c>
      <c r="E447" s="13">
        <f>Source!CA380</f>
        <v>65</v>
      </c>
      <c r="F447" s="54"/>
      <c r="G447" s="34"/>
      <c r="H447" s="35">
        <f>SUM(U440:U449)</f>
        <v>155.71</v>
      </c>
      <c r="I447" s="38"/>
      <c r="J447" s="30">
        <f>Source!AU380</f>
        <v>65</v>
      </c>
      <c r="K447" s="35">
        <f>SUM(V440:V449)</f>
        <v>1037.06</v>
      </c>
      <c r="L447" s="36"/>
    </row>
    <row r="448" spans="1:26" ht="14.25" x14ac:dyDescent="0.2">
      <c r="A448" s="50"/>
      <c r="B448" s="51"/>
      <c r="C448" s="51" t="s">
        <v>1144</v>
      </c>
      <c r="D448" s="32" t="s">
        <v>1145</v>
      </c>
      <c r="E448" s="13">
        <f>Source!AQ380</f>
        <v>6.29</v>
      </c>
      <c r="F448" s="33"/>
      <c r="G448" s="34" t="str">
        <f>Source!DI380</f>
        <v/>
      </c>
      <c r="H448" s="35"/>
      <c r="I448" s="34"/>
      <c r="J448" s="34"/>
      <c r="K448" s="35"/>
      <c r="L448" s="46">
        <f>Source!U380</f>
        <v>25.16</v>
      </c>
    </row>
    <row r="449" spans="1:26" ht="85.5" x14ac:dyDescent="0.2">
      <c r="A449" s="52" t="str">
        <f>Source!E382</f>
        <v>40,1</v>
      </c>
      <c r="B449" s="53" t="str">
        <f>Source!F382</f>
        <v>21.1.06.09-0152</v>
      </c>
      <c r="C449" s="53" t="str">
        <f>Source!G382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449" s="39" t="str">
        <f>Source!H382</f>
        <v>1000 м</v>
      </c>
      <c r="E449" s="40">
        <f>Source!I382</f>
        <v>0.4</v>
      </c>
      <c r="F449" s="41">
        <f>Source!AL382+Source!AM382+Source!AO382</f>
        <v>6920.41</v>
      </c>
      <c r="G449" s="48" t="s">
        <v>6</v>
      </c>
      <c r="H449" s="43">
        <f>ROUND(Source!AC382*Source!I382, 2)+ROUND(Source!AD382*Source!I382, 2)+ROUND(Source!AF382*Source!I382, 2)</f>
        <v>2768.16</v>
      </c>
      <c r="I449" s="42"/>
      <c r="J449" s="42">
        <f>IF(Source!BC382&lt;&gt; 0, Source!BC382, 1)</f>
        <v>6.66</v>
      </c>
      <c r="K449" s="43">
        <f>Source!O382</f>
        <v>18435.97</v>
      </c>
      <c r="L449" s="49"/>
      <c r="S449">
        <f>ROUND((Source!FX382/100)*((ROUND(Source!AF382*Source!I382, 2)+ROUND(Source!AE382*Source!I382, 2))), 2)</f>
        <v>0</v>
      </c>
      <c r="T449">
        <f>Source!X382</f>
        <v>0</v>
      </c>
      <c r="U449">
        <f>ROUND((Source!FY382/100)*((ROUND(Source!AF382*Source!I382, 2)+ROUND(Source!AE382*Source!I382, 2))), 2)</f>
        <v>0</v>
      </c>
      <c r="V449">
        <f>Source!Y382</f>
        <v>0</v>
      </c>
      <c r="W449">
        <f>IF(Source!BI382&lt;=1,H449, 0)</f>
        <v>0</v>
      </c>
      <c r="X449">
        <f>IF(Source!BI382=2,H449, 0)</f>
        <v>2768.16</v>
      </c>
      <c r="Y449">
        <f>IF(Source!BI382=3,H449, 0)</f>
        <v>0</v>
      </c>
      <c r="Z449">
        <f>IF(Source!BI382=4,H449, 0)</f>
        <v>0</v>
      </c>
    </row>
    <row r="450" spans="1:26" ht="15" x14ac:dyDescent="0.25">
      <c r="G450" s="76">
        <f>H442+H443+H445+H446+H447+SUM(H449:H449)</f>
        <v>3500.05</v>
      </c>
      <c r="H450" s="76"/>
      <c r="J450" s="76">
        <f>K442+K443+K445+K446+K447+SUM(K449:K449)</f>
        <v>23310.400000000001</v>
      </c>
      <c r="K450" s="76"/>
      <c r="L450" s="45">
        <f>Source!U380</f>
        <v>25.16</v>
      </c>
      <c r="O450" s="27">
        <f>G450</f>
        <v>3500.05</v>
      </c>
      <c r="P450" s="27">
        <f>J450</f>
        <v>23310.400000000001</v>
      </c>
      <c r="Q450" s="27">
        <f>L450</f>
        <v>25.16</v>
      </c>
      <c r="W450">
        <f>IF(Source!BI380&lt;=1,H442+H443+H445+H446+H447, 0)</f>
        <v>0</v>
      </c>
      <c r="X450">
        <f>IF(Source!BI380=2,H442+H443+H445+H446+H447, 0)</f>
        <v>731.8900000000001</v>
      </c>
      <c r="Y450">
        <f>IF(Source!BI380=3,H442+H443+H445+H446+H447, 0)</f>
        <v>0</v>
      </c>
      <c r="Z450">
        <f>IF(Source!BI380=4,H442+H443+H445+H446+H447, 0)</f>
        <v>0</v>
      </c>
    </row>
    <row r="451" spans="1:26" ht="42.75" x14ac:dyDescent="0.2">
      <c r="A451" s="50" t="str">
        <f>Source!E384</f>
        <v>41</v>
      </c>
      <c r="B451" s="51" t="str">
        <f>Source!F384</f>
        <v>м10-06-034-12</v>
      </c>
      <c r="C451" s="51" t="str">
        <f>Source!G384</f>
        <v>Коробка распределительная настенная на кабеле с пластмассовой оболочкой</v>
      </c>
      <c r="D451" s="32" t="str">
        <f>Source!H384</f>
        <v>коробка</v>
      </c>
      <c r="E451" s="13">
        <f>Source!I384</f>
        <v>40</v>
      </c>
      <c r="F451" s="33">
        <f>Source!AL384+Source!AM384+Source!AO384</f>
        <v>68.17</v>
      </c>
      <c r="G451" s="34"/>
      <c r="H451" s="35"/>
      <c r="I451" s="34" t="str">
        <f>Source!BO384</f>
        <v/>
      </c>
      <c r="J451" s="34"/>
      <c r="K451" s="35"/>
      <c r="L451" s="36"/>
      <c r="S451">
        <f>ROUND((Source!FX384/100)*((ROUND(Source!AF384*Source!I384, 2)+ROUND(Source!AE384*Source!I384, 2))), 2)</f>
        <v>927.2</v>
      </c>
      <c r="T451">
        <f>Source!X384</f>
        <v>6175.16</v>
      </c>
      <c r="U451">
        <f>ROUND((Source!FY384/100)*((ROUND(Source!AF384*Source!I384, 2)+ROUND(Source!AE384*Source!I384, 2))), 2)</f>
        <v>602.67999999999995</v>
      </c>
      <c r="V451">
        <f>Source!Y384</f>
        <v>4013.85</v>
      </c>
    </row>
    <row r="452" spans="1:26" ht="14.25" x14ac:dyDescent="0.2">
      <c r="A452" s="50"/>
      <c r="B452" s="51"/>
      <c r="C452" s="51" t="s">
        <v>1139</v>
      </c>
      <c r="D452" s="32"/>
      <c r="E452" s="13"/>
      <c r="F452" s="33">
        <f>Source!AO384</f>
        <v>19.239999999999998</v>
      </c>
      <c r="G452" s="34" t="str">
        <f>Source!DG384</f>
        <v/>
      </c>
      <c r="H452" s="35">
        <f>ROUND(Source!AF384*Source!I384, 2)</f>
        <v>769.6</v>
      </c>
      <c r="I452" s="34"/>
      <c r="J452" s="34">
        <f>IF(Source!BA384&lt;&gt; 0, Source!BA384, 1)</f>
        <v>6.66</v>
      </c>
      <c r="K452" s="35">
        <f>Source!S384</f>
        <v>5125.54</v>
      </c>
      <c r="L452" s="36"/>
      <c r="R452">
        <f>H452</f>
        <v>769.6</v>
      </c>
    </row>
    <row r="453" spans="1:26" ht="14.25" x14ac:dyDescent="0.2">
      <c r="A453" s="50"/>
      <c r="B453" s="51"/>
      <c r="C453" s="51" t="s">
        <v>130</v>
      </c>
      <c r="D453" s="32"/>
      <c r="E453" s="13"/>
      <c r="F453" s="33">
        <f>Source!AM384</f>
        <v>37.69</v>
      </c>
      <c r="G453" s="34" t="str">
        <f>Source!DE384</f>
        <v/>
      </c>
      <c r="H453" s="35">
        <f>ROUND(Source!AD384*Source!I384, 2)</f>
        <v>1507.6</v>
      </c>
      <c r="I453" s="34"/>
      <c r="J453" s="34">
        <f>IF(Source!BB384&lt;&gt; 0, Source!BB384, 1)</f>
        <v>6.66</v>
      </c>
      <c r="K453" s="35">
        <f>Source!Q384</f>
        <v>10040.620000000001</v>
      </c>
      <c r="L453" s="36"/>
    </row>
    <row r="454" spans="1:26" ht="14.25" x14ac:dyDescent="0.2">
      <c r="A454" s="50"/>
      <c r="B454" s="51"/>
      <c r="C454" s="51" t="s">
        <v>1140</v>
      </c>
      <c r="D454" s="32"/>
      <c r="E454" s="13"/>
      <c r="F454" s="33">
        <f>Source!AN384</f>
        <v>3.94</v>
      </c>
      <c r="G454" s="34" t="str">
        <f>Source!DF384</f>
        <v/>
      </c>
      <c r="H454" s="37">
        <f>ROUND(Source!AE384*Source!I384, 2)</f>
        <v>157.6</v>
      </c>
      <c r="I454" s="34"/>
      <c r="J454" s="34">
        <f>IF(Source!BS384&lt;&gt; 0, Source!BS384, 1)</f>
        <v>6.66</v>
      </c>
      <c r="K454" s="37">
        <f>Source!R384</f>
        <v>1049.6199999999999</v>
      </c>
      <c r="L454" s="36"/>
      <c r="R454">
        <f>H454</f>
        <v>157.6</v>
      </c>
    </row>
    <row r="455" spans="1:26" ht="14.25" x14ac:dyDescent="0.2">
      <c r="A455" s="50"/>
      <c r="B455" s="51"/>
      <c r="C455" s="51" t="s">
        <v>1146</v>
      </c>
      <c r="D455" s="32"/>
      <c r="E455" s="13"/>
      <c r="F455" s="33">
        <f>Source!AL384</f>
        <v>11.24</v>
      </c>
      <c r="G455" s="34" t="str">
        <f>Source!DD384</f>
        <v/>
      </c>
      <c r="H455" s="35">
        <f>ROUND(Source!AC384*Source!I384, 2)</f>
        <v>449.6</v>
      </c>
      <c r="I455" s="34"/>
      <c r="J455" s="34">
        <f>IF(Source!BC384&lt;&gt; 0, Source!BC384, 1)</f>
        <v>6.66</v>
      </c>
      <c r="K455" s="35">
        <f>Source!P384</f>
        <v>2994.34</v>
      </c>
      <c r="L455" s="36"/>
    </row>
    <row r="456" spans="1:26" ht="14.25" x14ac:dyDescent="0.2">
      <c r="A456" s="50"/>
      <c r="B456" s="51"/>
      <c r="C456" s="51" t="s">
        <v>1141</v>
      </c>
      <c r="D456" s="32" t="s">
        <v>1142</v>
      </c>
      <c r="E456" s="13">
        <f>Source!BZ384</f>
        <v>100</v>
      </c>
      <c r="F456" s="54"/>
      <c r="G456" s="34"/>
      <c r="H456" s="35">
        <f>SUM(S451:S459)</f>
        <v>927.2</v>
      </c>
      <c r="I456" s="38"/>
      <c r="J456" s="30">
        <f>Source!AT384</f>
        <v>100</v>
      </c>
      <c r="K456" s="35">
        <f>SUM(T451:T459)</f>
        <v>6175.16</v>
      </c>
      <c r="L456" s="36"/>
    </row>
    <row r="457" spans="1:26" ht="14.25" x14ac:dyDescent="0.2">
      <c r="A457" s="50"/>
      <c r="B457" s="51"/>
      <c r="C457" s="51" t="s">
        <v>1143</v>
      </c>
      <c r="D457" s="32" t="s">
        <v>1142</v>
      </c>
      <c r="E457" s="13">
        <f>Source!CA384</f>
        <v>65</v>
      </c>
      <c r="F457" s="54"/>
      <c r="G457" s="34"/>
      <c r="H457" s="35">
        <f>SUM(U451:U459)</f>
        <v>602.67999999999995</v>
      </c>
      <c r="I457" s="38"/>
      <c r="J457" s="30">
        <f>Source!AU384</f>
        <v>65</v>
      </c>
      <c r="K457" s="35">
        <f>SUM(V451:V459)</f>
        <v>4013.85</v>
      </c>
      <c r="L457" s="36"/>
    </row>
    <row r="458" spans="1:26" ht="14.25" x14ac:dyDescent="0.2">
      <c r="A458" s="50"/>
      <c r="B458" s="51"/>
      <c r="C458" s="51" t="s">
        <v>1144</v>
      </c>
      <c r="D458" s="32" t="s">
        <v>1145</v>
      </c>
      <c r="E458" s="13">
        <f>Source!AQ384</f>
        <v>2</v>
      </c>
      <c r="F458" s="33"/>
      <c r="G458" s="34" t="str">
        <f>Source!DI384</f>
        <v/>
      </c>
      <c r="H458" s="35"/>
      <c r="I458" s="34"/>
      <c r="J458" s="34"/>
      <c r="K458" s="35"/>
      <c r="L458" s="46">
        <f>Source!U384</f>
        <v>80</v>
      </c>
    </row>
    <row r="459" spans="1:26" ht="28.5" x14ac:dyDescent="0.2">
      <c r="A459" s="52" t="str">
        <f>Source!E386</f>
        <v>41,1</v>
      </c>
      <c r="B459" s="53" t="str">
        <f>Source!F386</f>
        <v>20.5.02.07-0003</v>
      </c>
      <c r="C459" s="53" t="str">
        <f>Source!G386</f>
        <v>Коробка распаечная НР 70</v>
      </c>
      <c r="D459" s="39" t="str">
        <f>Source!H386</f>
        <v>шт.</v>
      </c>
      <c r="E459" s="40">
        <f>Source!I386</f>
        <v>40</v>
      </c>
      <c r="F459" s="41">
        <f>Source!AL386+Source!AM386+Source!AO386</f>
        <v>8.6199999999999992</v>
      </c>
      <c r="G459" s="48" t="s">
        <v>6</v>
      </c>
      <c r="H459" s="43">
        <f>ROUND(Source!AC386*Source!I386, 2)+ROUND(Source!AD386*Source!I386, 2)+ROUND(Source!AF386*Source!I386, 2)</f>
        <v>344.8</v>
      </c>
      <c r="I459" s="42"/>
      <c r="J459" s="42">
        <f>IF(Source!BC386&lt;&gt; 0, Source!BC386, 1)</f>
        <v>6.66</v>
      </c>
      <c r="K459" s="43">
        <f>Source!O386</f>
        <v>2296.37</v>
      </c>
      <c r="L459" s="49"/>
      <c r="S459">
        <f>ROUND((Source!FX386/100)*((ROUND(Source!AF386*Source!I386, 2)+ROUND(Source!AE386*Source!I386, 2))), 2)</f>
        <v>0</v>
      </c>
      <c r="T459">
        <f>Source!X386</f>
        <v>0</v>
      </c>
      <c r="U459">
        <f>ROUND((Source!FY386/100)*((ROUND(Source!AF386*Source!I386, 2)+ROUND(Source!AE386*Source!I386, 2))), 2)</f>
        <v>0</v>
      </c>
      <c r="V459">
        <f>Source!Y386</f>
        <v>0</v>
      </c>
      <c r="W459">
        <f>IF(Source!BI386&lt;=1,H459, 0)</f>
        <v>0</v>
      </c>
      <c r="X459">
        <f>IF(Source!BI386=2,H459, 0)</f>
        <v>344.8</v>
      </c>
      <c r="Y459">
        <f>IF(Source!BI386=3,H459, 0)</f>
        <v>0</v>
      </c>
      <c r="Z459">
        <f>IF(Source!BI386=4,H459, 0)</f>
        <v>0</v>
      </c>
    </row>
    <row r="460" spans="1:26" ht="15" x14ac:dyDescent="0.25">
      <c r="G460" s="76">
        <f>H452+H453+H455+H456+H457+SUM(H459:H459)</f>
        <v>4601.4800000000005</v>
      </c>
      <c r="H460" s="76"/>
      <c r="J460" s="76">
        <f>K452+K453+K455+K456+K457+SUM(K459:K459)</f>
        <v>30645.879999999997</v>
      </c>
      <c r="K460" s="76"/>
      <c r="L460" s="45">
        <f>Source!U384</f>
        <v>80</v>
      </c>
      <c r="O460" s="27">
        <f>G460</f>
        <v>4601.4800000000005</v>
      </c>
      <c r="P460" s="27">
        <f>J460</f>
        <v>30645.879999999997</v>
      </c>
      <c r="Q460" s="27">
        <f>L460</f>
        <v>80</v>
      </c>
      <c r="W460">
        <f>IF(Source!BI384&lt;=1,H452+H453+H455+H456+H457, 0)</f>
        <v>0</v>
      </c>
      <c r="X460">
        <f>IF(Source!BI384=2,H452+H453+H455+H456+H457, 0)</f>
        <v>4256.68</v>
      </c>
      <c r="Y460">
        <f>IF(Source!BI384=3,H452+H453+H455+H456+H457, 0)</f>
        <v>0</v>
      </c>
      <c r="Z460">
        <f>IF(Source!BI384=4,H452+H453+H455+H456+H457, 0)</f>
        <v>0</v>
      </c>
    </row>
    <row r="461" spans="1:26" ht="42.75" x14ac:dyDescent="0.2">
      <c r="A461" s="50" t="str">
        <f>Source!E388</f>
        <v>42</v>
      </c>
      <c r="B461" s="51" t="str">
        <f>Source!F388</f>
        <v>м08-03-591-02</v>
      </c>
      <c r="C461" s="51" t="str">
        <f>Source!G388</f>
        <v>Выключатель одноклавишный утопленного типа при скрытой проводке</v>
      </c>
      <c r="D461" s="32" t="str">
        <f>Source!H388</f>
        <v>100 ШТ</v>
      </c>
      <c r="E461" s="13">
        <f>Source!I388</f>
        <v>0.14000000000000001</v>
      </c>
      <c r="F461" s="33">
        <f>Source!AL388+Source!AM388+Source!AO388</f>
        <v>295.15999999999997</v>
      </c>
      <c r="G461" s="34"/>
      <c r="H461" s="35"/>
      <c r="I461" s="34" t="str">
        <f>Source!BO388</f>
        <v/>
      </c>
      <c r="J461" s="34"/>
      <c r="K461" s="35"/>
      <c r="L461" s="36"/>
      <c r="S461">
        <f>ROUND((Source!FX388/100)*((ROUND(Source!AF388*Source!I388, 2)+ROUND(Source!AE388*Source!I388, 2))), 2)</f>
        <v>34.08</v>
      </c>
      <c r="T461">
        <f>Source!X388</f>
        <v>226.93</v>
      </c>
      <c r="U461">
        <f>ROUND((Source!FY388/100)*((ROUND(Source!AF388*Source!I388, 2)+ROUND(Source!AE388*Source!I388, 2))), 2)</f>
        <v>23.32</v>
      </c>
      <c r="V461">
        <f>Source!Y388</f>
        <v>155.27000000000001</v>
      </c>
    </row>
    <row r="462" spans="1:26" x14ac:dyDescent="0.2">
      <c r="C462" s="26" t="str">
        <f>"Объем: "&amp;Source!I388&amp;"=14/"&amp;"100"</f>
        <v>Объем: 0,14=14/100</v>
      </c>
    </row>
    <row r="463" spans="1:26" ht="14.25" x14ac:dyDescent="0.2">
      <c r="A463" s="50"/>
      <c r="B463" s="51"/>
      <c r="C463" s="51" t="s">
        <v>1139</v>
      </c>
      <c r="D463" s="32"/>
      <c r="E463" s="13"/>
      <c r="F463" s="33">
        <f>Source!AO388</f>
        <v>255.54</v>
      </c>
      <c r="G463" s="34" t="str">
        <f>Source!DG388</f>
        <v/>
      </c>
      <c r="H463" s="35">
        <f>ROUND(Source!AF388*Source!I388, 2)</f>
        <v>35.78</v>
      </c>
      <c r="I463" s="34"/>
      <c r="J463" s="34">
        <f>IF(Source!BA388&lt;&gt; 0, Source!BA388, 1)</f>
        <v>6.66</v>
      </c>
      <c r="K463" s="35">
        <f>Source!S388</f>
        <v>238.27</v>
      </c>
      <c r="L463" s="36"/>
      <c r="R463">
        <f>H463</f>
        <v>35.78</v>
      </c>
    </row>
    <row r="464" spans="1:26" ht="14.25" x14ac:dyDescent="0.2">
      <c r="A464" s="50"/>
      <c r="B464" s="51"/>
      <c r="C464" s="51" t="s">
        <v>130</v>
      </c>
      <c r="D464" s="32"/>
      <c r="E464" s="13"/>
      <c r="F464" s="33">
        <f>Source!AM388</f>
        <v>4.67</v>
      </c>
      <c r="G464" s="34" t="str">
        <f>Source!DE388</f>
        <v/>
      </c>
      <c r="H464" s="35">
        <f>ROUND(Source!AD388*Source!I388, 2)</f>
        <v>0.65</v>
      </c>
      <c r="I464" s="34"/>
      <c r="J464" s="34">
        <f>IF(Source!BB388&lt;&gt; 0, Source!BB388, 1)</f>
        <v>6.66</v>
      </c>
      <c r="K464" s="35">
        <f>Source!Q388</f>
        <v>4.3499999999999996</v>
      </c>
      <c r="L464" s="36"/>
    </row>
    <row r="465" spans="1:26" ht="14.25" x14ac:dyDescent="0.2">
      <c r="A465" s="50"/>
      <c r="B465" s="51"/>
      <c r="C465" s="51" t="s">
        <v>1140</v>
      </c>
      <c r="D465" s="32"/>
      <c r="E465" s="13"/>
      <c r="F465" s="33">
        <f>Source!AN388</f>
        <v>0.64</v>
      </c>
      <c r="G465" s="34" t="str">
        <f>Source!DF388</f>
        <v/>
      </c>
      <c r="H465" s="37">
        <f>ROUND(Source!AE388*Source!I388, 2)</f>
        <v>0.09</v>
      </c>
      <c r="I465" s="34"/>
      <c r="J465" s="34">
        <f>IF(Source!BS388&lt;&gt; 0, Source!BS388, 1)</f>
        <v>6.66</v>
      </c>
      <c r="K465" s="37">
        <f>Source!R388</f>
        <v>0.6</v>
      </c>
      <c r="L465" s="36"/>
      <c r="R465">
        <f>H465</f>
        <v>0.09</v>
      </c>
    </row>
    <row r="466" spans="1:26" ht="14.25" x14ac:dyDescent="0.2">
      <c r="A466" s="50"/>
      <c r="B466" s="51"/>
      <c r="C466" s="51" t="s">
        <v>1146</v>
      </c>
      <c r="D466" s="32"/>
      <c r="E466" s="13"/>
      <c r="F466" s="33">
        <f>Source!AL388</f>
        <v>34.950000000000003</v>
      </c>
      <c r="G466" s="34" t="str">
        <f>Source!DD388</f>
        <v/>
      </c>
      <c r="H466" s="35">
        <f>ROUND(Source!AC388*Source!I388, 2)</f>
        <v>4.8899999999999997</v>
      </c>
      <c r="I466" s="34"/>
      <c r="J466" s="34">
        <f>IF(Source!BC388&lt;&gt; 0, Source!BC388, 1)</f>
        <v>6.66</v>
      </c>
      <c r="K466" s="35">
        <f>Source!P388</f>
        <v>32.590000000000003</v>
      </c>
      <c r="L466" s="36"/>
    </row>
    <row r="467" spans="1:26" ht="14.25" x14ac:dyDescent="0.2">
      <c r="A467" s="50"/>
      <c r="B467" s="51"/>
      <c r="C467" s="51" t="s">
        <v>1141</v>
      </c>
      <c r="D467" s="32" t="s">
        <v>1142</v>
      </c>
      <c r="E467" s="13">
        <f>Source!BZ388</f>
        <v>95</v>
      </c>
      <c r="F467" s="54"/>
      <c r="G467" s="34"/>
      <c r="H467" s="35">
        <f>SUM(S461:S470)</f>
        <v>34.08</v>
      </c>
      <c r="I467" s="38"/>
      <c r="J467" s="30">
        <f>Source!AT388</f>
        <v>95</v>
      </c>
      <c r="K467" s="35">
        <f>SUM(T461:T470)</f>
        <v>226.93</v>
      </c>
      <c r="L467" s="36"/>
    </row>
    <row r="468" spans="1:26" ht="14.25" x14ac:dyDescent="0.2">
      <c r="A468" s="50"/>
      <c r="B468" s="51"/>
      <c r="C468" s="51" t="s">
        <v>1143</v>
      </c>
      <c r="D468" s="32" t="s">
        <v>1142</v>
      </c>
      <c r="E468" s="13">
        <f>Source!CA388</f>
        <v>65</v>
      </c>
      <c r="F468" s="54"/>
      <c r="G468" s="34"/>
      <c r="H468" s="35">
        <f>SUM(U461:U470)</f>
        <v>23.32</v>
      </c>
      <c r="I468" s="38"/>
      <c r="J468" s="30">
        <f>Source!AU388</f>
        <v>65</v>
      </c>
      <c r="K468" s="35">
        <f>SUM(V461:V470)</f>
        <v>155.27000000000001</v>
      </c>
      <c r="L468" s="36"/>
    </row>
    <row r="469" spans="1:26" ht="14.25" x14ac:dyDescent="0.2">
      <c r="A469" s="50"/>
      <c r="B469" s="51"/>
      <c r="C469" s="51" t="s">
        <v>1144</v>
      </c>
      <c r="D469" s="32" t="s">
        <v>1145</v>
      </c>
      <c r="E469" s="13">
        <f>Source!AQ388</f>
        <v>25.76</v>
      </c>
      <c r="F469" s="33"/>
      <c r="G469" s="34" t="str">
        <f>Source!DI388</f>
        <v/>
      </c>
      <c r="H469" s="35"/>
      <c r="I469" s="34"/>
      <c r="J469" s="34"/>
      <c r="K469" s="35"/>
      <c r="L469" s="46">
        <f>Source!U388</f>
        <v>3.6064000000000007</v>
      </c>
    </row>
    <row r="470" spans="1:26" ht="28.5" x14ac:dyDescent="0.2">
      <c r="A470" s="52" t="str">
        <f>Source!E390</f>
        <v>42,1</v>
      </c>
      <c r="B470" s="53" t="str">
        <f>Source!F390</f>
        <v>20.4.01.02-0032</v>
      </c>
      <c r="C470" s="53" t="str">
        <f>Source!G390</f>
        <v>Выключатель с диммером TDM SQ 1805-0009</v>
      </c>
      <c r="D470" s="39" t="str">
        <f>Source!H390</f>
        <v>10 шт.</v>
      </c>
      <c r="E470" s="40">
        <f>Source!I390</f>
        <v>1.4</v>
      </c>
      <c r="F470" s="41">
        <f>Source!AL390+Source!AM390+Source!AO390</f>
        <v>79.2</v>
      </c>
      <c r="G470" s="48" t="s">
        <v>6</v>
      </c>
      <c r="H470" s="43">
        <f>ROUND(Source!AC390*Source!I390, 2)+ROUND(Source!AD390*Source!I390, 2)+ROUND(Source!AF390*Source!I390, 2)</f>
        <v>110.88</v>
      </c>
      <c r="I470" s="42"/>
      <c r="J470" s="42">
        <f>IF(Source!BC390&lt;&gt; 0, Source!BC390, 1)</f>
        <v>6.66</v>
      </c>
      <c r="K470" s="43">
        <f>Source!O390</f>
        <v>738.46</v>
      </c>
      <c r="L470" s="49"/>
      <c r="S470">
        <f>ROUND((Source!FX390/100)*((ROUND(Source!AF390*Source!I390, 2)+ROUND(Source!AE390*Source!I390, 2))), 2)</f>
        <v>0</v>
      </c>
      <c r="T470">
        <f>Source!X390</f>
        <v>0</v>
      </c>
      <c r="U470">
        <f>ROUND((Source!FY390/100)*((ROUND(Source!AF390*Source!I390, 2)+ROUND(Source!AE390*Source!I390, 2))), 2)</f>
        <v>0</v>
      </c>
      <c r="V470">
        <f>Source!Y390</f>
        <v>0</v>
      </c>
      <c r="W470">
        <f>IF(Source!BI390&lt;=1,H470, 0)</f>
        <v>0</v>
      </c>
      <c r="X470">
        <f>IF(Source!BI390=2,H470, 0)</f>
        <v>110.88</v>
      </c>
      <c r="Y470">
        <f>IF(Source!BI390=3,H470, 0)</f>
        <v>0</v>
      </c>
      <c r="Z470">
        <f>IF(Source!BI390=4,H470, 0)</f>
        <v>0</v>
      </c>
    </row>
    <row r="471" spans="1:26" ht="15" x14ac:dyDescent="0.25">
      <c r="G471" s="76">
        <f>H463+H464+H466+H467+H468+SUM(H470:H470)</f>
        <v>209.6</v>
      </c>
      <c r="H471" s="76"/>
      <c r="J471" s="76">
        <f>K463+K464+K466+K467+K468+SUM(K470:K470)</f>
        <v>1395.8700000000001</v>
      </c>
      <c r="K471" s="76"/>
      <c r="L471" s="45">
        <f>Source!U388</f>
        <v>3.6064000000000007</v>
      </c>
      <c r="O471" s="27">
        <f>G471</f>
        <v>209.6</v>
      </c>
      <c r="P471" s="27">
        <f>J471</f>
        <v>1395.8700000000001</v>
      </c>
      <c r="Q471" s="27">
        <f>L471</f>
        <v>3.6064000000000007</v>
      </c>
      <c r="W471">
        <f>IF(Source!BI388&lt;=1,H463+H464+H466+H467+H468, 0)</f>
        <v>0</v>
      </c>
      <c r="X471">
        <f>IF(Source!BI388=2,H463+H464+H466+H467+H468, 0)</f>
        <v>98.72</v>
      </c>
      <c r="Y471">
        <f>IF(Source!BI388=3,H463+H464+H466+H467+H468, 0)</f>
        <v>0</v>
      </c>
      <c r="Z471">
        <f>IF(Source!BI388=4,H463+H464+H466+H467+H468, 0)</f>
        <v>0</v>
      </c>
    </row>
    <row r="472" spans="1:26" ht="28.5" x14ac:dyDescent="0.2">
      <c r="A472" s="50" t="str">
        <f>Source!E392</f>
        <v>43</v>
      </c>
      <c r="B472" s="51" t="str">
        <f>Source!F392</f>
        <v>м08-03-591-10</v>
      </c>
      <c r="C472" s="51" t="str">
        <f>Source!G392</f>
        <v>Розетка штепсельная полугерметическая и герметическая</v>
      </c>
      <c r="D472" s="32" t="str">
        <f>Source!H392</f>
        <v>100 ШТ</v>
      </c>
      <c r="E472" s="13">
        <f>Source!I392</f>
        <v>0.17</v>
      </c>
      <c r="F472" s="33">
        <f>Source!AL392+Source!AM392+Source!AO392</f>
        <v>770.34999999999991</v>
      </c>
      <c r="G472" s="34"/>
      <c r="H472" s="35"/>
      <c r="I472" s="34" t="str">
        <f>Source!BO392</f>
        <v/>
      </c>
      <c r="J472" s="34"/>
      <c r="K472" s="35"/>
      <c r="L472" s="36"/>
      <c r="S472">
        <f>ROUND((Source!FX392/100)*((ROUND(Source!AF392*Source!I392, 2)+ROUND(Source!AE392*Source!I392, 2))), 2)</f>
        <v>97.86</v>
      </c>
      <c r="T472">
        <f>Source!X392</f>
        <v>651.75</v>
      </c>
      <c r="U472">
        <f>ROUND((Source!FY392/100)*((ROUND(Source!AF392*Source!I392, 2)+ROUND(Source!AE392*Source!I392, 2))), 2)</f>
        <v>66.959999999999994</v>
      </c>
      <c r="V472">
        <f>Source!Y392</f>
        <v>445.93</v>
      </c>
    </row>
    <row r="473" spans="1:26" x14ac:dyDescent="0.2">
      <c r="C473" s="26" t="str">
        <f>"Объем: "&amp;Source!I392&amp;"=17/"&amp;"100"</f>
        <v>Объем: 0,17=17/100</v>
      </c>
    </row>
    <row r="474" spans="1:26" ht="14.25" x14ac:dyDescent="0.2">
      <c r="A474" s="50"/>
      <c r="B474" s="51"/>
      <c r="C474" s="51" t="s">
        <v>1139</v>
      </c>
      <c r="D474" s="32"/>
      <c r="E474" s="13"/>
      <c r="F474" s="33">
        <f>Source!AO392</f>
        <v>603.92999999999995</v>
      </c>
      <c r="G474" s="34" t="str">
        <f>Source!DG392</f>
        <v/>
      </c>
      <c r="H474" s="35">
        <f>ROUND(Source!AF392*Source!I392, 2)</f>
        <v>102.67</v>
      </c>
      <c r="I474" s="34"/>
      <c r="J474" s="34">
        <f>IF(Source!BA392&lt;&gt; 0, Source!BA392, 1)</f>
        <v>6.66</v>
      </c>
      <c r="K474" s="35">
        <f>Source!S392</f>
        <v>683.77</v>
      </c>
      <c r="L474" s="36"/>
      <c r="R474">
        <f>H474</f>
        <v>102.67</v>
      </c>
    </row>
    <row r="475" spans="1:26" ht="14.25" x14ac:dyDescent="0.2">
      <c r="A475" s="50"/>
      <c r="B475" s="51"/>
      <c r="C475" s="51" t="s">
        <v>130</v>
      </c>
      <c r="D475" s="32"/>
      <c r="E475" s="13"/>
      <c r="F475" s="33">
        <f>Source!AM392</f>
        <v>38.28</v>
      </c>
      <c r="G475" s="34" t="str">
        <f>Source!DE392</f>
        <v/>
      </c>
      <c r="H475" s="35">
        <f>ROUND(Source!AD392*Source!I392, 2)</f>
        <v>6.51</v>
      </c>
      <c r="I475" s="34"/>
      <c r="J475" s="34">
        <f>IF(Source!BB392&lt;&gt; 0, Source!BB392, 1)</f>
        <v>6.66</v>
      </c>
      <c r="K475" s="35">
        <f>Source!Q392</f>
        <v>43.34</v>
      </c>
      <c r="L475" s="36"/>
    </row>
    <row r="476" spans="1:26" ht="14.25" x14ac:dyDescent="0.2">
      <c r="A476" s="50"/>
      <c r="B476" s="51"/>
      <c r="C476" s="51" t="s">
        <v>1140</v>
      </c>
      <c r="D476" s="32"/>
      <c r="E476" s="13"/>
      <c r="F476" s="33">
        <f>Source!AN392</f>
        <v>2.0099999999999998</v>
      </c>
      <c r="G476" s="34" t="str">
        <f>Source!DF392</f>
        <v/>
      </c>
      <c r="H476" s="37">
        <f>ROUND(Source!AE392*Source!I392, 2)</f>
        <v>0.34</v>
      </c>
      <c r="I476" s="34"/>
      <c r="J476" s="34">
        <f>IF(Source!BS392&lt;&gt; 0, Source!BS392, 1)</f>
        <v>6.66</v>
      </c>
      <c r="K476" s="37">
        <f>Source!R392</f>
        <v>2.2799999999999998</v>
      </c>
      <c r="L476" s="36"/>
      <c r="R476">
        <f>H476</f>
        <v>0.34</v>
      </c>
    </row>
    <row r="477" spans="1:26" ht="14.25" x14ac:dyDescent="0.2">
      <c r="A477" s="50"/>
      <c r="B477" s="51"/>
      <c r="C477" s="51" t="s">
        <v>1146</v>
      </c>
      <c r="D477" s="32"/>
      <c r="E477" s="13"/>
      <c r="F477" s="33">
        <f>Source!AL392</f>
        <v>128.13999999999999</v>
      </c>
      <c r="G477" s="34" t="str">
        <f>Source!DD392</f>
        <v/>
      </c>
      <c r="H477" s="35">
        <f>ROUND(Source!AC392*Source!I392, 2)</f>
        <v>21.78</v>
      </c>
      <c r="I477" s="34"/>
      <c r="J477" s="34">
        <f>IF(Source!BC392&lt;&gt; 0, Source!BC392, 1)</f>
        <v>6.66</v>
      </c>
      <c r="K477" s="35">
        <f>Source!P392</f>
        <v>145.08000000000001</v>
      </c>
      <c r="L477" s="36"/>
    </row>
    <row r="478" spans="1:26" ht="14.25" x14ac:dyDescent="0.2">
      <c r="A478" s="50"/>
      <c r="B478" s="51"/>
      <c r="C478" s="51" t="s">
        <v>1141</v>
      </c>
      <c r="D478" s="32" t="s">
        <v>1142</v>
      </c>
      <c r="E478" s="13">
        <f>Source!BZ392</f>
        <v>95</v>
      </c>
      <c r="F478" s="54"/>
      <c r="G478" s="34"/>
      <c r="H478" s="35">
        <f>SUM(S472:S482)</f>
        <v>97.86</v>
      </c>
      <c r="I478" s="38"/>
      <c r="J478" s="30">
        <f>Source!AT392</f>
        <v>95</v>
      </c>
      <c r="K478" s="35">
        <f>SUM(T472:T482)</f>
        <v>651.75</v>
      </c>
      <c r="L478" s="36"/>
    </row>
    <row r="479" spans="1:26" ht="14.25" x14ac:dyDescent="0.2">
      <c r="A479" s="50"/>
      <c r="B479" s="51"/>
      <c r="C479" s="51" t="s">
        <v>1143</v>
      </c>
      <c r="D479" s="32" t="s">
        <v>1142</v>
      </c>
      <c r="E479" s="13">
        <f>Source!CA392</f>
        <v>65</v>
      </c>
      <c r="F479" s="54"/>
      <c r="G479" s="34"/>
      <c r="H479" s="35">
        <f>SUM(U472:U482)</f>
        <v>66.959999999999994</v>
      </c>
      <c r="I479" s="38"/>
      <c r="J479" s="30">
        <f>Source!AU392</f>
        <v>65</v>
      </c>
      <c r="K479" s="35">
        <f>SUM(V472:V482)</f>
        <v>445.93</v>
      </c>
      <c r="L479" s="36"/>
    </row>
    <row r="480" spans="1:26" ht="14.25" x14ac:dyDescent="0.2">
      <c r="A480" s="50"/>
      <c r="B480" s="51"/>
      <c r="C480" s="51" t="s">
        <v>1144</v>
      </c>
      <c r="D480" s="32" t="s">
        <v>1145</v>
      </c>
      <c r="E480" s="13">
        <f>Source!AQ392</f>
        <v>60.88</v>
      </c>
      <c r="F480" s="33"/>
      <c r="G480" s="34" t="str">
        <f>Source!DI392</f>
        <v/>
      </c>
      <c r="H480" s="35"/>
      <c r="I480" s="34"/>
      <c r="J480" s="34"/>
      <c r="K480" s="35"/>
      <c r="L480" s="46">
        <f>Source!U392</f>
        <v>10.349600000000001</v>
      </c>
    </row>
    <row r="481" spans="1:26" ht="28.5" x14ac:dyDescent="0.2">
      <c r="A481" s="50" t="str">
        <f>Source!E394</f>
        <v>43,1</v>
      </c>
      <c r="B481" s="51" t="str">
        <f>Source!F394</f>
        <v>20.4.03.06-0005</v>
      </c>
      <c r="C481" s="51" t="str">
        <f>Source!G394</f>
        <v>Розетка Schneider Elecric РА16-008b  Этюд</v>
      </c>
      <c r="D481" s="32" t="str">
        <f>Source!H394</f>
        <v>100 шт.</v>
      </c>
      <c r="E481" s="13">
        <f>Source!I394</f>
        <v>0.14000000000000001</v>
      </c>
      <c r="F481" s="33">
        <f>Source!AL394+Source!AM394+Source!AO394</f>
        <v>973</v>
      </c>
      <c r="G481" s="47" t="s">
        <v>6</v>
      </c>
      <c r="H481" s="35">
        <f>ROUND(Source!AC394*Source!I394, 2)+ROUND(Source!AD394*Source!I394, 2)+ROUND(Source!AF394*Source!I394, 2)</f>
        <v>136.22</v>
      </c>
      <c r="I481" s="34"/>
      <c r="J481" s="34">
        <f>IF(Source!BC394&lt;&gt; 0, Source!BC394, 1)</f>
        <v>6.66</v>
      </c>
      <c r="K481" s="35">
        <f>Source!O394</f>
        <v>907.23</v>
      </c>
      <c r="L481" s="36"/>
      <c r="S481">
        <f>ROUND((Source!FX394/100)*((ROUND(Source!AF394*Source!I394, 2)+ROUND(Source!AE394*Source!I394, 2))), 2)</f>
        <v>0</v>
      </c>
      <c r="T481">
        <f>Source!X394</f>
        <v>0</v>
      </c>
      <c r="U481">
        <f>ROUND((Source!FY394/100)*((ROUND(Source!AF394*Source!I394, 2)+ROUND(Source!AE394*Source!I394, 2))), 2)</f>
        <v>0</v>
      </c>
      <c r="V481">
        <f>Source!Y394</f>
        <v>0</v>
      </c>
      <c r="W481">
        <f>IF(Source!BI394&lt;=1,H481, 0)</f>
        <v>0</v>
      </c>
      <c r="X481">
        <f>IF(Source!BI394=2,H481, 0)</f>
        <v>136.22</v>
      </c>
      <c r="Y481">
        <f>IF(Source!BI394=3,H481, 0)</f>
        <v>0</v>
      </c>
      <c r="Z481">
        <f>IF(Source!BI394=4,H481, 0)</f>
        <v>0</v>
      </c>
    </row>
    <row r="482" spans="1:26" ht="28.5" x14ac:dyDescent="0.2">
      <c r="A482" s="52" t="str">
        <f>Source!E396</f>
        <v>43,2</v>
      </c>
      <c r="B482" s="53" t="str">
        <f>Source!F396</f>
        <v>20.4.03.05-0004</v>
      </c>
      <c r="C482" s="53" t="str">
        <f>Source!G396</f>
        <v>Розетка Schneider Elecric "Lexel Этюд" для наружной проводки  с заземлением</v>
      </c>
      <c r="D482" s="39" t="str">
        <f>Source!H396</f>
        <v>100 шт.</v>
      </c>
      <c r="E482" s="40">
        <f>Source!I396</f>
        <v>0.03</v>
      </c>
      <c r="F482" s="41">
        <f>Source!AL396+Source!AM396+Source!AO396</f>
        <v>899</v>
      </c>
      <c r="G482" s="48" t="s">
        <v>6</v>
      </c>
      <c r="H482" s="43">
        <f>ROUND(Source!AC396*Source!I396, 2)+ROUND(Source!AD396*Source!I396, 2)+ROUND(Source!AF396*Source!I396, 2)</f>
        <v>26.97</v>
      </c>
      <c r="I482" s="42"/>
      <c r="J482" s="42">
        <f>IF(Source!BC396&lt;&gt; 0, Source!BC396, 1)</f>
        <v>6.66</v>
      </c>
      <c r="K482" s="43">
        <f>Source!O396</f>
        <v>179.62</v>
      </c>
      <c r="L482" s="49"/>
      <c r="S482">
        <f>ROUND((Source!FX396/100)*((ROUND(Source!AF396*Source!I396, 2)+ROUND(Source!AE396*Source!I396, 2))), 2)</f>
        <v>0</v>
      </c>
      <c r="T482">
        <f>Source!X396</f>
        <v>0</v>
      </c>
      <c r="U482">
        <f>ROUND((Source!FY396/100)*((ROUND(Source!AF396*Source!I396, 2)+ROUND(Source!AE396*Source!I396, 2))), 2)</f>
        <v>0</v>
      </c>
      <c r="V482">
        <f>Source!Y396</f>
        <v>0</v>
      </c>
      <c r="W482">
        <f>IF(Source!BI396&lt;=1,H482, 0)</f>
        <v>0</v>
      </c>
      <c r="X482">
        <f>IF(Source!BI396=2,H482, 0)</f>
        <v>26.97</v>
      </c>
      <c r="Y482">
        <f>IF(Source!BI396=3,H482, 0)</f>
        <v>0</v>
      </c>
      <c r="Z482">
        <f>IF(Source!BI396=4,H482, 0)</f>
        <v>0</v>
      </c>
    </row>
    <row r="483" spans="1:26" ht="15" x14ac:dyDescent="0.25">
      <c r="G483" s="76">
        <f>H474+H475+H477+H478+H479+SUM(H481:H482)</f>
        <v>458.96999999999997</v>
      </c>
      <c r="H483" s="76"/>
      <c r="J483" s="76">
        <f>K474+K475+K477+K478+K479+SUM(K481:K482)</f>
        <v>3056.7200000000003</v>
      </c>
      <c r="K483" s="76"/>
      <c r="L483" s="45">
        <f>Source!U392</f>
        <v>10.349600000000001</v>
      </c>
      <c r="O483" s="27">
        <f>G483</f>
        <v>458.96999999999997</v>
      </c>
      <c r="P483" s="27">
        <f>J483</f>
        <v>3056.7200000000003</v>
      </c>
      <c r="Q483" s="27">
        <f>L483</f>
        <v>10.349600000000001</v>
      </c>
      <c r="W483">
        <f>IF(Source!BI392&lt;=1,H474+H475+H477+H478+H479, 0)</f>
        <v>0</v>
      </c>
      <c r="X483">
        <f>IF(Source!BI392=2,H474+H475+H477+H478+H479, 0)</f>
        <v>295.77999999999997</v>
      </c>
      <c r="Y483">
        <f>IF(Source!BI392=3,H474+H475+H477+H478+H479, 0)</f>
        <v>0</v>
      </c>
      <c r="Z483">
        <f>IF(Source!BI392=4,H474+H475+H477+H478+H479, 0)</f>
        <v>0</v>
      </c>
    </row>
    <row r="484" spans="1:26" ht="42.75" x14ac:dyDescent="0.2">
      <c r="A484" s="50" t="str">
        <f>Source!E398</f>
        <v>44</v>
      </c>
      <c r="B484" s="51" t="str">
        <f>Source!F398</f>
        <v>м08-03-594-11</v>
      </c>
      <c r="C484" s="51" t="str">
        <f>Source!G398</f>
        <v>Светильник в подвесных потолках, устанавливаемый на подвесках, количество ламп в светильнике до 4</v>
      </c>
      <c r="D484" s="32" t="str">
        <f>Source!H398</f>
        <v>100 ШТ</v>
      </c>
      <c r="E484" s="13">
        <f>Source!I398</f>
        <v>0.4</v>
      </c>
      <c r="F484" s="33">
        <f>Source!AL398+Source!AM398+Source!AO398</f>
        <v>5915.77</v>
      </c>
      <c r="G484" s="34"/>
      <c r="H484" s="35"/>
      <c r="I484" s="34" t="str">
        <f>Source!BO398</f>
        <v/>
      </c>
      <c r="J484" s="34"/>
      <c r="K484" s="35"/>
      <c r="L484" s="36"/>
      <c r="S484">
        <f>ROUND((Source!FX398/100)*((ROUND(Source!AF398*Source!I398, 2)+ROUND(Source!AE398*Source!I398, 2))), 2)</f>
        <v>965.41</v>
      </c>
      <c r="T484">
        <f>Source!X398</f>
        <v>6429.65</v>
      </c>
      <c r="U484">
        <f>ROUND((Source!FY398/100)*((ROUND(Source!AF398*Source!I398, 2)+ROUND(Source!AE398*Source!I398, 2))), 2)</f>
        <v>660.54</v>
      </c>
      <c r="V484">
        <f>Source!Y398</f>
        <v>4399.2299999999996</v>
      </c>
    </row>
    <row r="485" spans="1:26" x14ac:dyDescent="0.2">
      <c r="C485" s="26" t="str">
        <f>"Объем: "&amp;Source!I398&amp;"=40/"&amp;"100"</f>
        <v>Объем: 0,4=40/100</v>
      </c>
    </row>
    <row r="486" spans="1:26" ht="14.25" x14ac:dyDescent="0.2">
      <c r="A486" s="50"/>
      <c r="B486" s="51"/>
      <c r="C486" s="51" t="s">
        <v>1139</v>
      </c>
      <c r="D486" s="32"/>
      <c r="E486" s="13"/>
      <c r="F486" s="33">
        <f>Source!AO398</f>
        <v>2515.71</v>
      </c>
      <c r="G486" s="34" t="str">
        <f>Source!DG398</f>
        <v/>
      </c>
      <c r="H486" s="35">
        <f>ROUND(Source!AF398*Source!I398, 2)</f>
        <v>1006.28</v>
      </c>
      <c r="I486" s="34"/>
      <c r="J486" s="34">
        <f>IF(Source!BA398&lt;&gt; 0, Source!BA398, 1)</f>
        <v>6.66</v>
      </c>
      <c r="K486" s="35">
        <f>Source!S398</f>
        <v>6701.85</v>
      </c>
      <c r="L486" s="36"/>
      <c r="R486">
        <f>H486</f>
        <v>1006.28</v>
      </c>
    </row>
    <row r="487" spans="1:26" ht="14.25" x14ac:dyDescent="0.2">
      <c r="A487" s="50"/>
      <c r="B487" s="51"/>
      <c r="C487" s="51" t="s">
        <v>130</v>
      </c>
      <c r="D487" s="32"/>
      <c r="E487" s="13"/>
      <c r="F487" s="33">
        <f>Source!AM398</f>
        <v>186.8</v>
      </c>
      <c r="G487" s="34" t="str">
        <f>Source!DE398</f>
        <v/>
      </c>
      <c r="H487" s="35">
        <f>ROUND(Source!AD398*Source!I398, 2)</f>
        <v>74.72</v>
      </c>
      <c r="I487" s="34"/>
      <c r="J487" s="34">
        <f>IF(Source!BB398&lt;&gt; 0, Source!BB398, 1)</f>
        <v>6.66</v>
      </c>
      <c r="K487" s="35">
        <f>Source!Q398</f>
        <v>497.64</v>
      </c>
      <c r="L487" s="36"/>
    </row>
    <row r="488" spans="1:26" ht="14.25" x14ac:dyDescent="0.2">
      <c r="A488" s="50"/>
      <c r="B488" s="51"/>
      <c r="C488" s="51" t="s">
        <v>1140</v>
      </c>
      <c r="D488" s="32"/>
      <c r="E488" s="13"/>
      <c r="F488" s="33">
        <f>Source!AN398</f>
        <v>24.85</v>
      </c>
      <c r="G488" s="34" t="str">
        <f>Source!DF398</f>
        <v/>
      </c>
      <c r="H488" s="37">
        <f>ROUND(Source!AE398*Source!I398, 2)</f>
        <v>9.94</v>
      </c>
      <c r="I488" s="34"/>
      <c r="J488" s="34">
        <f>IF(Source!BS398&lt;&gt; 0, Source!BS398, 1)</f>
        <v>6.66</v>
      </c>
      <c r="K488" s="37">
        <f>Source!R398</f>
        <v>66.2</v>
      </c>
      <c r="L488" s="36"/>
      <c r="R488">
        <f>H488</f>
        <v>9.94</v>
      </c>
    </row>
    <row r="489" spans="1:26" ht="14.25" x14ac:dyDescent="0.2">
      <c r="A489" s="50"/>
      <c r="B489" s="51"/>
      <c r="C489" s="51" t="s">
        <v>1146</v>
      </c>
      <c r="D489" s="32"/>
      <c r="E489" s="13"/>
      <c r="F489" s="33">
        <f>Source!AL398</f>
        <v>3213.26</v>
      </c>
      <c r="G489" s="34" t="str">
        <f>Source!DD398</f>
        <v/>
      </c>
      <c r="H489" s="35">
        <f>ROUND(Source!AC398*Source!I398, 2)</f>
        <v>1285.3</v>
      </c>
      <c r="I489" s="34"/>
      <c r="J489" s="34">
        <f>IF(Source!BC398&lt;&gt; 0, Source!BC398, 1)</f>
        <v>6.66</v>
      </c>
      <c r="K489" s="35">
        <f>Source!P398</f>
        <v>8560.1200000000008</v>
      </c>
      <c r="L489" s="36"/>
    </row>
    <row r="490" spans="1:26" ht="14.25" x14ac:dyDescent="0.2">
      <c r="A490" s="50"/>
      <c r="B490" s="51"/>
      <c r="C490" s="51" t="s">
        <v>1141</v>
      </c>
      <c r="D490" s="32" t="s">
        <v>1142</v>
      </c>
      <c r="E490" s="13">
        <f>Source!BZ398</f>
        <v>95</v>
      </c>
      <c r="F490" s="54"/>
      <c r="G490" s="34"/>
      <c r="H490" s="35">
        <f>SUM(S484:S493)</f>
        <v>965.41</v>
      </c>
      <c r="I490" s="38"/>
      <c r="J490" s="30">
        <f>Source!AT398</f>
        <v>95</v>
      </c>
      <c r="K490" s="35">
        <f>SUM(T484:T493)</f>
        <v>6429.65</v>
      </c>
      <c r="L490" s="36"/>
    </row>
    <row r="491" spans="1:26" ht="14.25" x14ac:dyDescent="0.2">
      <c r="A491" s="50"/>
      <c r="B491" s="51"/>
      <c r="C491" s="51" t="s">
        <v>1143</v>
      </c>
      <c r="D491" s="32" t="s">
        <v>1142</v>
      </c>
      <c r="E491" s="13">
        <f>Source!CA398</f>
        <v>65</v>
      </c>
      <c r="F491" s="54"/>
      <c r="G491" s="34"/>
      <c r="H491" s="35">
        <f>SUM(U484:U493)</f>
        <v>660.54</v>
      </c>
      <c r="I491" s="38"/>
      <c r="J491" s="30">
        <f>Source!AU398</f>
        <v>65</v>
      </c>
      <c r="K491" s="35">
        <f>SUM(V484:V493)</f>
        <v>4399.2299999999996</v>
      </c>
      <c r="L491" s="36"/>
    </row>
    <row r="492" spans="1:26" ht="14.25" x14ac:dyDescent="0.2">
      <c r="A492" s="50"/>
      <c r="B492" s="51"/>
      <c r="C492" s="51" t="s">
        <v>1144</v>
      </c>
      <c r="D492" s="32" t="s">
        <v>1145</v>
      </c>
      <c r="E492" s="13">
        <f>Source!AQ398</f>
        <v>253.6</v>
      </c>
      <c r="F492" s="33"/>
      <c r="G492" s="34" t="str">
        <f>Source!DI398</f>
        <v/>
      </c>
      <c r="H492" s="35"/>
      <c r="I492" s="34"/>
      <c r="J492" s="34"/>
      <c r="K492" s="35"/>
      <c r="L492" s="46">
        <f>Source!U398</f>
        <v>101.44</v>
      </c>
    </row>
    <row r="493" spans="1:26" ht="28.5" x14ac:dyDescent="0.2">
      <c r="A493" s="52" t="str">
        <f>Source!E400</f>
        <v>44,1</v>
      </c>
      <c r="B493" s="53" t="str">
        <f>Source!F400</f>
        <v>20.3.03.07-0051</v>
      </c>
      <c r="C493" s="53" t="str">
        <f>Source!G400</f>
        <v>Светильник линейный GM L20-7-15-CM-54-L00-P</v>
      </c>
      <c r="D493" s="39" t="str">
        <f>Source!H400</f>
        <v>шт.</v>
      </c>
      <c r="E493" s="40">
        <f>Source!I400</f>
        <v>40</v>
      </c>
      <c r="F493" s="41">
        <f>Source!AL400+Source!AM400+Source!AO400</f>
        <v>399.63</v>
      </c>
      <c r="G493" s="48" t="s">
        <v>6</v>
      </c>
      <c r="H493" s="43">
        <f>ROUND(Source!AC400*Source!I400, 2)+ROUND(Source!AD400*Source!I400, 2)+ROUND(Source!AF400*Source!I400, 2)</f>
        <v>15985.2</v>
      </c>
      <c r="I493" s="42"/>
      <c r="J493" s="42">
        <f>IF(Source!BC400&lt;&gt; 0, Source!BC400, 1)</f>
        <v>6.66</v>
      </c>
      <c r="K493" s="43">
        <f>Source!O400</f>
        <v>106461.43</v>
      </c>
      <c r="L493" s="49"/>
      <c r="S493">
        <f>ROUND((Source!FX400/100)*((ROUND(Source!AF400*Source!I400, 2)+ROUND(Source!AE400*Source!I400, 2))), 2)</f>
        <v>0</v>
      </c>
      <c r="T493">
        <f>Source!X400</f>
        <v>0</v>
      </c>
      <c r="U493">
        <f>ROUND((Source!FY400/100)*((ROUND(Source!AF400*Source!I400, 2)+ROUND(Source!AE400*Source!I400, 2))), 2)</f>
        <v>0</v>
      </c>
      <c r="V493">
        <f>Source!Y400</f>
        <v>0</v>
      </c>
      <c r="W493">
        <f>IF(Source!BI400&lt;=1,H493, 0)</f>
        <v>0</v>
      </c>
      <c r="X493">
        <f>IF(Source!BI400=2,H493, 0)</f>
        <v>15985.2</v>
      </c>
      <c r="Y493">
        <f>IF(Source!BI400=3,H493, 0)</f>
        <v>0</v>
      </c>
      <c r="Z493">
        <f>IF(Source!BI400=4,H493, 0)</f>
        <v>0</v>
      </c>
    </row>
    <row r="494" spans="1:26" ht="15" x14ac:dyDescent="0.25">
      <c r="G494" s="76">
        <f>H486+H487+H489+H490+H491+SUM(H493:H493)</f>
        <v>19977.45</v>
      </c>
      <c r="H494" s="76"/>
      <c r="J494" s="76">
        <f>K486+K487+K489+K490+K491+SUM(K493:K493)</f>
        <v>133049.91999999998</v>
      </c>
      <c r="K494" s="76"/>
      <c r="L494" s="45">
        <f>Source!U398</f>
        <v>101.44</v>
      </c>
      <c r="O494" s="27">
        <f>G494</f>
        <v>19977.45</v>
      </c>
      <c r="P494" s="27">
        <f>J494</f>
        <v>133049.91999999998</v>
      </c>
      <c r="Q494" s="27">
        <f>L494</f>
        <v>101.44</v>
      </c>
      <c r="W494">
        <f>IF(Source!BI398&lt;=1,H486+H487+H489+H490+H491, 0)</f>
        <v>0</v>
      </c>
      <c r="X494">
        <f>IF(Source!BI398=2,H486+H487+H489+H490+H491, 0)</f>
        <v>3992.25</v>
      </c>
      <c r="Y494">
        <f>IF(Source!BI398=3,H486+H487+H489+H490+H491, 0)</f>
        <v>0</v>
      </c>
      <c r="Z494">
        <f>IF(Source!BI398=4,H486+H487+H489+H490+H491, 0)</f>
        <v>0</v>
      </c>
    </row>
    <row r="496" spans="1:26" ht="16.5" x14ac:dyDescent="0.25">
      <c r="A496" s="79" t="str">
        <f>CONCATENATE("Подраздел: ",IF(Source!G402&lt;&gt;"Новый подраздел", Source!G402, ""))</f>
        <v>Подраздел: Сценическое оборудование</v>
      </c>
      <c r="B496" s="79"/>
      <c r="C496" s="79"/>
      <c r="D496" s="79"/>
      <c r="E496" s="79"/>
      <c r="F496" s="79"/>
      <c r="G496" s="79"/>
      <c r="H496" s="79"/>
      <c r="I496" s="79"/>
      <c r="J496" s="79"/>
      <c r="K496" s="79"/>
      <c r="L496" s="79"/>
    </row>
    <row r="497" spans="1:26" ht="42.75" x14ac:dyDescent="0.2">
      <c r="A497" s="50" t="str">
        <f>Source!E407</f>
        <v>45</v>
      </c>
      <c r="B497" s="51" t="str">
        <f>Source!F407</f>
        <v>м29-01-022-03</v>
      </c>
      <c r="C497" s="51" t="str">
        <f>Source!G407</f>
        <v>Оборудование сценических подъемов, дорога антрактно-раздвижного занавеса</v>
      </c>
      <c r="D497" s="32" t="str">
        <f>Source!H407</f>
        <v>КОМПЛ</v>
      </c>
      <c r="E497" s="13">
        <f>Source!I407</f>
        <v>1</v>
      </c>
      <c r="F497" s="33">
        <f>Source!AL407+Source!AM407+Source!AO407</f>
        <v>119.46000000000001</v>
      </c>
      <c r="G497" s="34"/>
      <c r="H497" s="35"/>
      <c r="I497" s="34" t="str">
        <f>Source!BO407</f>
        <v/>
      </c>
      <c r="J497" s="34"/>
      <c r="K497" s="35"/>
      <c r="L497" s="36"/>
      <c r="S497">
        <f>ROUND((Source!FX407/100)*((ROUND(Source!AF407*Source!I407, 2)+ROUND(Source!AE407*Source!I407, 2))), 2)</f>
        <v>93.7</v>
      </c>
      <c r="T497">
        <f>Source!X407</f>
        <v>624.02</v>
      </c>
      <c r="U497">
        <f>ROUND((Source!FY407/100)*((ROUND(Source!AF407*Source!I407, 2)+ROUND(Source!AE407*Source!I407, 2))), 2)</f>
        <v>70.27</v>
      </c>
      <c r="V497">
        <f>Source!Y407</f>
        <v>468.01</v>
      </c>
    </row>
    <row r="498" spans="1:26" ht="14.25" x14ac:dyDescent="0.2">
      <c r="A498" s="50"/>
      <c r="B498" s="51"/>
      <c r="C498" s="51" t="s">
        <v>1139</v>
      </c>
      <c r="D498" s="32"/>
      <c r="E498" s="13"/>
      <c r="F498" s="33">
        <f>Source!AO407</f>
        <v>117.12</v>
      </c>
      <c r="G498" s="34" t="str">
        <f>Source!DG407</f>
        <v/>
      </c>
      <c r="H498" s="35">
        <f>ROUND(Source!AF407*Source!I407, 2)</f>
        <v>117.12</v>
      </c>
      <c r="I498" s="34"/>
      <c r="J498" s="34">
        <f>IF(Source!BA407&lt;&gt; 0, Source!BA407, 1)</f>
        <v>6.66</v>
      </c>
      <c r="K498" s="35">
        <f>Source!S407</f>
        <v>780.02</v>
      </c>
      <c r="L498" s="36"/>
      <c r="R498">
        <f>H498</f>
        <v>117.12</v>
      </c>
    </row>
    <row r="499" spans="1:26" ht="14.25" x14ac:dyDescent="0.2">
      <c r="A499" s="50"/>
      <c r="B499" s="51"/>
      <c r="C499" s="51" t="s">
        <v>1146</v>
      </c>
      <c r="D499" s="32"/>
      <c r="E499" s="13"/>
      <c r="F499" s="33">
        <f>Source!AL407</f>
        <v>2.34</v>
      </c>
      <c r="G499" s="34" t="str">
        <f>Source!DD407</f>
        <v/>
      </c>
      <c r="H499" s="35">
        <f>ROUND(Source!AC407*Source!I407, 2)</f>
        <v>2.34</v>
      </c>
      <c r="I499" s="34"/>
      <c r="J499" s="34">
        <f>IF(Source!BC407&lt;&gt; 0, Source!BC407, 1)</f>
        <v>6.66</v>
      </c>
      <c r="K499" s="35">
        <f>Source!P407</f>
        <v>15.58</v>
      </c>
      <c r="L499" s="36"/>
    </row>
    <row r="500" spans="1:26" ht="14.25" x14ac:dyDescent="0.2">
      <c r="A500" s="50"/>
      <c r="B500" s="51"/>
      <c r="C500" s="51" t="s">
        <v>1141</v>
      </c>
      <c r="D500" s="32" t="s">
        <v>1142</v>
      </c>
      <c r="E500" s="13">
        <f>Source!BZ407</f>
        <v>80</v>
      </c>
      <c r="F500" s="54"/>
      <c r="G500" s="34"/>
      <c r="H500" s="35">
        <f>SUM(S497:S503)</f>
        <v>93.7</v>
      </c>
      <c r="I500" s="38"/>
      <c r="J500" s="30">
        <f>Source!AT407</f>
        <v>80</v>
      </c>
      <c r="K500" s="35">
        <f>SUM(T497:T503)</f>
        <v>624.02</v>
      </c>
      <c r="L500" s="36"/>
    </row>
    <row r="501" spans="1:26" ht="14.25" x14ac:dyDescent="0.2">
      <c r="A501" s="50"/>
      <c r="B501" s="51"/>
      <c r="C501" s="51" t="s">
        <v>1143</v>
      </c>
      <c r="D501" s="32" t="s">
        <v>1142</v>
      </c>
      <c r="E501" s="13">
        <f>Source!CA407</f>
        <v>60</v>
      </c>
      <c r="F501" s="54"/>
      <c r="G501" s="34"/>
      <c r="H501" s="35">
        <f>SUM(U497:U503)</f>
        <v>70.27</v>
      </c>
      <c r="I501" s="38"/>
      <c r="J501" s="30">
        <f>Source!AU407</f>
        <v>60</v>
      </c>
      <c r="K501" s="35">
        <f>SUM(V497:V503)</f>
        <v>468.01</v>
      </c>
      <c r="L501" s="36"/>
    </row>
    <row r="502" spans="1:26" ht="14.25" x14ac:dyDescent="0.2">
      <c r="A502" s="50"/>
      <c r="B502" s="51"/>
      <c r="C502" s="51" t="s">
        <v>1144</v>
      </c>
      <c r="D502" s="32" t="s">
        <v>1145</v>
      </c>
      <c r="E502" s="13">
        <f>Source!AQ407</f>
        <v>13.4</v>
      </c>
      <c r="F502" s="33"/>
      <c r="G502" s="34" t="str">
        <f>Source!DI407</f>
        <v/>
      </c>
      <c r="H502" s="35"/>
      <c r="I502" s="34"/>
      <c r="J502" s="34"/>
      <c r="K502" s="35"/>
      <c r="L502" s="46">
        <f>Source!U407</f>
        <v>13.4</v>
      </c>
    </row>
    <row r="503" spans="1:26" ht="96.75" x14ac:dyDescent="0.2">
      <c r="A503" s="52" t="str">
        <f>Source!E409</f>
        <v>45,1</v>
      </c>
      <c r="B503" s="53" t="str">
        <f>Source!F409</f>
        <v>Прайс-лист</v>
      </c>
      <c r="C503" s="53" t="s">
        <v>1147</v>
      </c>
      <c r="D503" s="39" t="str">
        <f>Source!H409</f>
        <v>ШТ</v>
      </c>
      <c r="E503" s="40">
        <f>Source!I409</f>
        <v>1</v>
      </c>
      <c r="F503" s="41">
        <f>Source!AL409+Source!AM409+Source!AO409</f>
        <v>29635.07</v>
      </c>
      <c r="G503" s="48" t="s">
        <v>6</v>
      </c>
      <c r="H503" s="43">
        <f>ROUND(Source!AC409*Source!I409, 2)+ROUND(Source!AD409*Source!I409, 2)+ROUND(Source!AF409*Source!I409, 2)</f>
        <v>29635.07</v>
      </c>
      <c r="I503" s="42"/>
      <c r="J503" s="42">
        <f>IF(Source!BC409&lt;&gt; 0, Source!BC409, 1)</f>
        <v>6.66</v>
      </c>
      <c r="K503" s="43">
        <f>Source!O409</f>
        <v>197369.57</v>
      </c>
      <c r="L503" s="49"/>
      <c r="S503">
        <f>ROUND((Source!FX409/100)*((ROUND(Source!AF409*Source!I409, 2)+ROUND(Source!AE409*Source!I409, 2))), 2)</f>
        <v>0</v>
      </c>
      <c r="T503">
        <f>Source!X409</f>
        <v>0</v>
      </c>
      <c r="U503">
        <f>ROUND((Source!FY409/100)*((ROUND(Source!AF409*Source!I409, 2)+ROUND(Source!AE409*Source!I409, 2))), 2)</f>
        <v>0</v>
      </c>
      <c r="V503">
        <f>Source!Y409</f>
        <v>0</v>
      </c>
      <c r="W503">
        <f>IF(Source!BI409&lt;=1,H503, 0)</f>
        <v>0</v>
      </c>
      <c r="X503">
        <f>IF(Source!BI409=2,H503, 0)</f>
        <v>29635.07</v>
      </c>
      <c r="Y503">
        <f>IF(Source!BI409=3,H503, 0)</f>
        <v>0</v>
      </c>
      <c r="Z503">
        <f>IF(Source!BI409=4,H503, 0)</f>
        <v>0</v>
      </c>
    </row>
    <row r="504" spans="1:26" ht="15" x14ac:dyDescent="0.25">
      <c r="G504" s="76">
        <f>H498+H499+H500+H501+SUM(H503:H503)</f>
        <v>29918.5</v>
      </c>
      <c r="H504" s="76"/>
      <c r="J504" s="76">
        <f>K498+K499+K500+K501+SUM(K503:K503)</f>
        <v>199257.2</v>
      </c>
      <c r="K504" s="76"/>
      <c r="L504" s="45">
        <f>Source!U407</f>
        <v>13.4</v>
      </c>
      <c r="O504" s="27">
        <f>G504</f>
        <v>29918.5</v>
      </c>
      <c r="P504" s="27">
        <f>J504</f>
        <v>199257.2</v>
      </c>
      <c r="Q504" s="27">
        <f>L504</f>
        <v>13.4</v>
      </c>
      <c r="W504">
        <f>IF(Source!BI407&lt;=1,H498+H499+H500+H501, 0)</f>
        <v>0</v>
      </c>
      <c r="X504">
        <f>IF(Source!BI407=2,H498+H499+H500+H501, 0)</f>
        <v>283.43</v>
      </c>
      <c r="Y504">
        <f>IF(Source!BI407=3,H498+H499+H500+H501, 0)</f>
        <v>0</v>
      </c>
      <c r="Z504">
        <f>IF(Source!BI407=4,H498+H499+H500+H501, 0)</f>
        <v>0</v>
      </c>
    </row>
    <row r="505" spans="1:26" ht="42.75" x14ac:dyDescent="0.2">
      <c r="A505" s="50" t="str">
        <f>Source!E411</f>
        <v>46</v>
      </c>
      <c r="B505" s="51" t="str">
        <f>Source!F411</f>
        <v>м08-03-573-05</v>
      </c>
      <c r="C505" s="51" t="str">
        <f>Source!G411</f>
        <v>Шкаф (пульт) управления навесной, высота, ширина и глубина до 900х600х500 мм</v>
      </c>
      <c r="D505" s="32" t="str">
        <f>Source!H411</f>
        <v>ШТ</v>
      </c>
      <c r="E505" s="13">
        <f>Source!I411</f>
        <v>1</v>
      </c>
      <c r="F505" s="33">
        <f>Source!AL411+Source!AM411+Source!AO411</f>
        <v>82.14</v>
      </c>
      <c r="G505" s="34"/>
      <c r="H505" s="35"/>
      <c r="I505" s="34" t="str">
        <f>Source!BO411</f>
        <v/>
      </c>
      <c r="J505" s="34"/>
      <c r="K505" s="35"/>
      <c r="L505" s="36"/>
      <c r="S505">
        <f>ROUND((Source!FX411/100)*((ROUND(Source!AF411*Source!I411, 2)+ROUND(Source!AE411*Source!I411, 2))), 2)</f>
        <v>27.97</v>
      </c>
      <c r="T505">
        <f>Source!X411</f>
        <v>186.27</v>
      </c>
      <c r="U505">
        <f>ROUND((Source!FY411/100)*((ROUND(Source!AF411*Source!I411, 2)+ROUND(Source!AE411*Source!I411, 2))), 2)</f>
        <v>19.14</v>
      </c>
      <c r="V505">
        <f>Source!Y411</f>
        <v>127.45</v>
      </c>
    </row>
    <row r="506" spans="1:26" ht="14.25" x14ac:dyDescent="0.2">
      <c r="A506" s="50"/>
      <c r="B506" s="51"/>
      <c r="C506" s="51" t="s">
        <v>1139</v>
      </c>
      <c r="D506" s="32"/>
      <c r="E506" s="13"/>
      <c r="F506" s="33">
        <f>Source!AO411</f>
        <v>23.51</v>
      </c>
      <c r="G506" s="34" t="str">
        <f>Source!DG411</f>
        <v/>
      </c>
      <c r="H506" s="35">
        <f>ROUND(Source!AF411*Source!I411, 2)</f>
        <v>23.51</v>
      </c>
      <c r="I506" s="34"/>
      <c r="J506" s="34">
        <f>IF(Source!BA411&lt;&gt; 0, Source!BA411, 1)</f>
        <v>6.66</v>
      </c>
      <c r="K506" s="35">
        <f>Source!S411</f>
        <v>156.58000000000001</v>
      </c>
      <c r="L506" s="36"/>
      <c r="R506">
        <f>H506</f>
        <v>23.51</v>
      </c>
    </row>
    <row r="507" spans="1:26" ht="14.25" x14ac:dyDescent="0.2">
      <c r="A507" s="50"/>
      <c r="B507" s="51"/>
      <c r="C507" s="51" t="s">
        <v>130</v>
      </c>
      <c r="D507" s="32"/>
      <c r="E507" s="13"/>
      <c r="F507" s="33">
        <f>Source!AM411</f>
        <v>55.1</v>
      </c>
      <c r="G507" s="34" t="str">
        <f>Source!DE411</f>
        <v/>
      </c>
      <c r="H507" s="35">
        <f>ROUND(Source!AD411*Source!I411, 2)</f>
        <v>55.1</v>
      </c>
      <c r="I507" s="34"/>
      <c r="J507" s="34">
        <f>IF(Source!BB411&lt;&gt; 0, Source!BB411, 1)</f>
        <v>6.66</v>
      </c>
      <c r="K507" s="35">
        <f>Source!Q411</f>
        <v>366.97</v>
      </c>
      <c r="L507" s="36"/>
    </row>
    <row r="508" spans="1:26" ht="14.25" x14ac:dyDescent="0.2">
      <c r="A508" s="50"/>
      <c r="B508" s="51"/>
      <c r="C508" s="51" t="s">
        <v>1140</v>
      </c>
      <c r="D508" s="32"/>
      <c r="E508" s="13"/>
      <c r="F508" s="33">
        <f>Source!AN411</f>
        <v>5.93</v>
      </c>
      <c r="G508" s="34" t="str">
        <f>Source!DF411</f>
        <v/>
      </c>
      <c r="H508" s="37">
        <f>ROUND(Source!AE411*Source!I411, 2)</f>
        <v>5.93</v>
      </c>
      <c r="I508" s="34"/>
      <c r="J508" s="34">
        <f>IF(Source!BS411&lt;&gt; 0, Source!BS411, 1)</f>
        <v>6.66</v>
      </c>
      <c r="K508" s="37">
        <f>Source!R411</f>
        <v>39.49</v>
      </c>
      <c r="L508" s="36"/>
      <c r="R508">
        <f>H508</f>
        <v>5.93</v>
      </c>
    </row>
    <row r="509" spans="1:26" ht="14.25" x14ac:dyDescent="0.2">
      <c r="A509" s="50"/>
      <c r="B509" s="51"/>
      <c r="C509" s="51" t="s">
        <v>1146</v>
      </c>
      <c r="D509" s="32"/>
      <c r="E509" s="13"/>
      <c r="F509" s="33">
        <f>Source!AL411</f>
        <v>3.53</v>
      </c>
      <c r="G509" s="34" t="str">
        <f>Source!DD411</f>
        <v/>
      </c>
      <c r="H509" s="35">
        <f>ROUND(Source!AC411*Source!I411, 2)</f>
        <v>3.53</v>
      </c>
      <c r="I509" s="34"/>
      <c r="J509" s="34">
        <f>IF(Source!BC411&lt;&gt; 0, Source!BC411, 1)</f>
        <v>6.66</v>
      </c>
      <c r="K509" s="35">
        <f>Source!P411</f>
        <v>23.51</v>
      </c>
      <c r="L509" s="36"/>
    </row>
    <row r="510" spans="1:26" ht="14.25" x14ac:dyDescent="0.2">
      <c r="A510" s="50"/>
      <c r="B510" s="51"/>
      <c r="C510" s="51" t="s">
        <v>1141</v>
      </c>
      <c r="D510" s="32" t="s">
        <v>1142</v>
      </c>
      <c r="E510" s="13">
        <f>Source!BZ411</f>
        <v>95</v>
      </c>
      <c r="F510" s="54"/>
      <c r="G510" s="34"/>
      <c r="H510" s="35">
        <f>SUM(S505:S513)</f>
        <v>27.97</v>
      </c>
      <c r="I510" s="38"/>
      <c r="J510" s="30">
        <f>Source!AT411</f>
        <v>95</v>
      </c>
      <c r="K510" s="35">
        <f>SUM(T505:T513)</f>
        <v>186.27</v>
      </c>
      <c r="L510" s="36"/>
    </row>
    <row r="511" spans="1:26" ht="14.25" x14ac:dyDescent="0.2">
      <c r="A511" s="50"/>
      <c r="B511" s="51"/>
      <c r="C511" s="51" t="s">
        <v>1143</v>
      </c>
      <c r="D511" s="32" t="s">
        <v>1142</v>
      </c>
      <c r="E511" s="13">
        <f>Source!CA411</f>
        <v>65</v>
      </c>
      <c r="F511" s="54"/>
      <c r="G511" s="34"/>
      <c r="H511" s="35">
        <f>SUM(U505:U513)</f>
        <v>19.14</v>
      </c>
      <c r="I511" s="38"/>
      <c r="J511" s="30">
        <f>Source!AU411</f>
        <v>65</v>
      </c>
      <c r="K511" s="35">
        <f>SUM(V505:V513)</f>
        <v>127.45</v>
      </c>
      <c r="L511" s="36"/>
    </row>
    <row r="512" spans="1:26" ht="14.25" x14ac:dyDescent="0.2">
      <c r="A512" s="50"/>
      <c r="B512" s="51"/>
      <c r="C512" s="51" t="s">
        <v>1144</v>
      </c>
      <c r="D512" s="32" t="s">
        <v>1145</v>
      </c>
      <c r="E512" s="13">
        <f>Source!AQ411</f>
        <v>2.37</v>
      </c>
      <c r="F512" s="33"/>
      <c r="G512" s="34" t="str">
        <f>Source!DI411</f>
        <v/>
      </c>
      <c r="H512" s="35"/>
      <c r="I512" s="34"/>
      <c r="J512" s="34"/>
      <c r="K512" s="35"/>
      <c r="L512" s="46">
        <f>Source!U411</f>
        <v>2.37</v>
      </c>
    </row>
    <row r="513" spans="1:26" ht="28.5" x14ac:dyDescent="0.2">
      <c r="A513" s="52" t="str">
        <f>Source!E413</f>
        <v>46,1</v>
      </c>
      <c r="B513" s="53" t="str">
        <f>Source!F413</f>
        <v>62.1.02.14-0073</v>
      </c>
      <c r="C513" s="53" t="str">
        <f>Source!G413</f>
        <v>Электрошкаф 220В управления приводом занавеса (прим.)</v>
      </c>
      <c r="D513" s="39" t="str">
        <f>Source!H413</f>
        <v>шт.</v>
      </c>
      <c r="E513" s="40">
        <f>Source!I413</f>
        <v>1</v>
      </c>
      <c r="F513" s="41">
        <f>Source!AL413+Source!AM413+Source!AO413</f>
        <v>1750.4</v>
      </c>
      <c r="G513" s="48" t="s">
        <v>6</v>
      </c>
      <c r="H513" s="43">
        <f>ROUND(Source!AC413*Source!I413, 2)+ROUND(Source!AD413*Source!I413, 2)+ROUND(Source!AF413*Source!I413, 2)</f>
        <v>1750.4</v>
      </c>
      <c r="I513" s="42"/>
      <c r="J513" s="42">
        <f>IF(Source!BC413&lt;&gt; 0, Source!BC413, 1)</f>
        <v>6.66</v>
      </c>
      <c r="K513" s="43">
        <f>Source!O413</f>
        <v>11657.66</v>
      </c>
      <c r="L513" s="49"/>
      <c r="S513">
        <f>ROUND((Source!FX413/100)*((ROUND(Source!AF413*Source!I413, 2)+ROUND(Source!AE413*Source!I413, 2))), 2)</f>
        <v>0</v>
      </c>
      <c r="T513">
        <f>Source!X413</f>
        <v>0</v>
      </c>
      <c r="U513">
        <f>ROUND((Source!FY413/100)*((ROUND(Source!AF413*Source!I413, 2)+ROUND(Source!AE413*Source!I413, 2))), 2)</f>
        <v>0</v>
      </c>
      <c r="V513">
        <f>Source!Y413</f>
        <v>0</v>
      </c>
      <c r="W513">
        <f>IF(Source!BI413&lt;=1,H513, 0)</f>
        <v>0</v>
      </c>
      <c r="X513">
        <f>IF(Source!BI413=2,H513, 0)</f>
        <v>1750.4</v>
      </c>
      <c r="Y513">
        <f>IF(Source!BI413=3,H513, 0)</f>
        <v>0</v>
      </c>
      <c r="Z513">
        <f>IF(Source!BI413=4,H513, 0)</f>
        <v>0</v>
      </c>
    </row>
    <row r="514" spans="1:26" ht="15" x14ac:dyDescent="0.25">
      <c r="G514" s="76">
        <f>H506+H507+H509+H510+H511+SUM(H513:H513)</f>
        <v>1879.65</v>
      </c>
      <c r="H514" s="76"/>
      <c r="J514" s="76">
        <f>K506+K507+K509+K510+K511+SUM(K513:K513)</f>
        <v>12518.44</v>
      </c>
      <c r="K514" s="76"/>
      <c r="L514" s="45">
        <f>Source!U411</f>
        <v>2.37</v>
      </c>
      <c r="O514" s="27">
        <f>G514</f>
        <v>1879.65</v>
      </c>
      <c r="P514" s="27">
        <f>J514</f>
        <v>12518.44</v>
      </c>
      <c r="Q514" s="27">
        <f>L514</f>
        <v>2.37</v>
      </c>
      <c r="W514">
        <f>IF(Source!BI411&lt;=1,H506+H507+H509+H510+H511, 0)</f>
        <v>0</v>
      </c>
      <c r="X514">
        <f>IF(Source!BI411=2,H506+H507+H509+H510+H511, 0)</f>
        <v>129.25</v>
      </c>
      <c r="Y514">
        <f>IF(Source!BI411=3,H506+H507+H509+H510+H511, 0)</f>
        <v>0</v>
      </c>
      <c r="Z514">
        <f>IF(Source!BI411=4,H506+H507+H509+H510+H511, 0)</f>
        <v>0</v>
      </c>
    </row>
    <row r="516" spans="1:26" ht="15" x14ac:dyDescent="0.25">
      <c r="A516" s="75" t="str">
        <f>CONCATENATE("Итого по подразделу: ",IF(Source!G415&lt;&gt;"Новый подраздел", Source!G415, ""))</f>
        <v>Итого по подразделу: Сценическое оборудование</v>
      </c>
      <c r="B516" s="75"/>
      <c r="C516" s="75"/>
      <c r="D516" s="75"/>
      <c r="E516" s="75"/>
      <c r="F516" s="75"/>
      <c r="G516" s="74">
        <f>SUM(O496:O515)</f>
        <v>31798.15</v>
      </c>
      <c r="H516" s="74"/>
      <c r="I516" s="29"/>
      <c r="J516" s="74">
        <f>SUM(P496:P515)</f>
        <v>211775.64</v>
      </c>
      <c r="K516" s="74"/>
      <c r="L516" s="45">
        <f>SUM(Q496:Q515)</f>
        <v>15.77</v>
      </c>
    </row>
    <row r="520" spans="1:26" ht="16.5" x14ac:dyDescent="0.25">
      <c r="A520" s="79" t="str">
        <f>CONCATENATE("Подраздел: ",IF(Source!G444&lt;&gt;"Новый подраздел", Source!G444, ""))</f>
        <v>Подраздел: Пожарная сигнализация</v>
      </c>
      <c r="B520" s="79"/>
      <c r="C520" s="79"/>
      <c r="D520" s="79"/>
      <c r="E520" s="79"/>
      <c r="F520" s="79"/>
      <c r="G520" s="79"/>
      <c r="H520" s="79"/>
      <c r="I520" s="79"/>
      <c r="J520" s="79"/>
      <c r="K520" s="79"/>
      <c r="L520" s="79"/>
    </row>
    <row r="521" spans="1:26" ht="14.25" x14ac:dyDescent="0.2">
      <c r="A521" s="50" t="str">
        <f>Source!E449</f>
        <v>47</v>
      </c>
      <c r="B521" s="51" t="str">
        <f>Source!F449</f>
        <v>67-3-1</v>
      </c>
      <c r="C521" s="51" t="str">
        <f>Source!G449</f>
        <v>Демонтаж кабеля</v>
      </c>
      <c r="D521" s="32" t="str">
        <f>Source!H449</f>
        <v>100 м</v>
      </c>
      <c r="E521" s="13">
        <f>Source!I449</f>
        <v>0.5</v>
      </c>
      <c r="F521" s="33">
        <f>Source!AL449+Source!AM449+Source!AO449</f>
        <v>75.5</v>
      </c>
      <c r="G521" s="34"/>
      <c r="H521" s="35"/>
      <c r="I521" s="34" t="str">
        <f>Source!BO449</f>
        <v/>
      </c>
      <c r="J521" s="34"/>
      <c r="K521" s="35"/>
      <c r="L521" s="36"/>
      <c r="S521">
        <f>ROUND((Source!FX449/100)*((ROUND(Source!AF449*Source!I449, 2)+ROUND(Source!AE449*Source!I449, 2))), 2)</f>
        <v>32.020000000000003</v>
      </c>
      <c r="T521">
        <f>Source!X449</f>
        <v>213.22</v>
      </c>
      <c r="U521">
        <f>ROUND((Source!FY449/100)*((ROUND(Source!AF449*Source!I449, 2)+ROUND(Source!AE449*Source!I449, 2))), 2)</f>
        <v>24.49</v>
      </c>
      <c r="V521">
        <f>Source!Y449</f>
        <v>163.05000000000001</v>
      </c>
    </row>
    <row r="522" spans="1:26" x14ac:dyDescent="0.2">
      <c r="C522" s="26" t="str">
        <f>"Объем: "&amp;Source!I449&amp;"=50/"&amp;"100"</f>
        <v>Объем: 0,5=50/100</v>
      </c>
    </row>
    <row r="523" spans="1:26" ht="14.25" x14ac:dyDescent="0.2">
      <c r="A523" s="50"/>
      <c r="B523" s="51"/>
      <c r="C523" s="51" t="s">
        <v>1139</v>
      </c>
      <c r="D523" s="32"/>
      <c r="E523" s="13"/>
      <c r="F523" s="33">
        <f>Source!AO449</f>
        <v>75.19</v>
      </c>
      <c r="G523" s="34" t="str">
        <f>Source!DG449</f>
        <v/>
      </c>
      <c r="H523" s="35">
        <f>ROUND(Source!AF449*Source!I449, 2)</f>
        <v>37.6</v>
      </c>
      <c r="I523" s="34"/>
      <c r="J523" s="34">
        <f>IF(Source!BA449&lt;&gt; 0, Source!BA449, 1)</f>
        <v>6.66</v>
      </c>
      <c r="K523" s="35">
        <f>Source!S449</f>
        <v>250.38</v>
      </c>
      <c r="L523" s="36"/>
      <c r="R523">
        <f>H523</f>
        <v>37.6</v>
      </c>
    </row>
    <row r="524" spans="1:26" ht="14.25" x14ac:dyDescent="0.2">
      <c r="A524" s="50"/>
      <c r="B524" s="51"/>
      <c r="C524" s="51" t="s">
        <v>130</v>
      </c>
      <c r="D524" s="32"/>
      <c r="E524" s="13"/>
      <c r="F524" s="33">
        <f>Source!AM449</f>
        <v>0.31</v>
      </c>
      <c r="G524" s="34" t="str">
        <f>Source!DE449</f>
        <v/>
      </c>
      <c r="H524" s="35">
        <f>ROUND(Source!AD449*Source!I449, 2)</f>
        <v>0.16</v>
      </c>
      <c r="I524" s="34"/>
      <c r="J524" s="34">
        <f>IF(Source!BB449&lt;&gt; 0, Source!BB449, 1)</f>
        <v>6.66</v>
      </c>
      <c r="K524" s="35">
        <f>Source!Q449</f>
        <v>1.03</v>
      </c>
      <c r="L524" s="36"/>
    </row>
    <row r="525" spans="1:26" ht="14.25" x14ac:dyDescent="0.2">
      <c r="A525" s="50"/>
      <c r="B525" s="51"/>
      <c r="C525" s="51" t="s">
        <v>1140</v>
      </c>
      <c r="D525" s="32"/>
      <c r="E525" s="13"/>
      <c r="F525" s="33">
        <f>Source!AN449</f>
        <v>0.14000000000000001</v>
      </c>
      <c r="G525" s="34" t="str">
        <f>Source!DF449</f>
        <v/>
      </c>
      <c r="H525" s="37">
        <f>ROUND(Source!AE449*Source!I449, 2)</f>
        <v>7.0000000000000007E-2</v>
      </c>
      <c r="I525" s="34"/>
      <c r="J525" s="34">
        <f>IF(Source!BS449&lt;&gt; 0, Source!BS449, 1)</f>
        <v>6.66</v>
      </c>
      <c r="K525" s="37">
        <f>Source!R449</f>
        <v>0.47</v>
      </c>
      <c r="L525" s="36"/>
      <c r="R525">
        <f>H525</f>
        <v>7.0000000000000007E-2</v>
      </c>
    </row>
    <row r="526" spans="1:26" ht="14.25" x14ac:dyDescent="0.2">
      <c r="A526" s="50"/>
      <c r="B526" s="51"/>
      <c r="C526" s="51" t="s">
        <v>1141</v>
      </c>
      <c r="D526" s="32" t="s">
        <v>1142</v>
      </c>
      <c r="E526" s="13">
        <f>Source!BZ449</f>
        <v>85</v>
      </c>
      <c r="F526" s="54"/>
      <c r="G526" s="34"/>
      <c r="H526" s="35">
        <f>SUM(S521:S528)</f>
        <v>32.020000000000003</v>
      </c>
      <c r="I526" s="38"/>
      <c r="J526" s="30">
        <f>Source!AT449</f>
        <v>85</v>
      </c>
      <c r="K526" s="35">
        <f>SUM(T521:T528)</f>
        <v>213.22</v>
      </c>
      <c r="L526" s="36"/>
    </row>
    <row r="527" spans="1:26" ht="14.25" x14ac:dyDescent="0.2">
      <c r="A527" s="50"/>
      <c r="B527" s="51"/>
      <c r="C527" s="51" t="s">
        <v>1143</v>
      </c>
      <c r="D527" s="32" t="s">
        <v>1142</v>
      </c>
      <c r="E527" s="13">
        <f>Source!CA449</f>
        <v>65</v>
      </c>
      <c r="F527" s="54"/>
      <c r="G527" s="34"/>
      <c r="H527" s="35">
        <f>SUM(U521:U528)</f>
        <v>24.49</v>
      </c>
      <c r="I527" s="38"/>
      <c r="J527" s="30">
        <f>Source!AU449</f>
        <v>65</v>
      </c>
      <c r="K527" s="35">
        <f>SUM(V521:V528)</f>
        <v>163.05000000000001</v>
      </c>
      <c r="L527" s="36"/>
    </row>
    <row r="528" spans="1:26" ht="14.25" x14ac:dyDescent="0.2">
      <c r="A528" s="52"/>
      <c r="B528" s="53"/>
      <c r="C528" s="53" t="s">
        <v>1144</v>
      </c>
      <c r="D528" s="39" t="s">
        <v>1145</v>
      </c>
      <c r="E528" s="40">
        <f>Source!AQ449</f>
        <v>9.64</v>
      </c>
      <c r="F528" s="41"/>
      <c r="G528" s="42" t="str">
        <f>Source!DI449</f>
        <v/>
      </c>
      <c r="H528" s="43"/>
      <c r="I528" s="42"/>
      <c r="J528" s="42"/>
      <c r="K528" s="43"/>
      <c r="L528" s="44">
        <f>Source!U449</f>
        <v>4.82</v>
      </c>
    </row>
    <row r="529" spans="1:26" ht="15" x14ac:dyDescent="0.25">
      <c r="G529" s="76">
        <f>H523+H524+H526+H527</f>
        <v>94.27</v>
      </c>
      <c r="H529" s="76"/>
      <c r="J529" s="76">
        <f>K523+K524+K526+K527</f>
        <v>627.68000000000006</v>
      </c>
      <c r="K529" s="76"/>
      <c r="L529" s="45">
        <f>Source!U449</f>
        <v>4.82</v>
      </c>
      <c r="O529" s="27">
        <f>G529</f>
        <v>94.27</v>
      </c>
      <c r="P529" s="27">
        <f>J529</f>
        <v>627.68000000000006</v>
      </c>
      <c r="Q529" s="27">
        <f>L529</f>
        <v>4.82</v>
      </c>
      <c r="W529">
        <f>IF(Source!BI449&lt;=1,H523+H524+H526+H527, 0)</f>
        <v>94.27</v>
      </c>
      <c r="X529">
        <f>IF(Source!BI449=2,H523+H524+H526+H527, 0)</f>
        <v>0</v>
      </c>
      <c r="Y529">
        <f>IF(Source!BI449=3,H523+H524+H526+H527, 0)</f>
        <v>0</v>
      </c>
      <c r="Z529">
        <f>IF(Source!BI449=4,H523+H524+H526+H527, 0)</f>
        <v>0</v>
      </c>
    </row>
    <row r="530" spans="1:26" ht="28.5" x14ac:dyDescent="0.2">
      <c r="A530" s="50" t="str">
        <f>Source!E451</f>
        <v>48</v>
      </c>
      <c r="B530" s="51" t="str">
        <f>Source!F451</f>
        <v>м10-04-101-07</v>
      </c>
      <c r="C530" s="51" t="str">
        <f>Source!G451</f>
        <v>Демонтаж: Громкоговоритель или звуковая колонка в помещении</v>
      </c>
      <c r="D530" s="32" t="str">
        <f>Source!H451</f>
        <v>ШТ</v>
      </c>
      <c r="E530" s="13">
        <f>Source!I451</f>
        <v>2</v>
      </c>
      <c r="F530" s="33">
        <f>Source!AL451+Source!AM451+Source!AO451</f>
        <v>30.770000000000003</v>
      </c>
      <c r="G530" s="34"/>
      <c r="H530" s="35"/>
      <c r="I530" s="34" t="str">
        <f>Source!BO451</f>
        <v/>
      </c>
      <c r="J530" s="34"/>
      <c r="K530" s="35"/>
      <c r="L530" s="36"/>
      <c r="S530">
        <f>ROUND((Source!FX451/100)*((ROUND(Source!AF451*Source!I451, 2)+ROUND(Source!AE451*Source!I451, 2))), 2)</f>
        <v>10.01</v>
      </c>
      <c r="T530">
        <f>Source!X451</f>
        <v>66.69</v>
      </c>
      <c r="U530">
        <f>ROUND((Source!FY451/100)*((ROUND(Source!AF451*Source!I451, 2)+ROUND(Source!AE451*Source!I451, 2))), 2)</f>
        <v>7.07</v>
      </c>
      <c r="V530">
        <f>Source!Y451</f>
        <v>47.12</v>
      </c>
    </row>
    <row r="531" spans="1:26" ht="14.25" x14ac:dyDescent="0.2">
      <c r="A531" s="50"/>
      <c r="B531" s="51"/>
      <c r="C531" s="51" t="s">
        <v>1139</v>
      </c>
      <c r="D531" s="32"/>
      <c r="E531" s="13"/>
      <c r="F531" s="33">
        <f>Source!AO451</f>
        <v>18.14</v>
      </c>
      <c r="G531" s="34" t="str">
        <f>Source!DG451</f>
        <v>)*0,3</v>
      </c>
      <c r="H531" s="35">
        <f>ROUND(Source!AF451*Source!I451, 2)</f>
        <v>10.88</v>
      </c>
      <c r="I531" s="34"/>
      <c r="J531" s="34">
        <f>IF(Source!BA451&lt;&gt; 0, Source!BA451, 1)</f>
        <v>6.66</v>
      </c>
      <c r="K531" s="35">
        <f>Source!S451</f>
        <v>72.489999999999995</v>
      </c>
      <c r="L531" s="36"/>
      <c r="R531">
        <f>H531</f>
        <v>10.88</v>
      </c>
    </row>
    <row r="532" spans="1:26" ht="14.25" x14ac:dyDescent="0.2">
      <c r="A532" s="50"/>
      <c r="B532" s="51"/>
      <c r="C532" s="51" t="s">
        <v>1141</v>
      </c>
      <c r="D532" s="32" t="s">
        <v>1142</v>
      </c>
      <c r="E532" s="13">
        <f>Source!BZ451</f>
        <v>92</v>
      </c>
      <c r="F532" s="54"/>
      <c r="G532" s="34"/>
      <c r="H532" s="35">
        <f>SUM(S530:S534)</f>
        <v>10.01</v>
      </c>
      <c r="I532" s="38"/>
      <c r="J532" s="30">
        <f>Source!AT451</f>
        <v>92</v>
      </c>
      <c r="K532" s="35">
        <f>SUM(T530:T534)</f>
        <v>66.69</v>
      </c>
      <c r="L532" s="36"/>
    </row>
    <row r="533" spans="1:26" ht="14.25" x14ac:dyDescent="0.2">
      <c r="A533" s="50"/>
      <c r="B533" s="51"/>
      <c r="C533" s="51" t="s">
        <v>1143</v>
      </c>
      <c r="D533" s="32" t="s">
        <v>1142</v>
      </c>
      <c r="E533" s="13">
        <f>Source!CA451</f>
        <v>65</v>
      </c>
      <c r="F533" s="54"/>
      <c r="G533" s="34"/>
      <c r="H533" s="35">
        <f>SUM(U530:U534)</f>
        <v>7.07</v>
      </c>
      <c r="I533" s="38"/>
      <c r="J533" s="30">
        <f>Source!AU451</f>
        <v>65</v>
      </c>
      <c r="K533" s="35">
        <f>SUM(V530:V534)</f>
        <v>47.12</v>
      </c>
      <c r="L533" s="36"/>
    </row>
    <row r="534" spans="1:26" ht="14.25" x14ac:dyDescent="0.2">
      <c r="A534" s="52"/>
      <c r="B534" s="53"/>
      <c r="C534" s="53" t="s">
        <v>1144</v>
      </c>
      <c r="D534" s="39" t="s">
        <v>1145</v>
      </c>
      <c r="E534" s="40">
        <f>Source!AQ451</f>
        <v>2</v>
      </c>
      <c r="F534" s="41"/>
      <c r="G534" s="42" t="str">
        <f>Source!DI451</f>
        <v>)*0,3</v>
      </c>
      <c r="H534" s="43"/>
      <c r="I534" s="42"/>
      <c r="J534" s="42"/>
      <c r="K534" s="43"/>
      <c r="L534" s="44">
        <f>Source!U451</f>
        <v>1.2</v>
      </c>
    </row>
    <row r="535" spans="1:26" ht="15" x14ac:dyDescent="0.25">
      <c r="G535" s="76">
        <f>H531+H532+H533</f>
        <v>27.96</v>
      </c>
      <c r="H535" s="76"/>
      <c r="J535" s="76">
        <f>K531+K532+K533</f>
        <v>186.3</v>
      </c>
      <c r="K535" s="76"/>
      <c r="L535" s="45">
        <f>Source!U451</f>
        <v>1.2</v>
      </c>
      <c r="O535" s="27">
        <f>G535</f>
        <v>27.96</v>
      </c>
      <c r="P535" s="27">
        <f>J535</f>
        <v>186.3</v>
      </c>
      <c r="Q535" s="27">
        <f>L535</f>
        <v>1.2</v>
      </c>
      <c r="W535">
        <f>IF(Source!BI451&lt;=1,H531+H532+H533, 0)</f>
        <v>0</v>
      </c>
      <c r="X535">
        <f>IF(Source!BI451=2,H531+H532+H533, 0)</f>
        <v>27.96</v>
      </c>
      <c r="Y535">
        <f>IF(Source!BI451=3,H531+H532+H533, 0)</f>
        <v>0</v>
      </c>
      <c r="Z535">
        <f>IF(Source!BI451=4,H531+H532+H533, 0)</f>
        <v>0</v>
      </c>
    </row>
    <row r="536" spans="1:26" ht="28.5" x14ac:dyDescent="0.2">
      <c r="A536" s="50" t="str">
        <f>Source!E453</f>
        <v>49</v>
      </c>
      <c r="B536" s="51" t="str">
        <f>Source!F453</f>
        <v>м10-04-101-07</v>
      </c>
      <c r="C536" s="51" t="str">
        <f>Source!G453</f>
        <v>Громкоговоритель или звуковая колонка в помещении</v>
      </c>
      <c r="D536" s="32" t="str">
        <f>Source!H453</f>
        <v>ШТ</v>
      </c>
      <c r="E536" s="13">
        <f>Source!I453</f>
        <v>2</v>
      </c>
      <c r="F536" s="33">
        <f>Source!AL453+Source!AM453+Source!AO453</f>
        <v>30.770000000000003</v>
      </c>
      <c r="G536" s="34"/>
      <c r="H536" s="35"/>
      <c r="I536" s="34" t="str">
        <f>Source!BO453</f>
        <v/>
      </c>
      <c r="J536" s="34"/>
      <c r="K536" s="35"/>
      <c r="L536" s="36"/>
      <c r="S536">
        <f>ROUND((Source!FX453/100)*((ROUND(Source!AF453*Source!I453, 2)+ROUND(Source!AE453*Source!I453, 2))), 2)</f>
        <v>33.380000000000003</v>
      </c>
      <c r="T536">
        <f>Source!X453</f>
        <v>222.29</v>
      </c>
      <c r="U536">
        <f>ROUND((Source!FY453/100)*((ROUND(Source!AF453*Source!I453, 2)+ROUND(Source!AE453*Source!I453, 2))), 2)</f>
        <v>23.58</v>
      </c>
      <c r="V536">
        <f>Source!Y453</f>
        <v>157.05000000000001</v>
      </c>
    </row>
    <row r="537" spans="1:26" ht="14.25" x14ac:dyDescent="0.2">
      <c r="A537" s="50"/>
      <c r="B537" s="51"/>
      <c r="C537" s="51" t="s">
        <v>1139</v>
      </c>
      <c r="D537" s="32"/>
      <c r="E537" s="13"/>
      <c r="F537" s="33">
        <f>Source!AO453</f>
        <v>18.14</v>
      </c>
      <c r="G537" s="34" t="str">
        <f>Source!DG453</f>
        <v/>
      </c>
      <c r="H537" s="35">
        <f>ROUND(Source!AF453*Source!I453, 2)</f>
        <v>36.28</v>
      </c>
      <c r="I537" s="34"/>
      <c r="J537" s="34">
        <f>IF(Source!BA453&lt;&gt; 0, Source!BA453, 1)</f>
        <v>6.66</v>
      </c>
      <c r="K537" s="35">
        <f>Source!S453</f>
        <v>241.62</v>
      </c>
      <c r="L537" s="36"/>
      <c r="R537">
        <f>H537</f>
        <v>36.28</v>
      </c>
    </row>
    <row r="538" spans="1:26" ht="14.25" x14ac:dyDescent="0.2">
      <c r="A538" s="50"/>
      <c r="B538" s="51"/>
      <c r="C538" s="51" t="s">
        <v>1146</v>
      </c>
      <c r="D538" s="32"/>
      <c r="E538" s="13"/>
      <c r="F538" s="33">
        <f>Source!AL453</f>
        <v>12.63</v>
      </c>
      <c r="G538" s="34" t="str">
        <f>Source!DD453</f>
        <v/>
      </c>
      <c r="H538" s="35">
        <f>ROUND(Source!AC453*Source!I453, 2)</f>
        <v>25.26</v>
      </c>
      <c r="I538" s="34"/>
      <c r="J538" s="34">
        <f>IF(Source!BC453&lt;&gt; 0, Source!BC453, 1)</f>
        <v>6.66</v>
      </c>
      <c r="K538" s="35">
        <f>Source!P453</f>
        <v>168.23</v>
      </c>
      <c r="L538" s="36"/>
    </row>
    <row r="539" spans="1:26" ht="14.25" x14ac:dyDescent="0.2">
      <c r="A539" s="50"/>
      <c r="B539" s="51"/>
      <c r="C539" s="51" t="s">
        <v>1141</v>
      </c>
      <c r="D539" s="32" t="s">
        <v>1142</v>
      </c>
      <c r="E539" s="13">
        <f>Source!BZ453</f>
        <v>92</v>
      </c>
      <c r="F539" s="54"/>
      <c r="G539" s="34"/>
      <c r="H539" s="35">
        <f>SUM(S536:S542)</f>
        <v>33.380000000000003</v>
      </c>
      <c r="I539" s="38"/>
      <c r="J539" s="30">
        <f>Source!AT453</f>
        <v>92</v>
      </c>
      <c r="K539" s="35">
        <f>SUM(T536:T542)</f>
        <v>222.29</v>
      </c>
      <c r="L539" s="36"/>
    </row>
    <row r="540" spans="1:26" ht="14.25" x14ac:dyDescent="0.2">
      <c r="A540" s="50"/>
      <c r="B540" s="51"/>
      <c r="C540" s="51" t="s">
        <v>1143</v>
      </c>
      <c r="D540" s="32" t="s">
        <v>1142</v>
      </c>
      <c r="E540" s="13">
        <f>Source!CA453</f>
        <v>65</v>
      </c>
      <c r="F540" s="54"/>
      <c r="G540" s="34"/>
      <c r="H540" s="35">
        <f>SUM(U536:U542)</f>
        <v>23.58</v>
      </c>
      <c r="I540" s="38"/>
      <c r="J540" s="30">
        <f>Source!AU453</f>
        <v>65</v>
      </c>
      <c r="K540" s="35">
        <f>SUM(V536:V542)</f>
        <v>157.05000000000001</v>
      </c>
      <c r="L540" s="36"/>
    </row>
    <row r="541" spans="1:26" ht="14.25" x14ac:dyDescent="0.2">
      <c r="A541" s="50"/>
      <c r="B541" s="51"/>
      <c r="C541" s="51" t="s">
        <v>1144</v>
      </c>
      <c r="D541" s="32" t="s">
        <v>1145</v>
      </c>
      <c r="E541" s="13">
        <f>Source!AQ453</f>
        <v>2</v>
      </c>
      <c r="F541" s="33"/>
      <c r="G541" s="34" t="str">
        <f>Source!DI453</f>
        <v/>
      </c>
      <c r="H541" s="35"/>
      <c r="I541" s="34"/>
      <c r="J541" s="34"/>
      <c r="K541" s="35"/>
      <c r="L541" s="46">
        <f>Source!U453</f>
        <v>4</v>
      </c>
    </row>
    <row r="542" spans="1:26" ht="28.5" x14ac:dyDescent="0.2">
      <c r="A542" s="52" t="str">
        <f>Source!E455</f>
        <v>49,1</v>
      </c>
      <c r="B542" s="53" t="str">
        <f>Source!F455</f>
        <v>61.3.02.01-0007</v>
      </c>
      <c r="C542" s="53" t="str">
        <f>Source!G455</f>
        <v>Аккустическая система "АС-2-2"</v>
      </c>
      <c r="D542" s="39" t="str">
        <f>Source!H455</f>
        <v>шт.</v>
      </c>
      <c r="E542" s="40">
        <f>Source!I455</f>
        <v>2</v>
      </c>
      <c r="F542" s="41">
        <f>Source!AL455+Source!AM455+Source!AO455</f>
        <v>387.4</v>
      </c>
      <c r="G542" s="48" t="s">
        <v>6</v>
      </c>
      <c r="H542" s="43">
        <f>ROUND(Source!AC455*Source!I455, 2)+ROUND(Source!AD455*Source!I455, 2)+ROUND(Source!AF455*Source!I455, 2)</f>
        <v>774.8</v>
      </c>
      <c r="I542" s="42"/>
      <c r="J542" s="42">
        <f>IF(Source!BC455&lt;&gt; 0, Source!BC455, 1)</f>
        <v>6.66</v>
      </c>
      <c r="K542" s="43">
        <f>Source!O455</f>
        <v>5160.17</v>
      </c>
      <c r="L542" s="49"/>
      <c r="S542">
        <f>ROUND((Source!FX455/100)*((ROUND(Source!AF455*Source!I455, 2)+ROUND(Source!AE455*Source!I455, 2))), 2)</f>
        <v>0</v>
      </c>
      <c r="T542">
        <f>Source!X455</f>
        <v>0</v>
      </c>
      <c r="U542">
        <f>ROUND((Source!FY455/100)*((ROUND(Source!AF455*Source!I455, 2)+ROUND(Source!AE455*Source!I455, 2))), 2)</f>
        <v>0</v>
      </c>
      <c r="V542">
        <f>Source!Y455</f>
        <v>0</v>
      </c>
      <c r="W542">
        <f>IF(Source!BI455&lt;=1,H542, 0)</f>
        <v>0</v>
      </c>
      <c r="X542">
        <f>IF(Source!BI455=2,H542, 0)</f>
        <v>774.8</v>
      </c>
      <c r="Y542">
        <f>IF(Source!BI455=3,H542, 0)</f>
        <v>0</v>
      </c>
      <c r="Z542">
        <f>IF(Source!BI455=4,H542, 0)</f>
        <v>0</v>
      </c>
    </row>
    <row r="543" spans="1:26" ht="15" x14ac:dyDescent="0.25">
      <c r="G543" s="76">
        <f>H537+H538+H539+H540+SUM(H542:H542)</f>
        <v>893.3</v>
      </c>
      <c r="H543" s="76"/>
      <c r="J543" s="76">
        <f>K537+K538+K539+K540+SUM(K542:K542)</f>
        <v>5949.3600000000006</v>
      </c>
      <c r="K543" s="76"/>
      <c r="L543" s="45">
        <f>Source!U453</f>
        <v>4</v>
      </c>
      <c r="O543" s="27">
        <f>G543</f>
        <v>893.3</v>
      </c>
      <c r="P543" s="27">
        <f>J543</f>
        <v>5949.3600000000006</v>
      </c>
      <c r="Q543" s="27">
        <f>L543</f>
        <v>4</v>
      </c>
      <c r="W543">
        <f>IF(Source!BI453&lt;=1,H537+H538+H539+H540, 0)</f>
        <v>0</v>
      </c>
      <c r="X543">
        <f>IF(Source!BI453=2,H537+H538+H539+H540, 0)</f>
        <v>118.50000000000001</v>
      </c>
      <c r="Y543">
        <f>IF(Source!BI453=3,H537+H538+H539+H540, 0)</f>
        <v>0</v>
      </c>
      <c r="Z543">
        <f>IF(Source!BI453=4,H537+H538+H539+H540, 0)</f>
        <v>0</v>
      </c>
    </row>
    <row r="544" spans="1:26" ht="57" x14ac:dyDescent="0.2">
      <c r="A544" s="50" t="str">
        <f>Source!E457</f>
        <v>50</v>
      </c>
      <c r="B544" s="51" t="str">
        <f>Source!F457</f>
        <v>м10-08-002-02</v>
      </c>
      <c r="C544" s="51" t="str">
        <f>Source!G457</f>
        <v>Демонтаж: Извещатель ПС автоматический дымовой, фотоэлектрический, радиоизотопный, световой в нормальном исполнении</v>
      </c>
      <c r="D544" s="32" t="str">
        <f>Source!H457</f>
        <v>ШТ</v>
      </c>
      <c r="E544" s="13">
        <f>Source!I457</f>
        <v>6</v>
      </c>
      <c r="F544" s="33">
        <f>Source!AL457+Source!AM457+Source!AO457</f>
        <v>18.91</v>
      </c>
      <c r="G544" s="34"/>
      <c r="H544" s="35"/>
      <c r="I544" s="34" t="str">
        <f>Source!BO457</f>
        <v/>
      </c>
      <c r="J544" s="34"/>
      <c r="K544" s="35"/>
      <c r="L544" s="36"/>
      <c r="S544">
        <f>ROUND((Source!FX457/100)*((ROUND(Source!AF457*Source!I457, 2)+ROUND(Source!AE457*Source!I457, 2))), 2)</f>
        <v>23.27</v>
      </c>
      <c r="T544">
        <f>Source!X457</f>
        <v>154.97999999999999</v>
      </c>
      <c r="U544">
        <f>ROUND((Source!FY457/100)*((ROUND(Source!AF457*Source!I457, 2)+ROUND(Source!AE457*Source!I457, 2))), 2)</f>
        <v>17.45</v>
      </c>
      <c r="V544">
        <f>Source!Y457</f>
        <v>116.24</v>
      </c>
    </row>
    <row r="545" spans="1:26" ht="14.25" x14ac:dyDescent="0.2">
      <c r="A545" s="50"/>
      <c r="B545" s="51"/>
      <c r="C545" s="51" t="s">
        <v>1139</v>
      </c>
      <c r="D545" s="32"/>
      <c r="E545" s="13"/>
      <c r="F545" s="33">
        <f>Source!AO457</f>
        <v>16.16</v>
      </c>
      <c r="G545" s="34" t="str">
        <f>Source!DG457</f>
        <v>)*0,3</v>
      </c>
      <c r="H545" s="35">
        <f>ROUND(Source!AF457*Source!I457, 2)</f>
        <v>29.09</v>
      </c>
      <c r="I545" s="34"/>
      <c r="J545" s="34">
        <f>IF(Source!BA457&lt;&gt; 0, Source!BA457, 1)</f>
        <v>6.66</v>
      </c>
      <c r="K545" s="35">
        <f>Source!S457</f>
        <v>193.73</v>
      </c>
      <c r="L545" s="36"/>
      <c r="R545">
        <f>H545</f>
        <v>29.09</v>
      </c>
    </row>
    <row r="546" spans="1:26" ht="14.25" x14ac:dyDescent="0.2">
      <c r="A546" s="50"/>
      <c r="B546" s="51"/>
      <c r="C546" s="51" t="s">
        <v>1141</v>
      </c>
      <c r="D546" s="32" t="s">
        <v>1142</v>
      </c>
      <c r="E546" s="13">
        <f>Source!BZ457</f>
        <v>80</v>
      </c>
      <c r="F546" s="54"/>
      <c r="G546" s="34"/>
      <c r="H546" s="35">
        <f>SUM(S544:S548)</f>
        <v>23.27</v>
      </c>
      <c r="I546" s="38"/>
      <c r="J546" s="30">
        <f>Source!AT457</f>
        <v>80</v>
      </c>
      <c r="K546" s="35">
        <f>SUM(T544:T548)</f>
        <v>154.97999999999999</v>
      </c>
      <c r="L546" s="36"/>
    </row>
    <row r="547" spans="1:26" ht="14.25" x14ac:dyDescent="0.2">
      <c r="A547" s="50"/>
      <c r="B547" s="51"/>
      <c r="C547" s="51" t="s">
        <v>1143</v>
      </c>
      <c r="D547" s="32" t="s">
        <v>1142</v>
      </c>
      <c r="E547" s="13">
        <f>Source!CA457</f>
        <v>60</v>
      </c>
      <c r="F547" s="54"/>
      <c r="G547" s="34"/>
      <c r="H547" s="35">
        <f>SUM(U544:U548)</f>
        <v>17.45</v>
      </c>
      <c r="I547" s="38"/>
      <c r="J547" s="30">
        <f>Source!AU457</f>
        <v>60</v>
      </c>
      <c r="K547" s="35">
        <f>SUM(V544:V548)</f>
        <v>116.24</v>
      </c>
      <c r="L547" s="36"/>
    </row>
    <row r="548" spans="1:26" ht="14.25" x14ac:dyDescent="0.2">
      <c r="A548" s="52"/>
      <c r="B548" s="53"/>
      <c r="C548" s="53" t="s">
        <v>1144</v>
      </c>
      <c r="D548" s="39" t="s">
        <v>1145</v>
      </c>
      <c r="E548" s="40">
        <f>Source!AQ457</f>
        <v>1.68</v>
      </c>
      <c r="F548" s="41"/>
      <c r="G548" s="42" t="str">
        <f>Source!DI457</f>
        <v>)*0,3</v>
      </c>
      <c r="H548" s="43"/>
      <c r="I548" s="42"/>
      <c r="J548" s="42"/>
      <c r="K548" s="43"/>
      <c r="L548" s="44">
        <f>Source!U457</f>
        <v>3.024</v>
      </c>
    </row>
    <row r="549" spans="1:26" ht="15" x14ac:dyDescent="0.25">
      <c r="G549" s="76">
        <f>H545+H546+H547</f>
        <v>69.81</v>
      </c>
      <c r="H549" s="76"/>
      <c r="J549" s="76">
        <f>K545+K546+K547</f>
        <v>464.95</v>
      </c>
      <c r="K549" s="76"/>
      <c r="L549" s="45">
        <f>Source!U457</f>
        <v>3.024</v>
      </c>
      <c r="O549" s="27">
        <f>G549</f>
        <v>69.81</v>
      </c>
      <c r="P549" s="27">
        <f>J549</f>
        <v>464.95</v>
      </c>
      <c r="Q549" s="27">
        <f>L549</f>
        <v>3.024</v>
      </c>
      <c r="W549">
        <f>IF(Source!BI457&lt;=1,H545+H546+H547, 0)</f>
        <v>0</v>
      </c>
      <c r="X549">
        <f>IF(Source!BI457=2,H545+H546+H547, 0)</f>
        <v>69.81</v>
      </c>
      <c r="Y549">
        <f>IF(Source!BI457=3,H545+H546+H547, 0)</f>
        <v>0</v>
      </c>
      <c r="Z549">
        <f>IF(Source!BI457=4,H545+H546+H547, 0)</f>
        <v>0</v>
      </c>
    </row>
    <row r="550" spans="1:26" ht="57" x14ac:dyDescent="0.2">
      <c r="A550" s="50" t="str">
        <f>Source!E459</f>
        <v>51</v>
      </c>
      <c r="B550" s="51" t="str">
        <f>Source!F459</f>
        <v>м10-08-002-02</v>
      </c>
      <c r="C550" s="51" t="str">
        <f>Source!G459</f>
        <v>Извещатель ПС автоматический дымовой, фотоэлектрический, радиоизотопный, световой в нормальном исполнении</v>
      </c>
      <c r="D550" s="32" t="str">
        <f>Source!H459</f>
        <v>ШТ</v>
      </c>
      <c r="E550" s="13">
        <f>Source!I459</f>
        <v>6</v>
      </c>
      <c r="F550" s="33">
        <f>Source!AL459+Source!AM459+Source!AO459</f>
        <v>18.91</v>
      </c>
      <c r="G550" s="34"/>
      <c r="H550" s="35"/>
      <c r="I550" s="34" t="str">
        <f>Source!BO459</f>
        <v/>
      </c>
      <c r="J550" s="34"/>
      <c r="K550" s="35"/>
      <c r="L550" s="36"/>
      <c r="S550">
        <f>ROUND((Source!FX459/100)*((ROUND(Source!AF459*Source!I459, 2)+ROUND(Source!AE459*Source!I459, 2))), 2)</f>
        <v>77.569999999999993</v>
      </c>
      <c r="T550">
        <f>Source!X459</f>
        <v>516.6</v>
      </c>
      <c r="U550">
        <f>ROUND((Source!FY459/100)*((ROUND(Source!AF459*Source!I459, 2)+ROUND(Source!AE459*Source!I459, 2))), 2)</f>
        <v>58.18</v>
      </c>
      <c r="V550">
        <f>Source!Y459</f>
        <v>387.45</v>
      </c>
    </row>
    <row r="551" spans="1:26" ht="14.25" x14ac:dyDescent="0.2">
      <c r="A551" s="50"/>
      <c r="B551" s="51"/>
      <c r="C551" s="51" t="s">
        <v>1139</v>
      </c>
      <c r="D551" s="32"/>
      <c r="E551" s="13"/>
      <c r="F551" s="33">
        <f>Source!AO459</f>
        <v>16.16</v>
      </c>
      <c r="G551" s="34" t="str">
        <f>Source!DG459</f>
        <v/>
      </c>
      <c r="H551" s="35">
        <f>ROUND(Source!AF459*Source!I459, 2)</f>
        <v>96.96</v>
      </c>
      <c r="I551" s="34"/>
      <c r="J551" s="34">
        <f>IF(Source!BA459&lt;&gt; 0, Source!BA459, 1)</f>
        <v>6.66</v>
      </c>
      <c r="K551" s="35">
        <f>Source!S459</f>
        <v>645.75</v>
      </c>
      <c r="L551" s="36"/>
      <c r="R551">
        <f>H551</f>
        <v>96.96</v>
      </c>
    </row>
    <row r="552" spans="1:26" ht="14.25" x14ac:dyDescent="0.2">
      <c r="A552" s="50"/>
      <c r="B552" s="51"/>
      <c r="C552" s="51" t="s">
        <v>1146</v>
      </c>
      <c r="D552" s="32"/>
      <c r="E552" s="13"/>
      <c r="F552" s="33">
        <f>Source!AL459</f>
        <v>2.75</v>
      </c>
      <c r="G552" s="34" t="str">
        <f>Source!DD459</f>
        <v/>
      </c>
      <c r="H552" s="35">
        <f>ROUND(Source!AC459*Source!I459, 2)</f>
        <v>16.5</v>
      </c>
      <c r="I552" s="34"/>
      <c r="J552" s="34">
        <f>IF(Source!BC459&lt;&gt; 0, Source!BC459, 1)</f>
        <v>6.66</v>
      </c>
      <c r="K552" s="35">
        <f>Source!P459</f>
        <v>109.89</v>
      </c>
      <c r="L552" s="36"/>
    </row>
    <row r="553" spans="1:26" ht="14.25" x14ac:dyDescent="0.2">
      <c r="A553" s="50"/>
      <c r="B553" s="51"/>
      <c r="C553" s="51" t="s">
        <v>1141</v>
      </c>
      <c r="D553" s="32" t="s">
        <v>1142</v>
      </c>
      <c r="E553" s="13">
        <f>Source!BZ459</f>
        <v>80</v>
      </c>
      <c r="F553" s="54"/>
      <c r="G553" s="34"/>
      <c r="H553" s="35">
        <f>SUM(S550:S556)</f>
        <v>77.569999999999993</v>
      </c>
      <c r="I553" s="38"/>
      <c r="J553" s="30">
        <f>Source!AT459</f>
        <v>80</v>
      </c>
      <c r="K553" s="35">
        <f>SUM(T550:T556)</f>
        <v>516.6</v>
      </c>
      <c r="L553" s="36"/>
    </row>
    <row r="554" spans="1:26" ht="14.25" x14ac:dyDescent="0.2">
      <c r="A554" s="50"/>
      <c r="B554" s="51"/>
      <c r="C554" s="51" t="s">
        <v>1143</v>
      </c>
      <c r="D554" s="32" t="s">
        <v>1142</v>
      </c>
      <c r="E554" s="13">
        <f>Source!CA459</f>
        <v>60</v>
      </c>
      <c r="F554" s="54"/>
      <c r="G554" s="34"/>
      <c r="H554" s="35">
        <f>SUM(U550:U556)</f>
        <v>58.18</v>
      </c>
      <c r="I554" s="38"/>
      <c r="J554" s="30">
        <f>Source!AU459</f>
        <v>60</v>
      </c>
      <c r="K554" s="35">
        <f>SUM(V550:V556)</f>
        <v>387.45</v>
      </c>
      <c r="L554" s="36"/>
    </row>
    <row r="555" spans="1:26" ht="14.25" x14ac:dyDescent="0.2">
      <c r="A555" s="50"/>
      <c r="B555" s="51"/>
      <c r="C555" s="51" t="s">
        <v>1144</v>
      </c>
      <c r="D555" s="32" t="s">
        <v>1145</v>
      </c>
      <c r="E555" s="13">
        <f>Source!AQ459</f>
        <v>1.68</v>
      </c>
      <c r="F555" s="33"/>
      <c r="G555" s="34" t="str">
        <f>Source!DI459</f>
        <v/>
      </c>
      <c r="H555" s="35"/>
      <c r="I555" s="34"/>
      <c r="J555" s="34"/>
      <c r="K555" s="35"/>
      <c r="L555" s="46">
        <f>Source!U459</f>
        <v>10.08</v>
      </c>
    </row>
    <row r="556" spans="1:26" ht="28.5" x14ac:dyDescent="0.2">
      <c r="A556" s="52" t="str">
        <f>Source!E461</f>
        <v>51,1</v>
      </c>
      <c r="B556" s="53" t="str">
        <f>Source!F461</f>
        <v>61.2.02.01-0019</v>
      </c>
      <c r="C556" s="53" t="str">
        <f>Source!G461</f>
        <v>Извещатель пожарный дымовой ДИП-34А-03</v>
      </c>
      <c r="D556" s="39" t="str">
        <f>Source!H461</f>
        <v>10 шт.</v>
      </c>
      <c r="E556" s="40">
        <f>Source!I461</f>
        <v>0.6</v>
      </c>
      <c r="F556" s="41">
        <f>Source!AL461+Source!AM461+Source!AO461</f>
        <v>1165.22</v>
      </c>
      <c r="G556" s="48" t="s">
        <v>6</v>
      </c>
      <c r="H556" s="43">
        <f>ROUND(Source!AC461*Source!I461, 2)+ROUND(Source!AD461*Source!I461, 2)+ROUND(Source!AF461*Source!I461, 2)</f>
        <v>699.13</v>
      </c>
      <c r="I556" s="42"/>
      <c r="J556" s="42">
        <f>IF(Source!BC461&lt;&gt; 0, Source!BC461, 1)</f>
        <v>6.66</v>
      </c>
      <c r="K556" s="43">
        <f>Source!O461</f>
        <v>4656.22</v>
      </c>
      <c r="L556" s="49"/>
      <c r="S556">
        <f>ROUND((Source!FX461/100)*((ROUND(Source!AF461*Source!I461, 2)+ROUND(Source!AE461*Source!I461, 2))), 2)</f>
        <v>0</v>
      </c>
      <c r="T556">
        <f>Source!X461</f>
        <v>0</v>
      </c>
      <c r="U556">
        <f>ROUND((Source!FY461/100)*((ROUND(Source!AF461*Source!I461, 2)+ROUND(Source!AE461*Source!I461, 2))), 2)</f>
        <v>0</v>
      </c>
      <c r="V556">
        <f>Source!Y461</f>
        <v>0</v>
      </c>
      <c r="W556">
        <f>IF(Source!BI461&lt;=1,H556, 0)</f>
        <v>0</v>
      </c>
      <c r="X556">
        <f>IF(Source!BI461=2,H556, 0)</f>
        <v>699.13</v>
      </c>
      <c r="Y556">
        <f>IF(Source!BI461=3,H556, 0)</f>
        <v>0</v>
      </c>
      <c r="Z556">
        <f>IF(Source!BI461=4,H556, 0)</f>
        <v>0</v>
      </c>
    </row>
    <row r="557" spans="1:26" ht="15" x14ac:dyDescent="0.25">
      <c r="G557" s="76">
        <f>H551+H552+H553+H554+SUM(H556:H556)</f>
        <v>948.33999999999992</v>
      </c>
      <c r="H557" s="76"/>
      <c r="J557" s="76">
        <f>K551+K552+K553+K554+SUM(K556:K556)</f>
        <v>6315.91</v>
      </c>
      <c r="K557" s="76"/>
      <c r="L557" s="45">
        <f>Source!U459</f>
        <v>10.08</v>
      </c>
      <c r="O557" s="27">
        <f>G557</f>
        <v>948.33999999999992</v>
      </c>
      <c r="P557" s="27">
        <f>J557</f>
        <v>6315.91</v>
      </c>
      <c r="Q557" s="27">
        <f>L557</f>
        <v>10.08</v>
      </c>
      <c r="W557">
        <f>IF(Source!BI459&lt;=1,H551+H552+H553+H554, 0)</f>
        <v>0</v>
      </c>
      <c r="X557">
        <f>IF(Source!BI459=2,H551+H552+H553+H554, 0)</f>
        <v>249.20999999999998</v>
      </c>
      <c r="Y557">
        <f>IF(Source!BI459=3,H551+H552+H553+H554, 0)</f>
        <v>0</v>
      </c>
      <c r="Z557">
        <f>IF(Source!BI459=4,H551+H552+H553+H554, 0)</f>
        <v>0</v>
      </c>
    </row>
    <row r="558" spans="1:26" ht="28.5" x14ac:dyDescent="0.2">
      <c r="A558" s="50" t="str">
        <f>Source!E463</f>
        <v>52</v>
      </c>
      <c r="B558" s="51" t="str">
        <f>Source!F463</f>
        <v>м08-03-593-10</v>
      </c>
      <c r="C558" s="51" t="str">
        <f>Source!G463</f>
        <v>Демонтаж: Световые настенные указатели</v>
      </c>
      <c r="D558" s="32" t="str">
        <f>Source!H463</f>
        <v>100 ШТ</v>
      </c>
      <c r="E558" s="13">
        <f>Source!I463</f>
        <v>0.02</v>
      </c>
      <c r="F558" s="33">
        <f>Source!AL463+Source!AM463+Source!AO463</f>
        <v>1335.26</v>
      </c>
      <c r="G558" s="34"/>
      <c r="H558" s="35"/>
      <c r="I558" s="34" t="str">
        <f>Source!BO463</f>
        <v/>
      </c>
      <c r="J558" s="34"/>
      <c r="K558" s="35"/>
      <c r="L558" s="36"/>
      <c r="S558">
        <f>ROUND((Source!FX463/100)*((ROUND(Source!AF463*Source!I463, 2)+ROUND(Source!AE463*Source!I463, 2))), 2)</f>
        <v>4.47</v>
      </c>
      <c r="T558">
        <f>Source!X463</f>
        <v>29.77</v>
      </c>
      <c r="U558">
        <f>ROUND((Source!FY463/100)*((ROUND(Source!AF463*Source!I463, 2)+ROUND(Source!AE463*Source!I463, 2))), 2)</f>
        <v>3.06</v>
      </c>
      <c r="V558">
        <f>Source!Y463</f>
        <v>20.37</v>
      </c>
    </row>
    <row r="559" spans="1:26" x14ac:dyDescent="0.2">
      <c r="C559" s="26" t="str">
        <f>"Объем: "&amp;Source!I463&amp;"=2/"&amp;"100"</f>
        <v>Объем: 0,02=2/100</v>
      </c>
    </row>
    <row r="560" spans="1:26" ht="14.25" x14ac:dyDescent="0.2">
      <c r="A560" s="50"/>
      <c r="B560" s="51"/>
      <c r="C560" s="51" t="s">
        <v>1139</v>
      </c>
      <c r="D560" s="32"/>
      <c r="E560" s="13"/>
      <c r="F560" s="33">
        <f>Source!AO463</f>
        <v>779.32</v>
      </c>
      <c r="G560" s="34" t="str">
        <f>Source!DG463</f>
        <v>)*0,3</v>
      </c>
      <c r="H560" s="35">
        <f>ROUND(Source!AF463*Source!I463, 2)</f>
        <v>4.68</v>
      </c>
      <c r="I560" s="34"/>
      <c r="J560" s="34">
        <f>IF(Source!BA463&lt;&gt; 0, Source!BA463, 1)</f>
        <v>6.66</v>
      </c>
      <c r="K560" s="35">
        <f>Source!S463</f>
        <v>31.14</v>
      </c>
      <c r="L560" s="36"/>
      <c r="R560">
        <f>H560</f>
        <v>4.68</v>
      </c>
    </row>
    <row r="561" spans="1:26" ht="14.25" x14ac:dyDescent="0.2">
      <c r="A561" s="50"/>
      <c r="B561" s="51"/>
      <c r="C561" s="51" t="s">
        <v>130</v>
      </c>
      <c r="D561" s="32"/>
      <c r="E561" s="13"/>
      <c r="F561" s="33">
        <f>Source!AM463</f>
        <v>35.54</v>
      </c>
      <c r="G561" s="34" t="str">
        <f>Source!DE463</f>
        <v>)*0,3</v>
      </c>
      <c r="H561" s="35">
        <f>ROUND(Source!AD463*Source!I463, 2)</f>
        <v>0.21</v>
      </c>
      <c r="I561" s="34"/>
      <c r="J561" s="34">
        <f>IF(Source!BB463&lt;&gt; 0, Source!BB463, 1)</f>
        <v>6.66</v>
      </c>
      <c r="K561" s="35">
        <f>Source!Q463</f>
        <v>1.42</v>
      </c>
      <c r="L561" s="36"/>
    </row>
    <row r="562" spans="1:26" ht="14.25" x14ac:dyDescent="0.2">
      <c r="A562" s="50"/>
      <c r="B562" s="51"/>
      <c r="C562" s="51" t="s">
        <v>1140</v>
      </c>
      <c r="D562" s="32"/>
      <c r="E562" s="13"/>
      <c r="F562" s="33">
        <f>Source!AN463</f>
        <v>5.0199999999999996</v>
      </c>
      <c r="G562" s="34" t="str">
        <f>Source!DF463</f>
        <v>)*0,3</v>
      </c>
      <c r="H562" s="37">
        <f>ROUND(Source!AE463*Source!I463, 2)</f>
        <v>0.03</v>
      </c>
      <c r="I562" s="34"/>
      <c r="J562" s="34">
        <f>IF(Source!BS463&lt;&gt; 0, Source!BS463, 1)</f>
        <v>6.66</v>
      </c>
      <c r="K562" s="37">
        <f>Source!R463</f>
        <v>0.2</v>
      </c>
      <c r="L562" s="36"/>
      <c r="R562">
        <f>H562</f>
        <v>0.03</v>
      </c>
    </row>
    <row r="563" spans="1:26" ht="14.25" x14ac:dyDescent="0.2">
      <c r="A563" s="50"/>
      <c r="B563" s="51"/>
      <c r="C563" s="51" t="s">
        <v>1141</v>
      </c>
      <c r="D563" s="32" t="s">
        <v>1142</v>
      </c>
      <c r="E563" s="13">
        <f>Source!BZ463</f>
        <v>95</v>
      </c>
      <c r="F563" s="54"/>
      <c r="G563" s="34"/>
      <c r="H563" s="35">
        <f>SUM(S558:S565)</f>
        <v>4.47</v>
      </c>
      <c r="I563" s="38"/>
      <c r="J563" s="30">
        <f>Source!AT463</f>
        <v>95</v>
      </c>
      <c r="K563" s="35">
        <f>SUM(T558:T565)</f>
        <v>29.77</v>
      </c>
      <c r="L563" s="36"/>
    </row>
    <row r="564" spans="1:26" ht="14.25" x14ac:dyDescent="0.2">
      <c r="A564" s="50"/>
      <c r="B564" s="51"/>
      <c r="C564" s="51" t="s">
        <v>1143</v>
      </c>
      <c r="D564" s="32" t="s">
        <v>1142</v>
      </c>
      <c r="E564" s="13">
        <f>Source!CA463</f>
        <v>65</v>
      </c>
      <c r="F564" s="54"/>
      <c r="G564" s="34"/>
      <c r="H564" s="35">
        <f>SUM(U558:U565)</f>
        <v>3.06</v>
      </c>
      <c r="I564" s="38"/>
      <c r="J564" s="30">
        <f>Source!AU463</f>
        <v>65</v>
      </c>
      <c r="K564" s="35">
        <f>SUM(V558:V565)</f>
        <v>20.37</v>
      </c>
      <c r="L564" s="36"/>
    </row>
    <row r="565" spans="1:26" ht="14.25" x14ac:dyDescent="0.2">
      <c r="A565" s="52"/>
      <c r="B565" s="53"/>
      <c r="C565" s="53" t="s">
        <v>1144</v>
      </c>
      <c r="D565" s="39" t="s">
        <v>1145</v>
      </c>
      <c r="E565" s="40">
        <f>Source!AQ463</f>
        <v>78.56</v>
      </c>
      <c r="F565" s="41"/>
      <c r="G565" s="42" t="str">
        <f>Source!DI463</f>
        <v>)*0,3</v>
      </c>
      <c r="H565" s="43"/>
      <c r="I565" s="42"/>
      <c r="J565" s="42"/>
      <c r="K565" s="43"/>
      <c r="L565" s="44">
        <f>Source!U463</f>
        <v>0.47136000000000006</v>
      </c>
    </row>
    <row r="566" spans="1:26" ht="15" x14ac:dyDescent="0.25">
      <c r="G566" s="76">
        <f>H560+H561+H563+H564</f>
        <v>12.42</v>
      </c>
      <c r="H566" s="76"/>
      <c r="J566" s="76">
        <f>K560+K561+K563+K564</f>
        <v>82.7</v>
      </c>
      <c r="K566" s="76"/>
      <c r="L566" s="45">
        <f>Source!U463</f>
        <v>0.47136000000000006</v>
      </c>
      <c r="O566" s="27">
        <f>G566</f>
        <v>12.42</v>
      </c>
      <c r="P566" s="27">
        <f>J566</f>
        <v>82.7</v>
      </c>
      <c r="Q566" s="27">
        <f>L566</f>
        <v>0.47136000000000006</v>
      </c>
      <c r="W566">
        <f>IF(Source!BI463&lt;=1,H560+H561+H563+H564, 0)</f>
        <v>0</v>
      </c>
      <c r="X566">
        <f>IF(Source!BI463=2,H560+H561+H563+H564, 0)</f>
        <v>12.42</v>
      </c>
      <c r="Y566">
        <f>IF(Source!BI463=3,H560+H561+H563+H564, 0)</f>
        <v>0</v>
      </c>
      <c r="Z566">
        <f>IF(Source!BI463=4,H560+H561+H563+H564, 0)</f>
        <v>0</v>
      </c>
    </row>
    <row r="567" spans="1:26" ht="28.5" x14ac:dyDescent="0.2">
      <c r="A567" s="50" t="str">
        <f>Source!E465</f>
        <v>53</v>
      </c>
      <c r="B567" s="51" t="str">
        <f>Source!F465</f>
        <v>м08-03-593-10</v>
      </c>
      <c r="C567" s="51" t="str">
        <f>Source!G465</f>
        <v>Световые настенные указатели</v>
      </c>
      <c r="D567" s="32" t="str">
        <f>Source!H465</f>
        <v>100 ШТ</v>
      </c>
      <c r="E567" s="13">
        <f>Source!I465</f>
        <v>0.02</v>
      </c>
      <c r="F567" s="33">
        <f>Source!AL465+Source!AM465+Source!AO465</f>
        <v>1335.26</v>
      </c>
      <c r="G567" s="34"/>
      <c r="H567" s="35"/>
      <c r="I567" s="34" t="str">
        <f>Source!BO465</f>
        <v/>
      </c>
      <c r="J567" s="34"/>
      <c r="K567" s="35"/>
      <c r="L567" s="36"/>
      <c r="S567">
        <f>ROUND((Source!FX465/100)*((ROUND(Source!AF465*Source!I465, 2)+ROUND(Source!AE465*Source!I465, 2))), 2)</f>
        <v>14.91</v>
      </c>
      <c r="T567">
        <f>Source!X465</f>
        <v>99.26</v>
      </c>
      <c r="U567">
        <f>ROUND((Source!FY465/100)*((ROUND(Source!AF465*Source!I465, 2)+ROUND(Source!AE465*Source!I465, 2))), 2)</f>
        <v>10.199999999999999</v>
      </c>
      <c r="V567">
        <f>Source!Y465</f>
        <v>67.91</v>
      </c>
    </row>
    <row r="568" spans="1:26" x14ac:dyDescent="0.2">
      <c r="C568" s="26" t="str">
        <f>"Объем: "&amp;Source!I465&amp;"=2/"&amp;"100"</f>
        <v>Объем: 0,02=2/100</v>
      </c>
    </row>
    <row r="569" spans="1:26" ht="14.25" x14ac:dyDescent="0.2">
      <c r="A569" s="50"/>
      <c r="B569" s="51"/>
      <c r="C569" s="51" t="s">
        <v>1139</v>
      </c>
      <c r="D569" s="32"/>
      <c r="E569" s="13"/>
      <c r="F569" s="33">
        <f>Source!AO465</f>
        <v>779.32</v>
      </c>
      <c r="G569" s="34" t="str">
        <f>Source!DG465</f>
        <v/>
      </c>
      <c r="H569" s="35">
        <f>ROUND(Source!AF465*Source!I465, 2)</f>
        <v>15.59</v>
      </c>
      <c r="I569" s="34"/>
      <c r="J569" s="34">
        <f>IF(Source!BA465&lt;&gt; 0, Source!BA465, 1)</f>
        <v>6.66</v>
      </c>
      <c r="K569" s="35">
        <f>Source!S465</f>
        <v>103.81</v>
      </c>
      <c r="L569" s="36"/>
      <c r="R569">
        <f>H569</f>
        <v>15.59</v>
      </c>
    </row>
    <row r="570" spans="1:26" ht="14.25" x14ac:dyDescent="0.2">
      <c r="A570" s="50"/>
      <c r="B570" s="51"/>
      <c r="C570" s="51" t="s">
        <v>130</v>
      </c>
      <c r="D570" s="32"/>
      <c r="E570" s="13"/>
      <c r="F570" s="33">
        <f>Source!AM465</f>
        <v>35.54</v>
      </c>
      <c r="G570" s="34" t="str">
        <f>Source!DE465</f>
        <v/>
      </c>
      <c r="H570" s="35">
        <f>ROUND(Source!AD465*Source!I465, 2)</f>
        <v>0.71</v>
      </c>
      <c r="I570" s="34"/>
      <c r="J570" s="34">
        <f>IF(Source!BB465&lt;&gt; 0, Source!BB465, 1)</f>
        <v>6.66</v>
      </c>
      <c r="K570" s="35">
        <f>Source!Q465</f>
        <v>4.7300000000000004</v>
      </c>
      <c r="L570" s="36"/>
    </row>
    <row r="571" spans="1:26" ht="14.25" x14ac:dyDescent="0.2">
      <c r="A571" s="50"/>
      <c r="B571" s="51"/>
      <c r="C571" s="51" t="s">
        <v>1140</v>
      </c>
      <c r="D571" s="32"/>
      <c r="E571" s="13"/>
      <c r="F571" s="33">
        <f>Source!AN465</f>
        <v>5.0199999999999996</v>
      </c>
      <c r="G571" s="34" t="str">
        <f>Source!DF465</f>
        <v/>
      </c>
      <c r="H571" s="37">
        <f>ROUND(Source!AE465*Source!I465, 2)</f>
        <v>0.1</v>
      </c>
      <c r="I571" s="34"/>
      <c r="J571" s="34">
        <f>IF(Source!BS465&lt;&gt; 0, Source!BS465, 1)</f>
        <v>6.66</v>
      </c>
      <c r="K571" s="37">
        <f>Source!R465</f>
        <v>0.67</v>
      </c>
      <c r="L571" s="36"/>
      <c r="R571">
        <f>H571</f>
        <v>0.1</v>
      </c>
    </row>
    <row r="572" spans="1:26" ht="14.25" x14ac:dyDescent="0.2">
      <c r="A572" s="50"/>
      <c r="B572" s="51"/>
      <c r="C572" s="51" t="s">
        <v>1146</v>
      </c>
      <c r="D572" s="32"/>
      <c r="E572" s="13"/>
      <c r="F572" s="33">
        <f>Source!AL465</f>
        <v>520.4</v>
      </c>
      <c r="G572" s="34" t="str">
        <f>Source!DD465</f>
        <v/>
      </c>
      <c r="H572" s="35">
        <f>ROUND(Source!AC465*Source!I465, 2)</f>
        <v>10.41</v>
      </c>
      <c r="I572" s="34"/>
      <c r="J572" s="34">
        <f>IF(Source!BC465&lt;&gt; 0, Source!BC465, 1)</f>
        <v>6.66</v>
      </c>
      <c r="K572" s="35">
        <f>Source!P465</f>
        <v>69.319999999999993</v>
      </c>
      <c r="L572" s="36"/>
    </row>
    <row r="573" spans="1:26" ht="14.25" x14ac:dyDescent="0.2">
      <c r="A573" s="50"/>
      <c r="B573" s="51"/>
      <c r="C573" s="51" t="s">
        <v>1141</v>
      </c>
      <c r="D573" s="32" t="s">
        <v>1142</v>
      </c>
      <c r="E573" s="13">
        <f>Source!BZ465</f>
        <v>95</v>
      </c>
      <c r="F573" s="54"/>
      <c r="G573" s="34"/>
      <c r="H573" s="35">
        <f>SUM(S567:S576)</f>
        <v>14.91</v>
      </c>
      <c r="I573" s="38"/>
      <c r="J573" s="30">
        <f>Source!AT465</f>
        <v>95</v>
      </c>
      <c r="K573" s="35">
        <f>SUM(T567:T576)</f>
        <v>99.26</v>
      </c>
      <c r="L573" s="36"/>
    </row>
    <row r="574" spans="1:26" ht="14.25" x14ac:dyDescent="0.2">
      <c r="A574" s="50"/>
      <c r="B574" s="51"/>
      <c r="C574" s="51" t="s">
        <v>1143</v>
      </c>
      <c r="D574" s="32" t="s">
        <v>1142</v>
      </c>
      <c r="E574" s="13">
        <f>Source!CA465</f>
        <v>65</v>
      </c>
      <c r="F574" s="54"/>
      <c r="G574" s="34"/>
      <c r="H574" s="35">
        <f>SUM(U567:U576)</f>
        <v>10.199999999999999</v>
      </c>
      <c r="I574" s="38"/>
      <c r="J574" s="30">
        <f>Source!AU465</f>
        <v>65</v>
      </c>
      <c r="K574" s="35">
        <f>SUM(V567:V576)</f>
        <v>67.91</v>
      </c>
      <c r="L574" s="36"/>
    </row>
    <row r="575" spans="1:26" ht="14.25" x14ac:dyDescent="0.2">
      <c r="A575" s="50"/>
      <c r="B575" s="51"/>
      <c r="C575" s="51" t="s">
        <v>1144</v>
      </c>
      <c r="D575" s="32" t="s">
        <v>1145</v>
      </c>
      <c r="E575" s="13">
        <f>Source!AQ465</f>
        <v>78.56</v>
      </c>
      <c r="F575" s="33"/>
      <c r="G575" s="34" t="str">
        <f>Source!DI465</f>
        <v/>
      </c>
      <c r="H575" s="35"/>
      <c r="I575" s="34"/>
      <c r="J575" s="34"/>
      <c r="K575" s="35"/>
      <c r="L575" s="46">
        <f>Source!U465</f>
        <v>1.5712000000000002</v>
      </c>
    </row>
    <row r="576" spans="1:26" ht="28.5" x14ac:dyDescent="0.2">
      <c r="A576" s="52" t="str">
        <f>Source!E467</f>
        <v>53,1</v>
      </c>
      <c r="B576" s="53" t="str">
        <f>Source!F467</f>
        <v>61.2.04.07-0006</v>
      </c>
      <c r="C576" s="53" t="str">
        <f>Source!G467</f>
        <v>Оповещатель световой "Выход"</v>
      </c>
      <c r="D576" s="39" t="str">
        <f>Source!H467</f>
        <v>10 шт.</v>
      </c>
      <c r="E576" s="40">
        <f>Source!I467</f>
        <v>0.2</v>
      </c>
      <c r="F576" s="41">
        <f>Source!AL467+Source!AM467+Source!AO467</f>
        <v>155.9</v>
      </c>
      <c r="G576" s="48" t="s">
        <v>6</v>
      </c>
      <c r="H576" s="43">
        <f>ROUND(Source!AC467*Source!I467, 2)+ROUND(Source!AD467*Source!I467, 2)+ROUND(Source!AF467*Source!I467, 2)</f>
        <v>31.18</v>
      </c>
      <c r="I576" s="42"/>
      <c r="J576" s="42">
        <f>IF(Source!BC467&lt;&gt; 0, Source!BC467, 1)</f>
        <v>6.66</v>
      </c>
      <c r="K576" s="43">
        <f>Source!O467</f>
        <v>207.66</v>
      </c>
      <c r="L576" s="49"/>
      <c r="S576">
        <f>ROUND((Source!FX467/100)*((ROUND(Source!AF467*Source!I467, 2)+ROUND(Source!AE467*Source!I467, 2))), 2)</f>
        <v>0</v>
      </c>
      <c r="T576">
        <f>Source!X467</f>
        <v>0</v>
      </c>
      <c r="U576">
        <f>ROUND((Source!FY467/100)*((ROUND(Source!AF467*Source!I467, 2)+ROUND(Source!AE467*Source!I467, 2))), 2)</f>
        <v>0</v>
      </c>
      <c r="V576">
        <f>Source!Y467</f>
        <v>0</v>
      </c>
      <c r="W576">
        <f>IF(Source!BI467&lt;=1,H576, 0)</f>
        <v>0</v>
      </c>
      <c r="X576">
        <f>IF(Source!BI467=2,H576, 0)</f>
        <v>31.18</v>
      </c>
      <c r="Y576">
        <f>IF(Source!BI467=3,H576, 0)</f>
        <v>0</v>
      </c>
      <c r="Z576">
        <f>IF(Source!BI467=4,H576, 0)</f>
        <v>0</v>
      </c>
    </row>
    <row r="577" spans="1:26" ht="15" x14ac:dyDescent="0.25">
      <c r="G577" s="76">
        <f>H569+H570+H572+H573+H574+SUM(H576:H576)</f>
        <v>83</v>
      </c>
      <c r="H577" s="76"/>
      <c r="J577" s="76">
        <f>K569+K570+K572+K573+K574+SUM(K576:K576)</f>
        <v>552.68999999999994</v>
      </c>
      <c r="K577" s="76"/>
      <c r="L577" s="45">
        <f>Source!U465</f>
        <v>1.5712000000000002</v>
      </c>
      <c r="O577" s="27">
        <f>G577</f>
        <v>83</v>
      </c>
      <c r="P577" s="27">
        <f>J577</f>
        <v>552.68999999999994</v>
      </c>
      <c r="Q577" s="27">
        <f>L577</f>
        <v>1.5712000000000002</v>
      </c>
      <c r="W577">
        <f>IF(Source!BI465&lt;=1,H569+H570+H572+H573+H574, 0)</f>
        <v>0</v>
      </c>
      <c r="X577">
        <f>IF(Source!BI465=2,H569+H570+H572+H573+H574, 0)</f>
        <v>51.820000000000007</v>
      </c>
      <c r="Y577">
        <f>IF(Source!BI465=3,H569+H570+H572+H573+H574, 0)</f>
        <v>0</v>
      </c>
      <c r="Z577">
        <f>IF(Source!BI465=4,H569+H570+H572+H573+H574, 0)</f>
        <v>0</v>
      </c>
    </row>
    <row r="578" spans="1:26" ht="28.5" x14ac:dyDescent="0.2">
      <c r="A578" s="50" t="str">
        <f>Source!E469</f>
        <v>54</v>
      </c>
      <c r="B578" s="51" t="str">
        <f>Source!F469</f>
        <v>м08-02-397-01</v>
      </c>
      <c r="C578" s="51" t="str">
        <f>Source!G469</f>
        <v>Профиль перфорированный монтажный длиной 2 м</v>
      </c>
      <c r="D578" s="32" t="str">
        <f>Source!H469</f>
        <v>100 м</v>
      </c>
      <c r="E578" s="13">
        <f>Source!I469</f>
        <v>0.5</v>
      </c>
      <c r="F578" s="33">
        <f>Source!AL469+Source!AM469+Source!AO469</f>
        <v>582.66</v>
      </c>
      <c r="G578" s="34"/>
      <c r="H578" s="35"/>
      <c r="I578" s="34" t="str">
        <f>Source!BO469</f>
        <v/>
      </c>
      <c r="J578" s="34"/>
      <c r="K578" s="35"/>
      <c r="L578" s="36"/>
      <c r="S578">
        <f>ROUND((Source!FX469/100)*((ROUND(Source!AF469*Source!I469, 2)+ROUND(Source!AE469*Source!I469, 2))), 2)</f>
        <v>49.31</v>
      </c>
      <c r="T578">
        <f>Source!X469</f>
        <v>328.34</v>
      </c>
      <c r="U578">
        <f>ROUND((Source!FY469/100)*((ROUND(Source!AF469*Source!I469, 2)+ROUND(Source!AE469*Source!I469, 2))), 2)</f>
        <v>33.74</v>
      </c>
      <c r="V578">
        <f>Source!Y469</f>
        <v>224.65</v>
      </c>
    </row>
    <row r="579" spans="1:26" x14ac:dyDescent="0.2">
      <c r="C579" s="26" t="str">
        <f>"Объем: "&amp;Source!I469&amp;"=50/"&amp;"100"</f>
        <v>Объем: 0,5=50/100</v>
      </c>
    </row>
    <row r="580" spans="1:26" ht="14.25" x14ac:dyDescent="0.2">
      <c r="A580" s="50"/>
      <c r="B580" s="51"/>
      <c r="C580" s="51" t="s">
        <v>1139</v>
      </c>
      <c r="D580" s="32"/>
      <c r="E580" s="13"/>
      <c r="F580" s="33">
        <f>Source!AO469</f>
        <v>80.459999999999994</v>
      </c>
      <c r="G580" s="34" t="str">
        <f>Source!DG469</f>
        <v/>
      </c>
      <c r="H580" s="35">
        <f>ROUND(Source!AF469*Source!I469, 2)</f>
        <v>40.229999999999997</v>
      </c>
      <c r="I580" s="34"/>
      <c r="J580" s="34">
        <f>IF(Source!BA469&lt;&gt; 0, Source!BA469, 1)</f>
        <v>6.66</v>
      </c>
      <c r="K580" s="35">
        <f>Source!S469</f>
        <v>267.93</v>
      </c>
      <c r="L580" s="36"/>
      <c r="R580">
        <f>H580</f>
        <v>40.229999999999997</v>
      </c>
    </row>
    <row r="581" spans="1:26" ht="14.25" x14ac:dyDescent="0.2">
      <c r="A581" s="50"/>
      <c r="B581" s="51"/>
      <c r="C581" s="51" t="s">
        <v>130</v>
      </c>
      <c r="D581" s="32"/>
      <c r="E581" s="13"/>
      <c r="F581" s="33">
        <f>Source!AM469</f>
        <v>94.67</v>
      </c>
      <c r="G581" s="34" t="str">
        <f>Source!DE469</f>
        <v/>
      </c>
      <c r="H581" s="35">
        <f>ROUND(Source!AD469*Source!I469, 2)</f>
        <v>47.34</v>
      </c>
      <c r="I581" s="34"/>
      <c r="J581" s="34">
        <f>IF(Source!BB469&lt;&gt; 0, Source!BB469, 1)</f>
        <v>6.66</v>
      </c>
      <c r="K581" s="35">
        <f>Source!Q469</f>
        <v>315.25</v>
      </c>
      <c r="L581" s="36"/>
    </row>
    <row r="582" spans="1:26" ht="14.25" x14ac:dyDescent="0.2">
      <c r="A582" s="50"/>
      <c r="B582" s="51"/>
      <c r="C582" s="51" t="s">
        <v>1140</v>
      </c>
      <c r="D582" s="32"/>
      <c r="E582" s="13"/>
      <c r="F582" s="33">
        <f>Source!AN469</f>
        <v>23.33</v>
      </c>
      <c r="G582" s="34" t="str">
        <f>Source!DF469</f>
        <v/>
      </c>
      <c r="H582" s="37">
        <f>ROUND(Source!AE469*Source!I469, 2)</f>
        <v>11.67</v>
      </c>
      <c r="I582" s="34"/>
      <c r="J582" s="34">
        <f>IF(Source!BS469&lt;&gt; 0, Source!BS469, 1)</f>
        <v>6.66</v>
      </c>
      <c r="K582" s="37">
        <f>Source!R469</f>
        <v>77.69</v>
      </c>
      <c r="L582" s="36"/>
      <c r="R582">
        <f>H582</f>
        <v>11.67</v>
      </c>
    </row>
    <row r="583" spans="1:26" ht="14.25" x14ac:dyDescent="0.2">
      <c r="A583" s="50"/>
      <c r="B583" s="51"/>
      <c r="C583" s="51" t="s">
        <v>1146</v>
      </c>
      <c r="D583" s="32"/>
      <c r="E583" s="13"/>
      <c r="F583" s="33">
        <f>Source!AL469</f>
        <v>407.53</v>
      </c>
      <c r="G583" s="34" t="str">
        <f>Source!DD469</f>
        <v/>
      </c>
      <c r="H583" s="35">
        <f>ROUND(Source!AC469*Source!I469, 2)</f>
        <v>203.77</v>
      </c>
      <c r="I583" s="34"/>
      <c r="J583" s="34">
        <f>IF(Source!BC469&lt;&gt; 0, Source!BC469, 1)</f>
        <v>6.66</v>
      </c>
      <c r="K583" s="35">
        <f>Source!P469</f>
        <v>1357.07</v>
      </c>
      <c r="L583" s="36"/>
    </row>
    <row r="584" spans="1:26" ht="14.25" x14ac:dyDescent="0.2">
      <c r="A584" s="50"/>
      <c r="B584" s="51"/>
      <c r="C584" s="51" t="s">
        <v>1141</v>
      </c>
      <c r="D584" s="32" t="s">
        <v>1142</v>
      </c>
      <c r="E584" s="13">
        <f>Source!BZ469</f>
        <v>95</v>
      </c>
      <c r="F584" s="54"/>
      <c r="G584" s="34"/>
      <c r="H584" s="35">
        <f>SUM(S578:S587)</f>
        <v>49.31</v>
      </c>
      <c r="I584" s="38"/>
      <c r="J584" s="30">
        <f>Source!AT469</f>
        <v>95</v>
      </c>
      <c r="K584" s="35">
        <f>SUM(T578:T587)</f>
        <v>328.34</v>
      </c>
      <c r="L584" s="36"/>
    </row>
    <row r="585" spans="1:26" ht="14.25" x14ac:dyDescent="0.2">
      <c r="A585" s="50"/>
      <c r="B585" s="51"/>
      <c r="C585" s="51" t="s">
        <v>1143</v>
      </c>
      <c r="D585" s="32" t="s">
        <v>1142</v>
      </c>
      <c r="E585" s="13">
        <f>Source!CA469</f>
        <v>65</v>
      </c>
      <c r="F585" s="54"/>
      <c r="G585" s="34"/>
      <c r="H585" s="35">
        <f>SUM(U578:U587)</f>
        <v>33.74</v>
      </c>
      <c r="I585" s="38"/>
      <c r="J585" s="30">
        <f>Source!AU469</f>
        <v>65</v>
      </c>
      <c r="K585" s="35">
        <f>SUM(V578:V587)</f>
        <v>224.65</v>
      </c>
      <c r="L585" s="36"/>
    </row>
    <row r="586" spans="1:26" ht="14.25" x14ac:dyDescent="0.2">
      <c r="A586" s="50"/>
      <c r="B586" s="51"/>
      <c r="C586" s="51" t="s">
        <v>1144</v>
      </c>
      <c r="D586" s="32" t="s">
        <v>1145</v>
      </c>
      <c r="E586" s="13">
        <f>Source!AQ469</f>
        <v>8.56</v>
      </c>
      <c r="F586" s="33"/>
      <c r="G586" s="34" t="str">
        <f>Source!DI469</f>
        <v/>
      </c>
      <c r="H586" s="35"/>
      <c r="I586" s="34"/>
      <c r="J586" s="34"/>
      <c r="K586" s="35"/>
      <c r="L586" s="46">
        <f>Source!U469</f>
        <v>4.28</v>
      </c>
    </row>
    <row r="587" spans="1:26" ht="42.75" x14ac:dyDescent="0.2">
      <c r="A587" s="52" t="str">
        <f>Source!E471</f>
        <v>54,1</v>
      </c>
      <c r="B587" s="53" t="str">
        <f>Source!F471</f>
        <v>20.2.07.05-0011</v>
      </c>
      <c r="C587" s="53" t="str">
        <f>Source!G471</f>
        <v>Лоток металлический перфорированный размером 50х50 мм, с крышкой</v>
      </c>
      <c r="D587" s="39" t="str">
        <f>Source!H471</f>
        <v>м</v>
      </c>
      <c r="E587" s="40">
        <f>Source!I471</f>
        <v>50</v>
      </c>
      <c r="F587" s="41">
        <f>Source!AL471+Source!AM471+Source!AO471</f>
        <v>26.11</v>
      </c>
      <c r="G587" s="48" t="s">
        <v>6</v>
      </c>
      <c r="H587" s="43">
        <f>ROUND(Source!AC471*Source!I471, 2)+ROUND(Source!AD471*Source!I471, 2)+ROUND(Source!AF471*Source!I471, 2)</f>
        <v>1305.5</v>
      </c>
      <c r="I587" s="42"/>
      <c r="J587" s="42">
        <f>IF(Source!BC471&lt;&gt; 0, Source!BC471, 1)</f>
        <v>6.66</v>
      </c>
      <c r="K587" s="43">
        <f>Source!O471</f>
        <v>8694.6299999999992</v>
      </c>
      <c r="L587" s="49"/>
      <c r="S587">
        <f>ROUND((Source!FX471/100)*((ROUND(Source!AF471*Source!I471, 2)+ROUND(Source!AE471*Source!I471, 2))), 2)</f>
        <v>0</v>
      </c>
      <c r="T587">
        <f>Source!X471</f>
        <v>0</v>
      </c>
      <c r="U587">
        <f>ROUND((Source!FY471/100)*((ROUND(Source!AF471*Source!I471, 2)+ROUND(Source!AE471*Source!I471, 2))), 2)</f>
        <v>0</v>
      </c>
      <c r="V587">
        <f>Source!Y471</f>
        <v>0</v>
      </c>
      <c r="W587">
        <f>IF(Source!BI471&lt;=1,H587, 0)</f>
        <v>0</v>
      </c>
      <c r="X587">
        <f>IF(Source!BI471=2,H587, 0)</f>
        <v>1305.5</v>
      </c>
      <c r="Y587">
        <f>IF(Source!BI471=3,H587, 0)</f>
        <v>0</v>
      </c>
      <c r="Z587">
        <f>IF(Source!BI471=4,H587, 0)</f>
        <v>0</v>
      </c>
    </row>
    <row r="588" spans="1:26" ht="15" x14ac:dyDescent="0.25">
      <c r="G588" s="76">
        <f>H580+H581+H583+H584+H585+SUM(H587:H587)</f>
        <v>1679.89</v>
      </c>
      <c r="H588" s="76"/>
      <c r="J588" s="76">
        <f>K580+K581+K583+K584+K585+SUM(K587:K587)</f>
        <v>11187.869999999999</v>
      </c>
      <c r="K588" s="76"/>
      <c r="L588" s="45">
        <f>Source!U469</f>
        <v>4.28</v>
      </c>
      <c r="O588" s="27">
        <f>G588</f>
        <v>1679.89</v>
      </c>
      <c r="P588" s="27">
        <f>J588</f>
        <v>11187.869999999999</v>
      </c>
      <c r="Q588" s="27">
        <f>L588</f>
        <v>4.28</v>
      </c>
      <c r="W588">
        <f>IF(Source!BI469&lt;=1,H580+H581+H583+H584+H585, 0)</f>
        <v>0</v>
      </c>
      <c r="X588">
        <f>IF(Source!BI469=2,H580+H581+H583+H584+H585, 0)</f>
        <v>374.39000000000004</v>
      </c>
      <c r="Y588">
        <f>IF(Source!BI469=3,H580+H581+H583+H584+H585, 0)</f>
        <v>0</v>
      </c>
      <c r="Z588">
        <f>IF(Source!BI469=4,H580+H581+H583+H584+H585, 0)</f>
        <v>0</v>
      </c>
    </row>
    <row r="589" spans="1:26" ht="28.5" x14ac:dyDescent="0.2">
      <c r="A589" s="50" t="str">
        <f>Source!E473</f>
        <v>55</v>
      </c>
      <c r="B589" s="51" t="str">
        <f>Source!F473</f>
        <v>м08-02-398-01</v>
      </c>
      <c r="C589" s="51" t="str">
        <f>Source!G473</f>
        <v>Провод в лотках, сечением до 6 мм2</v>
      </c>
      <c r="D589" s="32" t="str">
        <f>Source!H473</f>
        <v>100 м</v>
      </c>
      <c r="E589" s="13">
        <f>Source!I473</f>
        <v>0.5</v>
      </c>
      <c r="F589" s="33">
        <f>Source!AL473+Source!AM473+Source!AO473</f>
        <v>23.939999999999998</v>
      </c>
      <c r="G589" s="34"/>
      <c r="H589" s="35"/>
      <c r="I589" s="34" t="str">
        <f>Source!BO473</f>
        <v/>
      </c>
      <c r="J589" s="34"/>
      <c r="K589" s="35"/>
      <c r="L589" s="36"/>
      <c r="S589">
        <f>ROUND((Source!FX473/100)*((ROUND(Source!AF473*Source!I473, 2)+ROUND(Source!AE473*Source!I473, 2))), 2)</f>
        <v>4.72</v>
      </c>
      <c r="T589">
        <f>Source!X473</f>
        <v>31.45</v>
      </c>
      <c r="U589">
        <f>ROUND((Source!FY473/100)*((ROUND(Source!AF473*Source!I473, 2)+ROUND(Source!AE473*Source!I473, 2))), 2)</f>
        <v>3.23</v>
      </c>
      <c r="V589">
        <f>Source!Y473</f>
        <v>21.52</v>
      </c>
    </row>
    <row r="590" spans="1:26" x14ac:dyDescent="0.2">
      <c r="C590" s="26" t="str">
        <f>"Объем: "&amp;Source!I473&amp;"=50/"&amp;"100"</f>
        <v>Объем: 0,5=50/100</v>
      </c>
    </row>
    <row r="591" spans="1:26" ht="14.25" x14ac:dyDescent="0.2">
      <c r="A591" s="50"/>
      <c r="B591" s="51"/>
      <c r="C591" s="51" t="s">
        <v>1139</v>
      </c>
      <c r="D591" s="32"/>
      <c r="E591" s="13"/>
      <c r="F591" s="33">
        <f>Source!AO473</f>
        <v>9.68</v>
      </c>
      <c r="G591" s="34" t="str">
        <f>Source!DG473</f>
        <v/>
      </c>
      <c r="H591" s="35">
        <f>ROUND(Source!AF473*Source!I473, 2)</f>
        <v>4.84</v>
      </c>
      <c r="I591" s="34"/>
      <c r="J591" s="34">
        <f>IF(Source!BA473&lt;&gt; 0, Source!BA473, 1)</f>
        <v>6.66</v>
      </c>
      <c r="K591" s="35">
        <f>Source!S473</f>
        <v>32.229999999999997</v>
      </c>
      <c r="L591" s="36"/>
      <c r="R591">
        <f>H591</f>
        <v>4.84</v>
      </c>
    </row>
    <row r="592" spans="1:26" ht="14.25" x14ac:dyDescent="0.2">
      <c r="A592" s="50"/>
      <c r="B592" s="51"/>
      <c r="C592" s="51" t="s">
        <v>130</v>
      </c>
      <c r="D592" s="32"/>
      <c r="E592" s="13"/>
      <c r="F592" s="33">
        <f>Source!AM473</f>
        <v>1.78</v>
      </c>
      <c r="G592" s="34" t="str">
        <f>Source!DE473</f>
        <v/>
      </c>
      <c r="H592" s="35">
        <f>ROUND(Source!AD473*Source!I473, 2)</f>
        <v>0.89</v>
      </c>
      <c r="I592" s="34"/>
      <c r="J592" s="34">
        <f>IF(Source!BB473&lt;&gt; 0, Source!BB473, 1)</f>
        <v>6.66</v>
      </c>
      <c r="K592" s="35">
        <f>Source!Q473</f>
        <v>5.93</v>
      </c>
      <c r="L592" s="36"/>
    </row>
    <row r="593" spans="1:26" ht="14.25" x14ac:dyDescent="0.2">
      <c r="A593" s="50"/>
      <c r="B593" s="51"/>
      <c r="C593" s="51" t="s">
        <v>1140</v>
      </c>
      <c r="D593" s="32"/>
      <c r="E593" s="13"/>
      <c r="F593" s="33">
        <f>Source!AN473</f>
        <v>0.26</v>
      </c>
      <c r="G593" s="34" t="str">
        <f>Source!DF473</f>
        <v/>
      </c>
      <c r="H593" s="37">
        <f>ROUND(Source!AE473*Source!I473, 2)</f>
        <v>0.13</v>
      </c>
      <c r="I593" s="34"/>
      <c r="J593" s="34">
        <f>IF(Source!BS473&lt;&gt; 0, Source!BS473, 1)</f>
        <v>6.66</v>
      </c>
      <c r="K593" s="37">
        <f>Source!R473</f>
        <v>0.87</v>
      </c>
      <c r="L593" s="36"/>
      <c r="R593">
        <f>H593</f>
        <v>0.13</v>
      </c>
    </row>
    <row r="594" spans="1:26" ht="14.25" x14ac:dyDescent="0.2">
      <c r="A594" s="50"/>
      <c r="B594" s="51"/>
      <c r="C594" s="51" t="s">
        <v>1146</v>
      </c>
      <c r="D594" s="32"/>
      <c r="E594" s="13"/>
      <c r="F594" s="33">
        <f>Source!AL473</f>
        <v>12.48</v>
      </c>
      <c r="G594" s="34" t="str">
        <f>Source!DD473</f>
        <v/>
      </c>
      <c r="H594" s="35">
        <f>ROUND(Source!AC473*Source!I473, 2)</f>
        <v>6.24</v>
      </c>
      <c r="I594" s="34"/>
      <c r="J594" s="34">
        <f>IF(Source!BC473&lt;&gt; 0, Source!BC473, 1)</f>
        <v>6.66</v>
      </c>
      <c r="K594" s="35">
        <f>Source!P473</f>
        <v>41.56</v>
      </c>
      <c r="L594" s="36"/>
    </row>
    <row r="595" spans="1:26" ht="14.25" x14ac:dyDescent="0.2">
      <c r="A595" s="50"/>
      <c r="B595" s="51"/>
      <c r="C595" s="51" t="s">
        <v>1141</v>
      </c>
      <c r="D595" s="32" t="s">
        <v>1142</v>
      </c>
      <c r="E595" s="13">
        <f>Source!BZ473</f>
        <v>95</v>
      </c>
      <c r="F595" s="54"/>
      <c r="G595" s="34"/>
      <c r="H595" s="35">
        <f>SUM(S589:S598)</f>
        <v>4.72</v>
      </c>
      <c r="I595" s="38"/>
      <c r="J595" s="30">
        <f>Source!AT473</f>
        <v>95</v>
      </c>
      <c r="K595" s="35">
        <f>SUM(T589:T598)</f>
        <v>31.45</v>
      </c>
      <c r="L595" s="36"/>
    </row>
    <row r="596" spans="1:26" ht="14.25" x14ac:dyDescent="0.2">
      <c r="A596" s="50"/>
      <c r="B596" s="51"/>
      <c r="C596" s="51" t="s">
        <v>1143</v>
      </c>
      <c r="D596" s="32" t="s">
        <v>1142</v>
      </c>
      <c r="E596" s="13">
        <f>Source!CA473</f>
        <v>65</v>
      </c>
      <c r="F596" s="54"/>
      <c r="G596" s="34"/>
      <c r="H596" s="35">
        <f>SUM(U589:U598)</f>
        <v>3.23</v>
      </c>
      <c r="I596" s="38"/>
      <c r="J596" s="30">
        <f>Source!AU473</f>
        <v>65</v>
      </c>
      <c r="K596" s="35">
        <f>SUM(V589:V598)</f>
        <v>21.52</v>
      </c>
      <c r="L596" s="36"/>
    </row>
    <row r="597" spans="1:26" ht="14.25" x14ac:dyDescent="0.2">
      <c r="A597" s="50"/>
      <c r="B597" s="51"/>
      <c r="C597" s="51" t="s">
        <v>1144</v>
      </c>
      <c r="D597" s="32" t="s">
        <v>1145</v>
      </c>
      <c r="E597" s="13">
        <f>Source!AQ473</f>
        <v>1.03</v>
      </c>
      <c r="F597" s="33"/>
      <c r="G597" s="34" t="str">
        <f>Source!DI473</f>
        <v/>
      </c>
      <c r="H597" s="35"/>
      <c r="I597" s="34"/>
      <c r="J597" s="34"/>
      <c r="K597" s="35"/>
      <c r="L597" s="46">
        <f>Source!U473</f>
        <v>0.51500000000000001</v>
      </c>
    </row>
    <row r="598" spans="1:26" ht="142.5" x14ac:dyDescent="0.2">
      <c r="A598" s="52" t="str">
        <f>Source!E475</f>
        <v>55,1</v>
      </c>
      <c r="B598" s="53" t="str">
        <f>Source!F475</f>
        <v>21.1.08.01-0141</v>
      </c>
      <c r="C598" s="53" t="str">
        <f>Source!G475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с экраном из алюмолавсановой ленты, марки КПСЭнг(А)-FRHF 1х2х0,5</v>
      </c>
      <c r="D598" s="39" t="str">
        <f>Source!H475</f>
        <v>1000 м</v>
      </c>
      <c r="E598" s="40">
        <f>Source!I475</f>
        <v>0.05</v>
      </c>
      <c r="F598" s="41">
        <f>Source!AL475+Source!AM475+Source!AO475</f>
        <v>4088.02</v>
      </c>
      <c r="G598" s="48" t="s">
        <v>6</v>
      </c>
      <c r="H598" s="43">
        <f>ROUND(Source!AC475*Source!I475, 2)+ROUND(Source!AD475*Source!I475, 2)+ROUND(Source!AF475*Source!I475, 2)</f>
        <v>204.4</v>
      </c>
      <c r="I598" s="42"/>
      <c r="J598" s="42">
        <f>IF(Source!BC475&lt;&gt; 0, Source!BC475, 1)</f>
        <v>6.66</v>
      </c>
      <c r="K598" s="43">
        <f>Source!O475</f>
        <v>1361.31</v>
      </c>
      <c r="L598" s="49"/>
      <c r="S598">
        <f>ROUND((Source!FX475/100)*((ROUND(Source!AF475*Source!I475, 2)+ROUND(Source!AE475*Source!I475, 2))), 2)</f>
        <v>0</v>
      </c>
      <c r="T598">
        <f>Source!X475</f>
        <v>0</v>
      </c>
      <c r="U598">
        <f>ROUND((Source!FY475/100)*((ROUND(Source!AF475*Source!I475, 2)+ROUND(Source!AE475*Source!I475, 2))), 2)</f>
        <v>0</v>
      </c>
      <c r="V598">
        <f>Source!Y475</f>
        <v>0</v>
      </c>
      <c r="W598">
        <f>IF(Source!BI475&lt;=1,H598, 0)</f>
        <v>0</v>
      </c>
      <c r="X598">
        <f>IF(Source!BI475=2,H598, 0)</f>
        <v>204.4</v>
      </c>
      <c r="Y598">
        <f>IF(Source!BI475=3,H598, 0)</f>
        <v>0</v>
      </c>
      <c r="Z598">
        <f>IF(Source!BI475=4,H598, 0)</f>
        <v>0</v>
      </c>
    </row>
    <row r="599" spans="1:26" ht="15" x14ac:dyDescent="0.25">
      <c r="G599" s="76">
        <f>H591+H592+H594+H595+H596+SUM(H598:H598)</f>
        <v>224.32</v>
      </c>
      <c r="H599" s="76"/>
      <c r="J599" s="76">
        <f>K591+K592+K594+K595+K596+SUM(K598:K598)</f>
        <v>1494</v>
      </c>
      <c r="K599" s="76"/>
      <c r="L599" s="45">
        <f>Source!U473</f>
        <v>0.51500000000000001</v>
      </c>
      <c r="O599" s="27">
        <f>G599</f>
        <v>224.32</v>
      </c>
      <c r="P599" s="27">
        <f>J599</f>
        <v>1494</v>
      </c>
      <c r="Q599" s="27">
        <f>L599</f>
        <v>0.51500000000000001</v>
      </c>
      <c r="W599">
        <f>IF(Source!BI473&lt;=1,H591+H592+H594+H595+H596, 0)</f>
        <v>0</v>
      </c>
      <c r="X599">
        <f>IF(Source!BI473=2,H591+H592+H594+H595+H596, 0)</f>
        <v>19.919999999999998</v>
      </c>
      <c r="Y599">
        <f>IF(Source!BI473=3,H591+H592+H594+H595+H596, 0)</f>
        <v>0</v>
      </c>
      <c r="Z599">
        <f>IF(Source!BI473=4,H591+H592+H594+H595+H596, 0)</f>
        <v>0</v>
      </c>
    </row>
    <row r="600" spans="1:26" ht="28.5" x14ac:dyDescent="0.2">
      <c r="A600" s="50" t="str">
        <f>Source!E477</f>
        <v>56</v>
      </c>
      <c r="B600" s="51" t="str">
        <f>Source!F477</f>
        <v>м10-04-101-10</v>
      </c>
      <c r="C600" s="51" t="str">
        <f>Source!G477</f>
        <v>Демонтаж:Ключ или кнопка на панели</v>
      </c>
      <c r="D600" s="32" t="str">
        <f>Source!H477</f>
        <v>ШТ</v>
      </c>
      <c r="E600" s="13">
        <f>Source!I477</f>
        <v>1</v>
      </c>
      <c r="F600" s="33">
        <f>Source!AL477+Source!AM477+Source!AO477</f>
        <v>15.92</v>
      </c>
      <c r="G600" s="34"/>
      <c r="H600" s="35"/>
      <c r="I600" s="34" t="str">
        <f>Source!BO477</f>
        <v/>
      </c>
      <c r="J600" s="34"/>
      <c r="K600" s="35"/>
      <c r="L600" s="36"/>
      <c r="S600">
        <f>ROUND((Source!FX477/100)*((ROUND(Source!AF477*Source!I477, 2)+ROUND(Source!AE477*Source!I477, 2))), 2)</f>
        <v>2.5</v>
      </c>
      <c r="T600">
        <f>Source!X477</f>
        <v>16.670000000000002</v>
      </c>
      <c r="U600">
        <f>ROUND((Source!FY477/100)*((ROUND(Source!AF477*Source!I477, 2)+ROUND(Source!AE477*Source!I477, 2))), 2)</f>
        <v>1.77</v>
      </c>
      <c r="V600">
        <f>Source!Y477</f>
        <v>11.78</v>
      </c>
    </row>
    <row r="601" spans="1:26" ht="14.25" x14ac:dyDescent="0.2">
      <c r="A601" s="50"/>
      <c r="B601" s="51"/>
      <c r="C601" s="51" t="s">
        <v>1139</v>
      </c>
      <c r="D601" s="32"/>
      <c r="E601" s="13"/>
      <c r="F601" s="33">
        <f>Source!AO477</f>
        <v>9.07</v>
      </c>
      <c r="G601" s="34" t="str">
        <f>Source!DG477</f>
        <v>)*0,3</v>
      </c>
      <c r="H601" s="35">
        <f>ROUND(Source!AF477*Source!I477, 2)</f>
        <v>2.72</v>
      </c>
      <c r="I601" s="34"/>
      <c r="J601" s="34">
        <f>IF(Source!BA477&lt;&gt; 0, Source!BA477, 1)</f>
        <v>6.66</v>
      </c>
      <c r="K601" s="35">
        <f>Source!S477</f>
        <v>18.12</v>
      </c>
      <c r="L601" s="36"/>
      <c r="R601">
        <f>H601</f>
        <v>2.72</v>
      </c>
    </row>
    <row r="602" spans="1:26" ht="14.25" x14ac:dyDescent="0.2">
      <c r="A602" s="50"/>
      <c r="B602" s="51"/>
      <c r="C602" s="51" t="s">
        <v>1141</v>
      </c>
      <c r="D602" s="32" t="s">
        <v>1142</v>
      </c>
      <c r="E602" s="13">
        <f>Source!BZ477</f>
        <v>92</v>
      </c>
      <c r="F602" s="54"/>
      <c r="G602" s="34"/>
      <c r="H602" s="35">
        <f>SUM(S600:S604)</f>
        <v>2.5</v>
      </c>
      <c r="I602" s="38"/>
      <c r="J602" s="30">
        <f>Source!AT477</f>
        <v>92</v>
      </c>
      <c r="K602" s="35">
        <f>SUM(T600:T604)</f>
        <v>16.670000000000002</v>
      </c>
      <c r="L602" s="36"/>
    </row>
    <row r="603" spans="1:26" ht="14.25" x14ac:dyDescent="0.2">
      <c r="A603" s="50"/>
      <c r="B603" s="51"/>
      <c r="C603" s="51" t="s">
        <v>1143</v>
      </c>
      <c r="D603" s="32" t="s">
        <v>1142</v>
      </c>
      <c r="E603" s="13">
        <f>Source!CA477</f>
        <v>65</v>
      </c>
      <c r="F603" s="54"/>
      <c r="G603" s="34"/>
      <c r="H603" s="35">
        <f>SUM(U600:U604)</f>
        <v>1.77</v>
      </c>
      <c r="I603" s="38"/>
      <c r="J603" s="30">
        <f>Source!AU477</f>
        <v>65</v>
      </c>
      <c r="K603" s="35">
        <f>SUM(V600:V604)</f>
        <v>11.78</v>
      </c>
      <c r="L603" s="36"/>
    </row>
    <row r="604" spans="1:26" ht="14.25" x14ac:dyDescent="0.2">
      <c r="A604" s="52"/>
      <c r="B604" s="53"/>
      <c r="C604" s="53" t="s">
        <v>1144</v>
      </c>
      <c r="D604" s="39" t="s">
        <v>1145</v>
      </c>
      <c r="E604" s="40">
        <f>Source!AQ477</f>
        <v>1</v>
      </c>
      <c r="F604" s="41"/>
      <c r="G604" s="42" t="str">
        <f>Source!DI477</f>
        <v>)*0,3</v>
      </c>
      <c r="H604" s="43"/>
      <c r="I604" s="42"/>
      <c r="J604" s="42"/>
      <c r="K604" s="43"/>
      <c r="L604" s="44">
        <f>Source!U477</f>
        <v>0.3</v>
      </c>
    </row>
    <row r="605" spans="1:26" ht="15" x14ac:dyDescent="0.25">
      <c r="G605" s="76">
        <f>H601+H602+H603</f>
        <v>6.99</v>
      </c>
      <c r="H605" s="76"/>
      <c r="J605" s="76">
        <f>K601+K602+K603</f>
        <v>46.570000000000007</v>
      </c>
      <c r="K605" s="76"/>
      <c r="L605" s="45">
        <f>Source!U477</f>
        <v>0.3</v>
      </c>
      <c r="O605" s="27">
        <f>G605</f>
        <v>6.99</v>
      </c>
      <c r="P605" s="27">
        <f>J605</f>
        <v>46.570000000000007</v>
      </c>
      <c r="Q605" s="27">
        <f>L605</f>
        <v>0.3</v>
      </c>
      <c r="W605">
        <f>IF(Source!BI477&lt;=1,H601+H602+H603, 0)</f>
        <v>0</v>
      </c>
      <c r="X605">
        <f>IF(Source!BI477=2,H601+H602+H603, 0)</f>
        <v>6.99</v>
      </c>
      <c r="Y605">
        <f>IF(Source!BI477=3,H601+H602+H603, 0)</f>
        <v>0</v>
      </c>
      <c r="Z605">
        <f>IF(Source!BI477=4,H601+H602+H603, 0)</f>
        <v>0</v>
      </c>
    </row>
    <row r="606" spans="1:26" ht="28.5" x14ac:dyDescent="0.2">
      <c r="A606" s="50" t="str">
        <f>Source!E479</f>
        <v>57</v>
      </c>
      <c r="B606" s="51" t="str">
        <f>Source!F479</f>
        <v>м10-04-101-10</v>
      </c>
      <c r="C606" s="51" t="str">
        <f>Source!G479</f>
        <v>Ключ или кнопка на панели</v>
      </c>
      <c r="D606" s="32" t="str">
        <f>Source!H479</f>
        <v>ШТ</v>
      </c>
      <c r="E606" s="13">
        <f>Source!I479</f>
        <v>1</v>
      </c>
      <c r="F606" s="33">
        <f>Source!AL479+Source!AM479+Source!AO479</f>
        <v>15.92</v>
      </c>
      <c r="G606" s="34"/>
      <c r="H606" s="35"/>
      <c r="I606" s="34" t="str">
        <f>Source!BO479</f>
        <v/>
      </c>
      <c r="J606" s="34"/>
      <c r="K606" s="35"/>
      <c r="L606" s="36"/>
      <c r="S606">
        <f>ROUND((Source!FX479/100)*((ROUND(Source!AF479*Source!I479, 2)+ROUND(Source!AE479*Source!I479, 2))), 2)</f>
        <v>8.34</v>
      </c>
      <c r="T606">
        <f>Source!X479</f>
        <v>55.58</v>
      </c>
      <c r="U606">
        <f>ROUND((Source!FY479/100)*((ROUND(Source!AF479*Source!I479, 2)+ROUND(Source!AE479*Source!I479, 2))), 2)</f>
        <v>5.9</v>
      </c>
      <c r="V606">
        <f>Source!Y479</f>
        <v>39.270000000000003</v>
      </c>
    </row>
    <row r="607" spans="1:26" ht="14.25" x14ac:dyDescent="0.2">
      <c r="A607" s="50"/>
      <c r="B607" s="51"/>
      <c r="C607" s="51" t="s">
        <v>1139</v>
      </c>
      <c r="D607" s="32"/>
      <c r="E607" s="13"/>
      <c r="F607" s="33">
        <f>Source!AO479</f>
        <v>9.07</v>
      </c>
      <c r="G607" s="34" t="str">
        <f>Source!DG479</f>
        <v/>
      </c>
      <c r="H607" s="35">
        <f>ROUND(Source!AF479*Source!I479, 2)</f>
        <v>9.07</v>
      </c>
      <c r="I607" s="34"/>
      <c r="J607" s="34">
        <f>IF(Source!BA479&lt;&gt; 0, Source!BA479, 1)</f>
        <v>6.66</v>
      </c>
      <c r="K607" s="35">
        <f>Source!S479</f>
        <v>60.41</v>
      </c>
      <c r="L607" s="36"/>
      <c r="R607">
        <f>H607</f>
        <v>9.07</v>
      </c>
    </row>
    <row r="608" spans="1:26" ht="14.25" x14ac:dyDescent="0.2">
      <c r="A608" s="50"/>
      <c r="B608" s="51"/>
      <c r="C608" s="51" t="s">
        <v>1146</v>
      </c>
      <c r="D608" s="32"/>
      <c r="E608" s="13"/>
      <c r="F608" s="33">
        <f>Source!AL479</f>
        <v>6.85</v>
      </c>
      <c r="G608" s="34" t="str">
        <f>Source!DD479</f>
        <v/>
      </c>
      <c r="H608" s="35">
        <f>ROUND(Source!AC479*Source!I479, 2)</f>
        <v>6.85</v>
      </c>
      <c r="I608" s="34"/>
      <c r="J608" s="34">
        <f>IF(Source!BC479&lt;&gt; 0, Source!BC479, 1)</f>
        <v>6.66</v>
      </c>
      <c r="K608" s="35">
        <f>Source!P479</f>
        <v>45.62</v>
      </c>
      <c r="L608" s="36"/>
    </row>
    <row r="609" spans="1:32" ht="14.25" x14ac:dyDescent="0.2">
      <c r="A609" s="50"/>
      <c r="B609" s="51"/>
      <c r="C609" s="51" t="s">
        <v>1141</v>
      </c>
      <c r="D609" s="32" t="s">
        <v>1142</v>
      </c>
      <c r="E609" s="13">
        <f>Source!BZ479</f>
        <v>92</v>
      </c>
      <c r="F609" s="54"/>
      <c r="G609" s="34"/>
      <c r="H609" s="35">
        <f>SUM(S606:S612)</f>
        <v>8.34</v>
      </c>
      <c r="I609" s="38"/>
      <c r="J609" s="30">
        <f>Source!AT479</f>
        <v>92</v>
      </c>
      <c r="K609" s="35">
        <f>SUM(T606:T612)</f>
        <v>55.58</v>
      </c>
      <c r="L609" s="36"/>
    </row>
    <row r="610" spans="1:32" ht="14.25" x14ac:dyDescent="0.2">
      <c r="A610" s="50"/>
      <c r="B610" s="51"/>
      <c r="C610" s="51" t="s">
        <v>1143</v>
      </c>
      <c r="D610" s="32" t="s">
        <v>1142</v>
      </c>
      <c r="E610" s="13">
        <f>Source!CA479</f>
        <v>65</v>
      </c>
      <c r="F610" s="54"/>
      <c r="G610" s="34"/>
      <c r="H610" s="35">
        <f>SUM(U606:U612)</f>
        <v>5.9</v>
      </c>
      <c r="I610" s="38"/>
      <c r="J610" s="30">
        <f>Source!AU479</f>
        <v>65</v>
      </c>
      <c r="K610" s="35">
        <f>SUM(V606:V612)</f>
        <v>39.270000000000003</v>
      </c>
      <c r="L610" s="36"/>
    </row>
    <row r="611" spans="1:32" ht="14.25" x14ac:dyDescent="0.2">
      <c r="A611" s="50"/>
      <c r="B611" s="51"/>
      <c r="C611" s="51" t="s">
        <v>1144</v>
      </c>
      <c r="D611" s="32" t="s">
        <v>1145</v>
      </c>
      <c r="E611" s="13">
        <f>Source!AQ479</f>
        <v>1</v>
      </c>
      <c r="F611" s="33"/>
      <c r="G611" s="34" t="str">
        <f>Source!DI479</f>
        <v/>
      </c>
      <c r="H611" s="35"/>
      <c r="I611" s="34"/>
      <c r="J611" s="34"/>
      <c r="K611" s="35"/>
      <c r="L611" s="46">
        <f>Source!U479</f>
        <v>1</v>
      </c>
    </row>
    <row r="612" spans="1:32" ht="28.5" x14ac:dyDescent="0.2">
      <c r="A612" s="52" t="str">
        <f>Source!E481</f>
        <v>57,1</v>
      </c>
      <c r="B612" s="53" t="str">
        <f>Source!F481</f>
        <v>61.2.02.03-0027</v>
      </c>
      <c r="C612" s="53" t="str">
        <f>Source!G481</f>
        <v>Извещатель пожарный ручной ИПР-513-3АМ</v>
      </c>
      <c r="D612" s="39" t="str">
        <f>Source!H481</f>
        <v>10 шт.</v>
      </c>
      <c r="E612" s="40">
        <f>Source!I481</f>
        <v>0.1</v>
      </c>
      <c r="F612" s="41">
        <f>Source!AL481+Source!AM481+Source!AO481</f>
        <v>798.26</v>
      </c>
      <c r="G612" s="48" t="s">
        <v>6</v>
      </c>
      <c r="H612" s="43">
        <f>ROUND(Source!AC481*Source!I481, 2)+ROUND(Source!AD481*Source!I481, 2)+ROUND(Source!AF481*Source!I481, 2)</f>
        <v>79.83</v>
      </c>
      <c r="I612" s="42"/>
      <c r="J612" s="42">
        <f>IF(Source!BC481&lt;&gt; 0, Source!BC481, 1)</f>
        <v>6.66</v>
      </c>
      <c r="K612" s="43">
        <f>Source!O481</f>
        <v>531.64</v>
      </c>
      <c r="L612" s="49"/>
      <c r="S612">
        <f>ROUND((Source!FX481/100)*((ROUND(Source!AF481*Source!I481, 2)+ROUND(Source!AE481*Source!I481, 2))), 2)</f>
        <v>0</v>
      </c>
      <c r="T612">
        <f>Source!X481</f>
        <v>0</v>
      </c>
      <c r="U612">
        <f>ROUND((Source!FY481/100)*((ROUND(Source!AF481*Source!I481, 2)+ROUND(Source!AE481*Source!I481, 2))), 2)</f>
        <v>0</v>
      </c>
      <c r="V612">
        <f>Source!Y481</f>
        <v>0</v>
      </c>
      <c r="W612">
        <f>IF(Source!BI481&lt;=1,H612, 0)</f>
        <v>0</v>
      </c>
      <c r="X612">
        <f>IF(Source!BI481=2,H612, 0)</f>
        <v>79.83</v>
      </c>
      <c r="Y612">
        <f>IF(Source!BI481=3,H612, 0)</f>
        <v>0</v>
      </c>
      <c r="Z612">
        <f>IF(Source!BI481=4,H612, 0)</f>
        <v>0</v>
      </c>
    </row>
    <row r="613" spans="1:32" ht="15" x14ac:dyDescent="0.25">
      <c r="G613" s="76">
        <f>H607+H608+H609+H610+SUM(H612:H612)</f>
        <v>109.99</v>
      </c>
      <c r="H613" s="76"/>
      <c r="J613" s="76">
        <f>K607+K608+K609+K610+SUM(K612:K612)</f>
        <v>732.52</v>
      </c>
      <c r="K613" s="76"/>
      <c r="L613" s="45">
        <f>Source!U479</f>
        <v>1</v>
      </c>
      <c r="O613" s="27">
        <f>G613</f>
        <v>109.99</v>
      </c>
      <c r="P613" s="27">
        <f>J613</f>
        <v>732.52</v>
      </c>
      <c r="Q613" s="27">
        <f>L613</f>
        <v>1</v>
      </c>
      <c r="W613">
        <f>IF(Source!BI479&lt;=1,H607+H608+H609+H610, 0)</f>
        <v>0</v>
      </c>
      <c r="X613">
        <f>IF(Source!BI479=2,H607+H608+H609+H610, 0)</f>
        <v>30.159999999999997</v>
      </c>
      <c r="Y613">
        <f>IF(Source!BI479=3,H607+H608+H609+H610, 0)</f>
        <v>0</v>
      </c>
      <c r="Z613">
        <f>IF(Source!BI479=4,H607+H608+H609+H610, 0)</f>
        <v>0</v>
      </c>
    </row>
    <row r="615" spans="1:32" ht="15" x14ac:dyDescent="0.25">
      <c r="A615" s="75" t="str">
        <f>CONCATENATE("Итого по подразделу: ",IF(Source!G483&lt;&gt;"Новый подраздел", Source!G483, ""))</f>
        <v>Итого по подразделу: Пожарная сигнализация</v>
      </c>
      <c r="B615" s="75"/>
      <c r="C615" s="75"/>
      <c r="D615" s="75"/>
      <c r="E615" s="75"/>
      <c r="F615" s="75"/>
      <c r="G615" s="74">
        <f>SUM(O520:O614)</f>
        <v>4150.29</v>
      </c>
      <c r="H615" s="74"/>
      <c r="I615" s="29"/>
      <c r="J615" s="74">
        <f>SUM(P520:P614)</f>
        <v>27640.55</v>
      </c>
      <c r="K615" s="74"/>
      <c r="L615" s="45">
        <f>SUM(Q520:Q614)</f>
        <v>31.261560000000006</v>
      </c>
    </row>
    <row r="619" spans="1:32" ht="15" x14ac:dyDescent="0.25">
      <c r="A619" s="75" t="str">
        <f>CONCATENATE("Итого по разделу: ",IF(Source!G512&lt;&gt;"Новый раздел", Source!G512, ""))</f>
        <v>Итого по разделу: Раздел 3: Электромонтажные работы</v>
      </c>
      <c r="B619" s="75"/>
      <c r="C619" s="75"/>
      <c r="D619" s="75"/>
      <c r="E619" s="75"/>
      <c r="F619" s="75"/>
      <c r="G619" s="74">
        <f>SUM(O373:O618)</f>
        <v>76260.900000000009</v>
      </c>
      <c r="H619" s="74"/>
      <c r="I619" s="29"/>
      <c r="J619" s="74">
        <f>SUM(P373:P618)</f>
        <v>507897.37</v>
      </c>
      <c r="K619" s="74"/>
      <c r="L619" s="45">
        <f>SUM(Q373:Q618)</f>
        <v>433.43840454999992</v>
      </c>
      <c r="AF619" s="55" t="str">
        <f>CONCATENATE("Итого по разделу: ",IF(Source!G512&lt;&gt;"Новый раздел", Source!G512, ""))</f>
        <v>Итого по разделу: Раздел 3: Электромонтажные работы</v>
      </c>
    </row>
    <row r="623" spans="1:32" ht="16.5" x14ac:dyDescent="0.25">
      <c r="A623" s="79" t="str">
        <f>CONCATENATE("Раздел: ",IF(Source!G541&lt;&gt;"Новый раздел", Source!G541, ""))</f>
        <v>Раздел: Раздел 4: Сантехнические работы</v>
      </c>
      <c r="B623" s="79"/>
      <c r="C623" s="79"/>
      <c r="D623" s="79"/>
      <c r="E623" s="79"/>
      <c r="F623" s="79"/>
      <c r="G623" s="79"/>
      <c r="H623" s="79"/>
      <c r="I623" s="79"/>
      <c r="J623" s="79"/>
      <c r="K623" s="79"/>
      <c r="L623" s="79"/>
    </row>
    <row r="624" spans="1:32" ht="14.25" x14ac:dyDescent="0.2">
      <c r="A624" s="50" t="str">
        <f>Source!E546</f>
        <v>58</v>
      </c>
      <c r="B624" s="51" t="str">
        <f>Source!F546</f>
        <v>65-19-2</v>
      </c>
      <c r="C624" s="51" t="str">
        <f>Source!G546</f>
        <v>Демонтаж радиаторов весом до 160 кг</v>
      </c>
      <c r="D624" s="32" t="str">
        <f>Source!H546</f>
        <v>100 ШТ</v>
      </c>
      <c r="E624" s="13">
        <f>Source!I546</f>
        <v>0.05</v>
      </c>
      <c r="F624" s="33">
        <f>Source!AL546+Source!AM546+Source!AO546</f>
        <v>1362.8700000000001</v>
      </c>
      <c r="G624" s="34"/>
      <c r="H624" s="35"/>
      <c r="I624" s="34" t="str">
        <f>Source!BO546</f>
        <v/>
      </c>
      <c r="J624" s="34"/>
      <c r="K624" s="35"/>
      <c r="L624" s="36"/>
      <c r="S624">
        <f>ROUND((Source!FX546/100)*((ROUND(Source!AF546*Source!I546, 2)+ROUND(Source!AE546*Source!I546, 2))), 2)</f>
        <v>47.92</v>
      </c>
      <c r="T624">
        <f>Source!X546</f>
        <v>319.12</v>
      </c>
      <c r="U624">
        <f>ROUND((Source!FY546/100)*((ROUND(Source!AF546*Source!I546, 2)+ROUND(Source!AE546*Source!I546, 2))), 2)</f>
        <v>32.380000000000003</v>
      </c>
      <c r="V624">
        <f>Source!Y546</f>
        <v>215.62</v>
      </c>
    </row>
    <row r="625" spans="1:26" x14ac:dyDescent="0.2">
      <c r="C625" s="26" t="str">
        <f>"Объем: "&amp;Source!I546&amp;"=5/"&amp;"100"</f>
        <v>Объем: 0,05=5/100</v>
      </c>
    </row>
    <row r="626" spans="1:26" ht="14.25" x14ac:dyDescent="0.2">
      <c r="A626" s="50"/>
      <c r="B626" s="51"/>
      <c r="C626" s="51" t="s">
        <v>1139</v>
      </c>
      <c r="D626" s="32"/>
      <c r="E626" s="13"/>
      <c r="F626" s="33">
        <f>Source!AO546</f>
        <v>1243.46</v>
      </c>
      <c r="G626" s="34" t="str">
        <f>Source!DG546</f>
        <v/>
      </c>
      <c r="H626" s="35">
        <f>ROUND(Source!AF546*Source!I546, 2)</f>
        <v>62.17</v>
      </c>
      <c r="I626" s="34"/>
      <c r="J626" s="34">
        <f>IF(Source!BA546&lt;&gt; 0, Source!BA546, 1)</f>
        <v>6.66</v>
      </c>
      <c r="K626" s="35">
        <f>Source!S546</f>
        <v>414.07</v>
      </c>
      <c r="L626" s="36"/>
      <c r="R626">
        <f>H626</f>
        <v>62.17</v>
      </c>
    </row>
    <row r="627" spans="1:26" ht="14.25" x14ac:dyDescent="0.2">
      <c r="A627" s="50"/>
      <c r="B627" s="51"/>
      <c r="C627" s="51" t="s">
        <v>130</v>
      </c>
      <c r="D627" s="32"/>
      <c r="E627" s="13"/>
      <c r="F627" s="33">
        <f>Source!AM546</f>
        <v>119.41</v>
      </c>
      <c r="G627" s="34" t="str">
        <f>Source!DE546</f>
        <v/>
      </c>
      <c r="H627" s="35">
        <f>ROUND(Source!AD546*Source!I546, 2)</f>
        <v>5.97</v>
      </c>
      <c r="I627" s="34"/>
      <c r="J627" s="34">
        <f>IF(Source!BB546&lt;&gt; 0, Source!BB546, 1)</f>
        <v>6.66</v>
      </c>
      <c r="K627" s="35">
        <f>Source!Q546</f>
        <v>39.76</v>
      </c>
      <c r="L627" s="36"/>
    </row>
    <row r="628" spans="1:26" ht="14.25" x14ac:dyDescent="0.2">
      <c r="A628" s="50"/>
      <c r="B628" s="51"/>
      <c r="C628" s="51" t="s">
        <v>1140</v>
      </c>
      <c r="D628" s="32"/>
      <c r="E628" s="13"/>
      <c r="F628" s="33">
        <f>Source!AN546</f>
        <v>51.57</v>
      </c>
      <c r="G628" s="34" t="str">
        <f>Source!DF546</f>
        <v/>
      </c>
      <c r="H628" s="37">
        <f>ROUND(Source!AE546*Source!I546, 2)</f>
        <v>2.58</v>
      </c>
      <c r="I628" s="34"/>
      <c r="J628" s="34">
        <f>IF(Source!BS546&lt;&gt; 0, Source!BS546, 1)</f>
        <v>6.66</v>
      </c>
      <c r="K628" s="37">
        <f>Source!R546</f>
        <v>17.170000000000002</v>
      </c>
      <c r="L628" s="36"/>
      <c r="R628">
        <f>H628</f>
        <v>2.58</v>
      </c>
    </row>
    <row r="629" spans="1:26" ht="14.25" x14ac:dyDescent="0.2">
      <c r="A629" s="50"/>
      <c r="B629" s="51"/>
      <c r="C629" s="51" t="s">
        <v>1141</v>
      </c>
      <c r="D629" s="32" t="s">
        <v>1142</v>
      </c>
      <c r="E629" s="13">
        <f>Source!BZ546</f>
        <v>74</v>
      </c>
      <c r="F629" s="54"/>
      <c r="G629" s="34"/>
      <c r="H629" s="35">
        <f>SUM(S624:S631)</f>
        <v>47.92</v>
      </c>
      <c r="I629" s="38"/>
      <c r="J629" s="30">
        <f>Source!AT546</f>
        <v>74</v>
      </c>
      <c r="K629" s="35">
        <f>SUM(T624:T631)</f>
        <v>319.12</v>
      </c>
      <c r="L629" s="36"/>
    </row>
    <row r="630" spans="1:26" ht="14.25" x14ac:dyDescent="0.2">
      <c r="A630" s="50"/>
      <c r="B630" s="51"/>
      <c r="C630" s="51" t="s">
        <v>1143</v>
      </c>
      <c r="D630" s="32" t="s">
        <v>1142</v>
      </c>
      <c r="E630" s="13">
        <f>Source!CA546</f>
        <v>50</v>
      </c>
      <c r="F630" s="54"/>
      <c r="G630" s="34"/>
      <c r="H630" s="35">
        <f>SUM(U624:U631)</f>
        <v>32.380000000000003</v>
      </c>
      <c r="I630" s="38"/>
      <c r="J630" s="30">
        <f>Source!AU546</f>
        <v>50</v>
      </c>
      <c r="K630" s="35">
        <f>SUM(V624:V631)</f>
        <v>215.62</v>
      </c>
      <c r="L630" s="36"/>
    </row>
    <row r="631" spans="1:26" ht="14.25" x14ac:dyDescent="0.2">
      <c r="A631" s="52"/>
      <c r="B631" s="53"/>
      <c r="C631" s="53" t="s">
        <v>1144</v>
      </c>
      <c r="D631" s="39" t="s">
        <v>1145</v>
      </c>
      <c r="E631" s="40">
        <f>Source!AQ546</f>
        <v>158</v>
      </c>
      <c r="F631" s="41"/>
      <c r="G631" s="42" t="str">
        <f>Source!DI546</f>
        <v/>
      </c>
      <c r="H631" s="43"/>
      <c r="I631" s="42"/>
      <c r="J631" s="42"/>
      <c r="K631" s="43"/>
      <c r="L631" s="44">
        <f>Source!U546</f>
        <v>7.9</v>
      </c>
    </row>
    <row r="632" spans="1:26" ht="15" x14ac:dyDescent="0.25">
      <c r="G632" s="76">
        <f>H626+H627+H629+H630</f>
        <v>148.44</v>
      </c>
      <c r="H632" s="76"/>
      <c r="J632" s="76">
        <f>K626+K627+K629+K630</f>
        <v>988.57</v>
      </c>
      <c r="K632" s="76"/>
      <c r="L632" s="45">
        <f>Source!U546</f>
        <v>7.9</v>
      </c>
      <c r="O632" s="27">
        <f>G632</f>
        <v>148.44</v>
      </c>
      <c r="P632" s="27">
        <f>J632</f>
        <v>988.57</v>
      </c>
      <c r="Q632" s="27">
        <f>L632</f>
        <v>7.9</v>
      </c>
      <c r="W632">
        <f>IF(Source!BI546&lt;=1,H626+H627+H629+H630, 0)</f>
        <v>148.44</v>
      </c>
      <c r="X632">
        <f>IF(Source!BI546=2,H626+H627+H629+H630, 0)</f>
        <v>0</v>
      </c>
      <c r="Y632">
        <f>IF(Source!BI546=3,H626+H627+H629+H630, 0)</f>
        <v>0</v>
      </c>
      <c r="Z632">
        <f>IF(Source!BI546=4,H626+H627+H629+H630, 0)</f>
        <v>0</v>
      </c>
    </row>
    <row r="633" spans="1:26" ht="28.5" x14ac:dyDescent="0.2">
      <c r="A633" s="50" t="str">
        <f>Source!E548</f>
        <v>59</v>
      </c>
      <c r="B633" s="51" t="str">
        <f>Source!F548</f>
        <v>18-03-001-02</v>
      </c>
      <c r="C633" s="51" t="str">
        <f>Source!G548</f>
        <v>Установка радиаторов стальных</v>
      </c>
      <c r="D633" s="32" t="str">
        <f>Source!H548</f>
        <v>100 квт</v>
      </c>
      <c r="E633" s="13">
        <f>Source!I548</f>
        <v>0.12</v>
      </c>
      <c r="F633" s="33">
        <f>Source!AL548+Source!AM548+Source!AO548</f>
        <v>1942.27</v>
      </c>
      <c r="G633" s="34"/>
      <c r="H633" s="35"/>
      <c r="I633" s="34" t="str">
        <f>Source!BO548</f>
        <v/>
      </c>
      <c r="J633" s="34"/>
      <c r="K633" s="35"/>
      <c r="L633" s="36"/>
      <c r="S633">
        <f>ROUND((Source!FX548/100)*((ROUND(Source!AF548*Source!I548, 2)+ROUND(Source!AE548*Source!I548, 2))), 2)</f>
        <v>100.24</v>
      </c>
      <c r="T633">
        <f>Source!X548</f>
        <v>666.45</v>
      </c>
      <c r="U633">
        <f>ROUND((Source!FY548/100)*((ROUND(Source!AF548*Source!I548, 2)+ROUND(Source!AE548*Source!I548, 2))), 2)</f>
        <v>61.39</v>
      </c>
      <c r="V633">
        <f>Source!Y548</f>
        <v>411.46</v>
      </c>
    </row>
    <row r="634" spans="1:26" x14ac:dyDescent="0.2">
      <c r="C634" s="26" t="str">
        <f>"Объем: "&amp;Source!I548&amp;"=12/"&amp;"100"</f>
        <v>Объем: 0,12=12/100</v>
      </c>
    </row>
    <row r="635" spans="1:26" ht="14.25" x14ac:dyDescent="0.2">
      <c r="A635" s="50"/>
      <c r="B635" s="51"/>
      <c r="C635" s="51" t="s">
        <v>1139</v>
      </c>
      <c r="D635" s="32"/>
      <c r="E635" s="13"/>
      <c r="F635" s="33">
        <f>Source!AO548</f>
        <v>588.42999999999995</v>
      </c>
      <c r="G635" s="34" t="str">
        <f>Source!DG548</f>
        <v>)*1,15</v>
      </c>
      <c r="H635" s="35">
        <f>ROUND(Source!AF548*Source!I548, 2)</f>
        <v>81.2</v>
      </c>
      <c r="I635" s="34"/>
      <c r="J635" s="34">
        <f>IF(Source!BA548&lt;&gt; 0, Source!BA548, 1)</f>
        <v>6.66</v>
      </c>
      <c r="K635" s="35">
        <f>Source!S548</f>
        <v>540.80999999999995</v>
      </c>
      <c r="L635" s="36"/>
      <c r="R635">
        <f>H635</f>
        <v>81.2</v>
      </c>
    </row>
    <row r="636" spans="1:26" ht="14.25" x14ac:dyDescent="0.2">
      <c r="A636" s="50"/>
      <c r="B636" s="51"/>
      <c r="C636" s="51" t="s">
        <v>130</v>
      </c>
      <c r="D636" s="32"/>
      <c r="E636" s="13"/>
      <c r="F636" s="33">
        <f>Source!AM548</f>
        <v>192.58</v>
      </c>
      <c r="G636" s="34" t="str">
        <f>Source!DE548</f>
        <v>)*1,25</v>
      </c>
      <c r="H636" s="35">
        <f>ROUND(Source!AD548*Source!I548, 2)</f>
        <v>28.89</v>
      </c>
      <c r="I636" s="34"/>
      <c r="J636" s="34">
        <f>IF(Source!BB548&lt;&gt; 0, Source!BB548, 1)</f>
        <v>6.66</v>
      </c>
      <c r="K636" s="35">
        <f>Source!Q548</f>
        <v>192.39</v>
      </c>
      <c r="L636" s="36"/>
    </row>
    <row r="637" spans="1:26" ht="14.25" x14ac:dyDescent="0.2">
      <c r="A637" s="50"/>
      <c r="B637" s="51"/>
      <c r="C637" s="51" t="s">
        <v>1140</v>
      </c>
      <c r="D637" s="32"/>
      <c r="E637" s="13"/>
      <c r="F637" s="33">
        <f>Source!AN548</f>
        <v>38.75</v>
      </c>
      <c r="G637" s="34" t="str">
        <f>Source!DF548</f>
        <v>)*1,25</v>
      </c>
      <c r="H637" s="37">
        <f>ROUND(Source!AE548*Source!I548, 2)</f>
        <v>5.81</v>
      </c>
      <c r="I637" s="34"/>
      <c r="J637" s="34">
        <f>IF(Source!BS548&lt;&gt; 0, Source!BS548, 1)</f>
        <v>6.66</v>
      </c>
      <c r="K637" s="37">
        <f>Source!R548</f>
        <v>38.71</v>
      </c>
      <c r="L637" s="36"/>
      <c r="R637">
        <f>H637</f>
        <v>5.81</v>
      </c>
    </row>
    <row r="638" spans="1:26" ht="14.25" x14ac:dyDescent="0.2">
      <c r="A638" s="50"/>
      <c r="B638" s="51"/>
      <c r="C638" s="51" t="s">
        <v>1146</v>
      </c>
      <c r="D638" s="32"/>
      <c r="E638" s="13"/>
      <c r="F638" s="33">
        <f>Source!AL548</f>
        <v>1161.26</v>
      </c>
      <c r="G638" s="34" t="str">
        <f>Source!DD548</f>
        <v/>
      </c>
      <c r="H638" s="35">
        <f>ROUND(Source!AC548*Source!I548, 2)</f>
        <v>139.35</v>
      </c>
      <c r="I638" s="34"/>
      <c r="J638" s="34">
        <f>IF(Source!BC548&lt;&gt; 0, Source!BC548, 1)</f>
        <v>6.66</v>
      </c>
      <c r="K638" s="35">
        <f>Source!P548</f>
        <v>928.08</v>
      </c>
      <c r="L638" s="36"/>
    </row>
    <row r="639" spans="1:26" ht="14.25" x14ac:dyDescent="0.2">
      <c r="A639" s="50"/>
      <c r="B639" s="51"/>
      <c r="C639" s="51" t="s">
        <v>1141</v>
      </c>
      <c r="D639" s="32" t="s">
        <v>1142</v>
      </c>
      <c r="E639" s="13">
        <f>Source!BZ548</f>
        <v>128</v>
      </c>
      <c r="F639" s="77" t="str">
        <f>CONCATENATE(" )", Source!DL548, Source!FT548, "=", Source!FX548)</f>
        <v xml:space="preserve"> )*0,9=115,2</v>
      </c>
      <c r="G639" s="78"/>
      <c r="H639" s="35">
        <f>SUM(S633:S643)</f>
        <v>100.24</v>
      </c>
      <c r="I639" s="38"/>
      <c r="J639" s="30">
        <f>Source!AT548</f>
        <v>115</v>
      </c>
      <c r="K639" s="35">
        <f>SUM(T633:T643)</f>
        <v>666.45</v>
      </c>
      <c r="L639" s="36"/>
    </row>
    <row r="640" spans="1:26" ht="14.25" x14ac:dyDescent="0.2">
      <c r="A640" s="50"/>
      <c r="B640" s="51"/>
      <c r="C640" s="51" t="s">
        <v>1143</v>
      </c>
      <c r="D640" s="32" t="s">
        <v>1142</v>
      </c>
      <c r="E640" s="13">
        <f>Source!CA548</f>
        <v>83</v>
      </c>
      <c r="F640" s="77" t="str">
        <f>CONCATENATE(" )", Source!DM548, Source!FU548, "=", Source!FY548)</f>
        <v xml:space="preserve"> )*0,85=70,55</v>
      </c>
      <c r="G640" s="78"/>
      <c r="H640" s="35">
        <f>SUM(U633:U643)</f>
        <v>61.39</v>
      </c>
      <c r="I640" s="38"/>
      <c r="J640" s="30">
        <f>Source!AU548</f>
        <v>71</v>
      </c>
      <c r="K640" s="35">
        <f>SUM(V633:V643)</f>
        <v>411.46</v>
      </c>
      <c r="L640" s="36"/>
    </row>
    <row r="641" spans="1:32" ht="14.25" x14ac:dyDescent="0.2">
      <c r="A641" s="50"/>
      <c r="B641" s="51"/>
      <c r="C641" s="51" t="s">
        <v>1144</v>
      </c>
      <c r="D641" s="32" t="s">
        <v>1145</v>
      </c>
      <c r="E641" s="13">
        <f>Source!AQ548</f>
        <v>65.599999999999994</v>
      </c>
      <c r="F641" s="33"/>
      <c r="G641" s="34" t="str">
        <f>Source!DI548</f>
        <v>)*1,15</v>
      </c>
      <c r="H641" s="35"/>
      <c r="I641" s="34"/>
      <c r="J641" s="34"/>
      <c r="K641" s="35"/>
      <c r="L641" s="46">
        <f>Source!U548</f>
        <v>9.0527999999999977</v>
      </c>
    </row>
    <row r="642" spans="1:32" ht="14.25" x14ac:dyDescent="0.2">
      <c r="A642" s="50" t="str">
        <f>Source!E550</f>
        <v>59,1</v>
      </c>
      <c r="B642" s="51" t="str">
        <f>Source!F550</f>
        <v>18.5.10.06</v>
      </c>
      <c r="C642" s="51" t="str">
        <f>Source!G550</f>
        <v>Радиаторы</v>
      </c>
      <c r="D642" s="32" t="str">
        <f>Source!H550</f>
        <v>квт</v>
      </c>
      <c r="E642" s="13">
        <f>Source!I550</f>
        <v>12</v>
      </c>
      <c r="F642" s="33">
        <f>Source!AL550+Source!AM550+Source!AO550</f>
        <v>0</v>
      </c>
      <c r="G642" s="47" t="s">
        <v>6</v>
      </c>
      <c r="H642" s="35">
        <f>ROUND(Source!AC550*Source!I550, 2)+ROUND(Source!AD550*Source!I550, 2)+ROUND(Source!AF550*Source!I550, 2)</f>
        <v>0</v>
      </c>
      <c r="I642" s="34"/>
      <c r="J642" s="34">
        <f>IF(Source!BC550&lt;&gt; 0, Source!BC550, 1)</f>
        <v>6.66</v>
      </c>
      <c r="K642" s="35">
        <f>Source!O550</f>
        <v>0</v>
      </c>
      <c r="L642" s="36"/>
      <c r="S642">
        <f>ROUND((Source!FX550/100)*((ROUND(Source!AF550*Source!I550, 2)+ROUND(Source!AE550*Source!I550, 2))), 2)</f>
        <v>0</v>
      </c>
      <c r="T642">
        <f>Source!X550</f>
        <v>0</v>
      </c>
      <c r="U642">
        <f>ROUND((Source!FY550/100)*((ROUND(Source!AF550*Source!I550, 2)+ROUND(Source!AE550*Source!I550, 2))), 2)</f>
        <v>0</v>
      </c>
      <c r="V642">
        <f>Source!Y550</f>
        <v>0</v>
      </c>
      <c r="W642">
        <f>IF(Source!BI550&lt;=1,H642, 0)</f>
        <v>0</v>
      </c>
      <c r="X642">
        <f>IF(Source!BI550=2,H642, 0)</f>
        <v>0</v>
      </c>
      <c r="Y642">
        <f>IF(Source!BI550=3,H642, 0)</f>
        <v>0</v>
      </c>
      <c r="Z642">
        <f>IF(Source!BI550=4,H642, 0)</f>
        <v>0</v>
      </c>
    </row>
    <row r="643" spans="1:32" ht="28.5" x14ac:dyDescent="0.2">
      <c r="A643" s="52" t="str">
        <f>Source!E552</f>
        <v>59,2</v>
      </c>
      <c r="B643" s="53" t="str">
        <f>Source!F552</f>
        <v>18.5.10.05-0024</v>
      </c>
      <c r="C643" s="53" t="str">
        <f>Source!G552</f>
        <v>Радиаторы биметаллические, марка Vector LuxHIT 500/80/12,</v>
      </c>
      <c r="D643" s="39" t="str">
        <f>Source!H552</f>
        <v>шт.</v>
      </c>
      <c r="E643" s="40">
        <f>Source!I552</f>
        <v>5</v>
      </c>
      <c r="F643" s="41">
        <f>Source!AL552+Source!AM552+Source!AO552</f>
        <v>1161.31</v>
      </c>
      <c r="G643" s="48" t="s">
        <v>6</v>
      </c>
      <c r="H643" s="43">
        <f>ROUND(Source!AC552*Source!I552, 2)+ROUND(Source!AD552*Source!I552, 2)+ROUND(Source!AF552*Source!I552, 2)</f>
        <v>5806.55</v>
      </c>
      <c r="I643" s="42"/>
      <c r="J643" s="42">
        <f>IF(Source!BC552&lt;&gt; 0, Source!BC552, 1)</f>
        <v>6.66</v>
      </c>
      <c r="K643" s="43">
        <f>Source!O552</f>
        <v>38671.620000000003</v>
      </c>
      <c r="L643" s="49"/>
      <c r="S643">
        <f>ROUND((Source!FX552/100)*((ROUND(Source!AF552*Source!I552, 2)+ROUND(Source!AE552*Source!I552, 2))), 2)</f>
        <v>0</v>
      </c>
      <c r="T643">
        <f>Source!X552</f>
        <v>0</v>
      </c>
      <c r="U643">
        <f>ROUND((Source!FY552/100)*((ROUND(Source!AF552*Source!I552, 2)+ROUND(Source!AE552*Source!I552, 2))), 2)</f>
        <v>0</v>
      </c>
      <c r="V643">
        <f>Source!Y552</f>
        <v>0</v>
      </c>
      <c r="W643">
        <f>IF(Source!BI552&lt;=1,H643, 0)</f>
        <v>5806.55</v>
      </c>
      <c r="X643">
        <f>IF(Source!BI552=2,H643, 0)</f>
        <v>0</v>
      </c>
      <c r="Y643">
        <f>IF(Source!BI552=3,H643, 0)</f>
        <v>0</v>
      </c>
      <c r="Z643">
        <f>IF(Source!BI552=4,H643, 0)</f>
        <v>0</v>
      </c>
    </row>
    <row r="644" spans="1:32" ht="15" x14ac:dyDescent="0.25">
      <c r="G644" s="76">
        <f>H635+H636+H638+H639+H640+SUM(H642:H643)</f>
        <v>6217.62</v>
      </c>
      <c r="H644" s="76"/>
      <c r="J644" s="76">
        <f>K635+K636+K638+K639+K640+SUM(K642:K643)</f>
        <v>41410.810000000005</v>
      </c>
      <c r="K644" s="76"/>
      <c r="L644" s="45">
        <f>Source!U548</f>
        <v>9.0527999999999977</v>
      </c>
      <c r="O644" s="27">
        <f>G644</f>
        <v>6217.62</v>
      </c>
      <c r="P644" s="27">
        <f>J644</f>
        <v>41410.810000000005</v>
      </c>
      <c r="Q644" s="27">
        <f>L644</f>
        <v>9.0527999999999977</v>
      </c>
      <c r="W644">
        <f>IF(Source!BI548&lt;=1,H635+H636+H638+H639+H640, 0)</f>
        <v>411.07</v>
      </c>
      <c r="X644">
        <f>IF(Source!BI548=2,H635+H636+H638+H639+H640, 0)</f>
        <v>0</v>
      </c>
      <c r="Y644">
        <f>IF(Source!BI548=3,H635+H636+H638+H639+H640, 0)</f>
        <v>0</v>
      </c>
      <c r="Z644">
        <f>IF(Source!BI548=4,H635+H636+H638+H639+H640, 0)</f>
        <v>0</v>
      </c>
    </row>
    <row r="645" spans="1:32" ht="42.75" x14ac:dyDescent="0.2">
      <c r="A645" s="50" t="str">
        <f>Source!E554</f>
        <v>60</v>
      </c>
      <c r="B645" s="51" t="str">
        <f>Source!F554</f>
        <v>20-06-018-09</v>
      </c>
      <c r="C645" s="51" t="str">
        <f>Source!G554</f>
        <v>Установка сплит-систем с внутренним блоком кассетного типа мощностью до 5 кВт</v>
      </c>
      <c r="D645" s="32" t="str">
        <f>Source!H554</f>
        <v>КОМПЛ</v>
      </c>
      <c r="E645" s="13">
        <f>Source!I554</f>
        <v>4</v>
      </c>
      <c r="F645" s="33">
        <f>Source!AL554+Source!AM554+Source!AO554</f>
        <v>63.849999999999994</v>
      </c>
      <c r="G645" s="34"/>
      <c r="H645" s="35"/>
      <c r="I645" s="34" t="str">
        <f>Source!BO554</f>
        <v/>
      </c>
      <c r="J645" s="34"/>
      <c r="K645" s="35"/>
      <c r="L645" s="36"/>
      <c r="S645">
        <f>ROUND((Source!FX554/100)*((ROUND(Source!AF554*Source!I554, 2)+ROUND(Source!AE554*Source!I554, 2))), 2)</f>
        <v>325.07</v>
      </c>
      <c r="T645">
        <f>Source!X554</f>
        <v>2161.23</v>
      </c>
      <c r="U645">
        <f>ROUND((Source!FY554/100)*((ROUND(Source!AF554*Source!I554, 2)+ROUND(Source!AE554*Source!I554, 2))), 2)</f>
        <v>199.08</v>
      </c>
      <c r="V645">
        <f>Source!Y554</f>
        <v>1334.32</v>
      </c>
    </row>
    <row r="646" spans="1:32" ht="14.25" x14ac:dyDescent="0.2">
      <c r="A646" s="50"/>
      <c r="B646" s="51"/>
      <c r="C646" s="51" t="s">
        <v>1139</v>
      </c>
      <c r="D646" s="32"/>
      <c r="E646" s="13"/>
      <c r="F646" s="33">
        <f>Source!AO554</f>
        <v>51.12</v>
      </c>
      <c r="G646" s="34" t="str">
        <f>Source!DG554</f>
        <v>)*1,15)*1,2</v>
      </c>
      <c r="H646" s="35">
        <f>ROUND(Source!AF554*Source!I554, 2)</f>
        <v>282.18</v>
      </c>
      <c r="I646" s="34"/>
      <c r="J646" s="34">
        <f>IF(Source!BA554&lt;&gt; 0, Source!BA554, 1)</f>
        <v>6.66</v>
      </c>
      <c r="K646" s="35">
        <f>Source!S554</f>
        <v>1879.33</v>
      </c>
      <c r="L646" s="36"/>
      <c r="R646">
        <f>H646</f>
        <v>282.18</v>
      </c>
    </row>
    <row r="647" spans="1:32" ht="14.25" x14ac:dyDescent="0.2">
      <c r="A647" s="50"/>
      <c r="B647" s="51"/>
      <c r="C647" s="51" t="s">
        <v>1146</v>
      </c>
      <c r="D647" s="32"/>
      <c r="E647" s="13"/>
      <c r="F647" s="33">
        <f>Source!AL554</f>
        <v>12.73</v>
      </c>
      <c r="G647" s="34" t="str">
        <f>Source!DD554</f>
        <v/>
      </c>
      <c r="H647" s="35">
        <f>ROUND(Source!AC554*Source!I554, 2)</f>
        <v>50.92</v>
      </c>
      <c r="I647" s="34"/>
      <c r="J647" s="34">
        <f>IF(Source!BC554&lt;&gt; 0, Source!BC554, 1)</f>
        <v>6.66</v>
      </c>
      <c r="K647" s="35">
        <f>Source!P554</f>
        <v>339.13</v>
      </c>
      <c r="L647" s="36"/>
    </row>
    <row r="648" spans="1:32" ht="14.25" x14ac:dyDescent="0.2">
      <c r="A648" s="50"/>
      <c r="B648" s="51"/>
      <c r="C648" s="51" t="s">
        <v>1141</v>
      </c>
      <c r="D648" s="32" t="s">
        <v>1142</v>
      </c>
      <c r="E648" s="13">
        <f>Source!BZ554</f>
        <v>128</v>
      </c>
      <c r="F648" s="77" t="str">
        <f>CONCATENATE(" )", Source!DL554, Source!FT554, "=", Source!FX554)</f>
        <v xml:space="preserve"> )*0,9=115,2</v>
      </c>
      <c r="G648" s="78"/>
      <c r="H648" s="35">
        <f>SUM(S645:S651)</f>
        <v>325.07</v>
      </c>
      <c r="I648" s="38"/>
      <c r="J648" s="30">
        <f>Source!AT554</f>
        <v>115</v>
      </c>
      <c r="K648" s="35">
        <f>SUM(T645:T651)</f>
        <v>2161.23</v>
      </c>
      <c r="L648" s="36"/>
    </row>
    <row r="649" spans="1:32" ht="14.25" x14ac:dyDescent="0.2">
      <c r="A649" s="50"/>
      <c r="B649" s="51"/>
      <c r="C649" s="51" t="s">
        <v>1143</v>
      </c>
      <c r="D649" s="32" t="s">
        <v>1142</v>
      </c>
      <c r="E649" s="13">
        <f>Source!CA554</f>
        <v>83</v>
      </c>
      <c r="F649" s="77" t="str">
        <f>CONCATENATE(" )", Source!DM554, Source!FU554, "=", Source!FY554)</f>
        <v xml:space="preserve"> )*0,85=70,55</v>
      </c>
      <c r="G649" s="78"/>
      <c r="H649" s="35">
        <f>SUM(U645:U651)</f>
        <v>199.08</v>
      </c>
      <c r="I649" s="38"/>
      <c r="J649" s="30">
        <f>Source!AU554</f>
        <v>71</v>
      </c>
      <c r="K649" s="35">
        <f>SUM(V645:V651)</f>
        <v>1334.32</v>
      </c>
      <c r="L649" s="36"/>
    </row>
    <row r="650" spans="1:32" ht="14.25" x14ac:dyDescent="0.2">
      <c r="A650" s="50"/>
      <c r="B650" s="51"/>
      <c r="C650" s="51" t="s">
        <v>1144</v>
      </c>
      <c r="D650" s="32" t="s">
        <v>1145</v>
      </c>
      <c r="E650" s="13">
        <f>Source!AQ554</f>
        <v>4.6100000000000003</v>
      </c>
      <c r="F650" s="33"/>
      <c r="G650" s="34" t="str">
        <f>Source!DI554</f>
        <v>)*1,15)*1,2</v>
      </c>
      <c r="H650" s="35"/>
      <c r="I650" s="34"/>
      <c r="J650" s="34"/>
      <c r="K650" s="35"/>
      <c r="L650" s="46">
        <f>Source!U554</f>
        <v>25.447199999999999</v>
      </c>
    </row>
    <row r="651" spans="1:32" ht="57" x14ac:dyDescent="0.2">
      <c r="A651" s="52" t="str">
        <f>Source!E556</f>
        <v>60,1</v>
      </c>
      <c r="B651" s="53" t="str">
        <f>Source!F556</f>
        <v>64.2.03.03-0004</v>
      </c>
      <c r="C651" s="53" t="str">
        <f>Source!G556</f>
        <v>Кондиционеры бытовые настенные (наружный и внутренний блоки, теплоизолированные трубки 10 м, пульт), мощностью 5 кВт в комплекте</v>
      </c>
      <c r="D651" s="39" t="str">
        <f>Source!H556</f>
        <v>компл.</v>
      </c>
      <c r="E651" s="40">
        <f>Source!I556</f>
        <v>4</v>
      </c>
      <c r="F651" s="41">
        <f>Source!AL556+Source!AM556+Source!AO556</f>
        <v>4994.92</v>
      </c>
      <c r="G651" s="48" t="s">
        <v>6</v>
      </c>
      <c r="H651" s="43">
        <f>ROUND(Source!AC556*Source!I556, 2)+ROUND(Source!AD556*Source!I556, 2)+ROUND(Source!AF556*Source!I556, 2)</f>
        <v>19979.68</v>
      </c>
      <c r="I651" s="42"/>
      <c r="J651" s="42">
        <f>IF(Source!BC556&lt;&gt; 0, Source!BC556, 1)</f>
        <v>6.66</v>
      </c>
      <c r="K651" s="43">
        <f>Source!O556</f>
        <v>133064.67000000001</v>
      </c>
      <c r="L651" s="49"/>
      <c r="S651">
        <f>ROUND((Source!FX556/100)*((ROUND(Source!AF556*Source!I556, 2)+ROUND(Source!AE556*Source!I556, 2))), 2)</f>
        <v>0</v>
      </c>
      <c r="T651">
        <f>Source!X556</f>
        <v>0</v>
      </c>
      <c r="U651">
        <f>ROUND((Source!FY556/100)*((ROUND(Source!AF556*Source!I556, 2)+ROUND(Source!AE556*Source!I556, 2))), 2)</f>
        <v>0</v>
      </c>
      <c r="V651">
        <f>Source!Y556</f>
        <v>0</v>
      </c>
      <c r="W651">
        <f>IF(Source!BI556&lt;=1,H651, 0)</f>
        <v>19979.68</v>
      </c>
      <c r="X651">
        <f>IF(Source!BI556=2,H651, 0)</f>
        <v>0</v>
      </c>
      <c r="Y651">
        <f>IF(Source!BI556=3,H651, 0)</f>
        <v>0</v>
      </c>
      <c r="Z651">
        <f>IF(Source!BI556=4,H651, 0)</f>
        <v>0</v>
      </c>
    </row>
    <row r="652" spans="1:32" ht="15" x14ac:dyDescent="0.25">
      <c r="G652" s="76">
        <f>H646+H647+H648+H649+SUM(H651:H651)</f>
        <v>20836.93</v>
      </c>
      <c r="H652" s="76"/>
      <c r="J652" s="76">
        <f>K646+K647+K648+K649+SUM(K651:K651)</f>
        <v>138778.68000000002</v>
      </c>
      <c r="K652" s="76"/>
      <c r="L652" s="45">
        <f>Source!U554</f>
        <v>25.447199999999999</v>
      </c>
      <c r="O652" s="27">
        <f>G652</f>
        <v>20836.93</v>
      </c>
      <c r="P652" s="27">
        <f>J652</f>
        <v>138778.68000000002</v>
      </c>
      <c r="Q652" s="27">
        <f>L652</f>
        <v>25.447199999999999</v>
      </c>
      <c r="W652">
        <f>IF(Source!BI554&lt;=1,H646+H647+H648+H649, 0)</f>
        <v>857.25000000000011</v>
      </c>
      <c r="X652">
        <f>IF(Source!BI554=2,H646+H647+H648+H649, 0)</f>
        <v>0</v>
      </c>
      <c r="Y652">
        <f>IF(Source!BI554=3,H646+H647+H648+H649, 0)</f>
        <v>0</v>
      </c>
      <c r="Z652">
        <f>IF(Source!BI554=4,H646+H647+H648+H649, 0)</f>
        <v>0</v>
      </c>
    </row>
    <row r="654" spans="1:32" ht="15" x14ac:dyDescent="0.25">
      <c r="A654" s="75" t="str">
        <f>CONCATENATE("Итого по разделу: ",IF(Source!G558&lt;&gt;"Новый раздел", Source!G558, ""))</f>
        <v>Итого по разделу: Раздел 4: Сантехнические работы</v>
      </c>
      <c r="B654" s="75"/>
      <c r="C654" s="75"/>
      <c r="D654" s="75"/>
      <c r="E654" s="75"/>
      <c r="F654" s="75"/>
      <c r="G654" s="74">
        <f>SUM(O623:O653)</f>
        <v>27202.989999999998</v>
      </c>
      <c r="H654" s="74"/>
      <c r="I654" s="29"/>
      <c r="J654" s="74">
        <f>SUM(P623:P653)</f>
        <v>181178.06000000003</v>
      </c>
      <c r="K654" s="74"/>
      <c r="L654" s="45">
        <f>SUM(Q623:Q653)</f>
        <v>42.399999999999991</v>
      </c>
      <c r="AF654" s="55" t="str">
        <f>CONCATENATE("Итого по разделу: ",IF(Source!G558&lt;&gt;"Новый раздел", Source!G558, ""))</f>
        <v>Итого по разделу: Раздел 4: Сантехнические работы</v>
      </c>
    </row>
    <row r="658" spans="1:26" ht="16.5" x14ac:dyDescent="0.25">
      <c r="A658" s="79" t="str">
        <f>CONCATENATE("Раздел: ",IF(Source!G587&lt;&gt;"Новый раздел", Source!G587, ""))</f>
        <v>Раздел: Раздел 5 Разные работы</v>
      </c>
      <c r="B658" s="79"/>
      <c r="C658" s="79"/>
      <c r="D658" s="79"/>
      <c r="E658" s="79"/>
      <c r="F658" s="79"/>
      <c r="G658" s="79"/>
      <c r="H658" s="79"/>
      <c r="I658" s="79"/>
      <c r="J658" s="79"/>
      <c r="K658" s="79"/>
      <c r="L658" s="79"/>
    </row>
    <row r="659" spans="1:26" ht="42.75" x14ac:dyDescent="0.2">
      <c r="A659" s="52" t="str">
        <f>Source!E592</f>
        <v>61</v>
      </c>
      <c r="B659" s="53" t="str">
        <f>Source!F592</f>
        <v>т01-01-01-041</v>
      </c>
      <c r="C659" s="53" t="str">
        <f>Source!G592</f>
        <v>Погрузочные работы при автомобильных перевозках мусора строительного с погрузкой вручную</v>
      </c>
      <c r="D659" s="39" t="str">
        <f>Source!H592</f>
        <v>1 Т ГРУЗА</v>
      </c>
      <c r="E659" s="40">
        <f>Source!I592</f>
        <v>17.861999999999998</v>
      </c>
      <c r="F659" s="41">
        <f>Source!AK592</f>
        <v>42.98</v>
      </c>
      <c r="G659" s="42" t="str">
        <f>Source!DC592</f>
        <v/>
      </c>
      <c r="H659" s="43">
        <f>ROUND(Source!AB592*Source!I592, 2)</f>
        <v>767.71</v>
      </c>
      <c r="I659" s="42" t="str">
        <f>Source!BO592</f>
        <v/>
      </c>
      <c r="J659" s="42">
        <f>Source!AZ592</f>
        <v>6.66</v>
      </c>
      <c r="K659" s="43">
        <f>Source!GM592</f>
        <v>5112.9399999999996</v>
      </c>
      <c r="L659" s="49"/>
      <c r="S659">
        <f>ROUND((Source!FX592/100)*((ROUND(0*Source!I592, 2)+ROUND(0*Source!I592, 2))), 2)</f>
        <v>0</v>
      </c>
      <c r="T659">
        <f>Source!X592</f>
        <v>0</v>
      </c>
      <c r="U659">
        <f>ROUND((Source!FY592/100)*((ROUND(0*Source!I592, 2)+ROUND(0*Source!I592, 2))), 2)</f>
        <v>0</v>
      </c>
      <c r="V659">
        <f>Source!Y592</f>
        <v>0</v>
      </c>
    </row>
    <row r="660" spans="1:26" ht="15" x14ac:dyDescent="0.25">
      <c r="G660" s="76">
        <f>H659</f>
        <v>767.71</v>
      </c>
      <c r="H660" s="76"/>
      <c r="J660" s="76">
        <f>K659</f>
        <v>5112.9399999999996</v>
      </c>
      <c r="K660" s="76"/>
      <c r="L660" s="45">
        <f>Source!U592</f>
        <v>0</v>
      </c>
      <c r="O660" s="27">
        <f>G660</f>
        <v>767.71</v>
      </c>
      <c r="P660" s="27">
        <f>J660</f>
        <v>5112.9399999999996</v>
      </c>
      <c r="Q660" s="27">
        <f>L660</f>
        <v>0</v>
      </c>
      <c r="W660">
        <f>IF(Source!BI592&lt;=1,H659, 0)</f>
        <v>767.71</v>
      </c>
      <c r="X660">
        <f>IF(Source!BI592=2,H659, 0)</f>
        <v>0</v>
      </c>
      <c r="Y660">
        <f>IF(Source!BI592=3,H659, 0)</f>
        <v>0</v>
      </c>
      <c r="Z660">
        <f>IF(Source!BI592=4,H659, 0)</f>
        <v>0</v>
      </c>
    </row>
    <row r="661" spans="1:26" ht="57" x14ac:dyDescent="0.2">
      <c r="A661" s="52" t="str">
        <f>Source!E594</f>
        <v>62</v>
      </c>
      <c r="B661" s="53" t="str">
        <f>Source!F594</f>
        <v>т03-01-01-010</v>
      </c>
      <c r="C661" s="53" t="str">
        <f>Source!G594</f>
        <v>Перевозка грузов I класса автомобилями бортовыми грузоподъемностью до 15 т на расстояние до 10 км</v>
      </c>
      <c r="D661" s="39" t="str">
        <f>Source!H594</f>
        <v>1 Т ГРУЗА</v>
      </c>
      <c r="E661" s="40">
        <f>Source!I594</f>
        <v>17.861999999999998</v>
      </c>
      <c r="F661" s="41">
        <f>Source!AK594</f>
        <v>12.65</v>
      </c>
      <c r="G661" s="42" t="str">
        <f>Source!DC594</f>
        <v/>
      </c>
      <c r="H661" s="43">
        <f>ROUND(Source!AB594*Source!I594, 2)</f>
        <v>225.95</v>
      </c>
      <c r="I661" s="42" t="str">
        <f>Source!BO594</f>
        <v/>
      </c>
      <c r="J661" s="42">
        <f>Source!AZ594</f>
        <v>6.66</v>
      </c>
      <c r="K661" s="43">
        <f>Source!GM594</f>
        <v>1504.86</v>
      </c>
      <c r="L661" s="49"/>
      <c r="S661">
        <f>ROUND((Source!FX594/100)*((ROUND(0*Source!I594, 2)+ROUND(0*Source!I594, 2))), 2)</f>
        <v>0</v>
      </c>
      <c r="T661">
        <f>Source!X594</f>
        <v>0</v>
      </c>
      <c r="U661">
        <f>ROUND((Source!FY594/100)*((ROUND(0*Source!I594, 2)+ROUND(0*Source!I594, 2))), 2)</f>
        <v>0</v>
      </c>
      <c r="V661">
        <f>Source!Y594</f>
        <v>0</v>
      </c>
    </row>
    <row r="662" spans="1:26" ht="15" x14ac:dyDescent="0.25">
      <c r="G662" s="76">
        <f>H661</f>
        <v>225.95</v>
      </c>
      <c r="H662" s="76"/>
      <c r="J662" s="76">
        <f>K661</f>
        <v>1504.86</v>
      </c>
      <c r="K662" s="76"/>
      <c r="L662" s="45">
        <f>Source!U594</f>
        <v>0</v>
      </c>
      <c r="O662" s="27">
        <f>G662</f>
        <v>225.95</v>
      </c>
      <c r="P662" s="27">
        <f>J662</f>
        <v>1504.86</v>
      </c>
      <c r="Q662" s="27">
        <f>L662</f>
        <v>0</v>
      </c>
      <c r="W662">
        <f>IF(Source!BI594&lt;=1,H661, 0)</f>
        <v>225.95</v>
      </c>
      <c r="X662">
        <f>IF(Source!BI594=2,H661, 0)</f>
        <v>0</v>
      </c>
      <c r="Y662">
        <f>IF(Source!BI594=3,H661, 0)</f>
        <v>0</v>
      </c>
      <c r="Z662">
        <f>IF(Source!BI594=4,H661, 0)</f>
        <v>0</v>
      </c>
    </row>
    <row r="664" spans="1:26" ht="15" x14ac:dyDescent="0.25">
      <c r="A664" s="75" t="str">
        <f>CONCATENATE("Итого по разделу: ",IF(Source!G596&lt;&gt;"Новый раздел", Source!G596, ""))</f>
        <v>Итого по разделу: Раздел 5 Разные работы</v>
      </c>
      <c r="B664" s="75"/>
      <c r="C664" s="75"/>
      <c r="D664" s="75"/>
      <c r="E664" s="75"/>
      <c r="F664" s="75"/>
      <c r="G664" s="74">
        <f>SUM(O658:O663)</f>
        <v>993.66000000000008</v>
      </c>
      <c r="H664" s="74"/>
      <c r="I664" s="29"/>
      <c r="J664" s="74">
        <f>SUM(P658:P663)</f>
        <v>6617.7999999999993</v>
      </c>
      <c r="K664" s="74"/>
      <c r="L664" s="45">
        <f>SUM(Q658:Q663)</f>
        <v>0</v>
      </c>
    </row>
    <row r="668" spans="1:26" ht="15" x14ac:dyDescent="0.25">
      <c r="A668" s="75" t="str">
        <f>CONCATENATE("Итого по локальной смете: ",IF(Source!G625&lt;&gt;"Новая локальная смета", Source!G625, ""))</f>
        <v xml:space="preserve">Итого по локальной смете: </v>
      </c>
      <c r="B668" s="75"/>
      <c r="C668" s="75"/>
      <c r="D668" s="75"/>
      <c r="E668" s="75"/>
      <c r="F668" s="75"/>
      <c r="G668" s="74">
        <f>SUM(O26:O667)</f>
        <v>335439.89000000007</v>
      </c>
      <c r="H668" s="74"/>
      <c r="I668" s="29"/>
      <c r="J668" s="74">
        <f>SUM(P26:P667)</f>
        <v>2234492.29</v>
      </c>
      <c r="K668" s="74"/>
      <c r="L668" s="45">
        <f>SUM(Q26:Q667)</f>
        <v>2762.8964070899992</v>
      </c>
    </row>
    <row r="671" spans="1:26" ht="14.25" x14ac:dyDescent="0.2">
      <c r="C671" s="84" t="str">
        <f>Source!H653</f>
        <v>Всего</v>
      </c>
      <c r="D671" s="84"/>
      <c r="E671" s="84"/>
      <c r="F671" s="84"/>
      <c r="G671" s="84"/>
      <c r="H671" s="84"/>
      <c r="I671" s="84"/>
      <c r="J671" s="81">
        <f>IF(Source!P653=0, "", Source!P653)</f>
        <v>2234492.29</v>
      </c>
      <c r="K671" s="81"/>
    </row>
    <row r="672" spans="1:26" ht="14.25" x14ac:dyDescent="0.2">
      <c r="C672" s="84" t="str">
        <f>Source!H654</f>
        <v>Итого НДС 18%</v>
      </c>
      <c r="D672" s="84"/>
      <c r="E672" s="84"/>
      <c r="F672" s="84"/>
      <c r="G672" s="84"/>
      <c r="H672" s="84"/>
      <c r="I672" s="84"/>
      <c r="J672" s="81">
        <f>IF(Source!P654=0, "", Source!P654)</f>
        <v>402208.61</v>
      </c>
      <c r="K672" s="81"/>
    </row>
    <row r="673" spans="3:11" ht="14.25" x14ac:dyDescent="0.2">
      <c r="C673" s="84" t="str">
        <f>Source!H655</f>
        <v>Всего по смете</v>
      </c>
      <c r="D673" s="84"/>
      <c r="E673" s="84"/>
      <c r="F673" s="84"/>
      <c r="G673" s="84"/>
      <c r="H673" s="84"/>
      <c r="I673" s="84"/>
      <c r="J673" s="81">
        <f>IF(Source!P655=0, "", Source!P655)</f>
        <v>2636700.9</v>
      </c>
      <c r="K673" s="81"/>
    </row>
  </sheetData>
  <mergeCells count="259">
    <mergeCell ref="B4:K4"/>
    <mergeCell ref="B6:K6"/>
    <mergeCell ref="B8:K8"/>
    <mergeCell ref="B9:K9"/>
    <mergeCell ref="A11:L11"/>
    <mergeCell ref="G14:H14"/>
    <mergeCell ref="I14:J14"/>
    <mergeCell ref="C15:F15"/>
    <mergeCell ref="G15:H15"/>
    <mergeCell ref="I15:J15"/>
    <mergeCell ref="K15:L15"/>
    <mergeCell ref="C17:F17"/>
    <mergeCell ref="G17:H17"/>
    <mergeCell ref="I17:J17"/>
    <mergeCell ref="K17:L17"/>
    <mergeCell ref="C18:F18"/>
    <mergeCell ref="G18:H18"/>
    <mergeCell ref="I18:J18"/>
    <mergeCell ref="K18:L18"/>
    <mergeCell ref="C16:F16"/>
    <mergeCell ref="G16:H16"/>
    <mergeCell ref="I16:J16"/>
    <mergeCell ref="K16:L16"/>
    <mergeCell ref="C672:I672"/>
    <mergeCell ref="J672:K672"/>
    <mergeCell ref="C673:I673"/>
    <mergeCell ref="J673:K673"/>
    <mergeCell ref="J36:K36"/>
    <mergeCell ref="G36:H36"/>
    <mergeCell ref="A27:L27"/>
    <mergeCell ref="C19:F19"/>
    <mergeCell ref="G19:H19"/>
    <mergeCell ref="I19:J19"/>
    <mergeCell ref="K19:L19"/>
    <mergeCell ref="C20:F20"/>
    <mergeCell ref="G20:H20"/>
    <mergeCell ref="I20:J20"/>
    <mergeCell ref="K20:L20"/>
    <mergeCell ref="C21:F21"/>
    <mergeCell ref="G21:H21"/>
    <mergeCell ref="I21:J21"/>
    <mergeCell ref="K21:L21"/>
    <mergeCell ref="A23:L23"/>
    <mergeCell ref="C671:I671"/>
    <mergeCell ref="J671:K671"/>
    <mergeCell ref="J96:K96"/>
    <mergeCell ref="G96:H96"/>
    <mergeCell ref="F94:G94"/>
    <mergeCell ref="G87:H87"/>
    <mergeCell ref="F85:G85"/>
    <mergeCell ref="F84:G84"/>
    <mergeCell ref="J78:K78"/>
    <mergeCell ref="G78:H78"/>
    <mergeCell ref="A156:L156"/>
    <mergeCell ref="G152:H152"/>
    <mergeCell ref="J152:K152"/>
    <mergeCell ref="A152:F152"/>
    <mergeCell ref="J150:K150"/>
    <mergeCell ref="G150:H150"/>
    <mergeCell ref="J143:K143"/>
    <mergeCell ref="J60:K60"/>
    <mergeCell ref="G60:H60"/>
    <mergeCell ref="F93:G93"/>
    <mergeCell ref="J87:K87"/>
    <mergeCell ref="J114:K114"/>
    <mergeCell ref="G114:H114"/>
    <mergeCell ref="J105:K105"/>
    <mergeCell ref="G105:H105"/>
    <mergeCell ref="G143:H143"/>
    <mergeCell ref="J136:K136"/>
    <mergeCell ref="G136:H136"/>
    <mergeCell ref="J129:K129"/>
    <mergeCell ref="G129:H129"/>
    <mergeCell ref="F127:G127"/>
    <mergeCell ref="J52:K52"/>
    <mergeCell ref="G52:H52"/>
    <mergeCell ref="J43:K43"/>
    <mergeCell ref="G43:H43"/>
    <mergeCell ref="F76:G76"/>
    <mergeCell ref="F75:G75"/>
    <mergeCell ref="J69:K69"/>
    <mergeCell ref="G69:H69"/>
    <mergeCell ref="F67:G67"/>
    <mergeCell ref="F66:G66"/>
    <mergeCell ref="J206:K206"/>
    <mergeCell ref="G206:H206"/>
    <mergeCell ref="F201:G201"/>
    <mergeCell ref="F200:G200"/>
    <mergeCell ref="J193:K193"/>
    <mergeCell ref="G193:H193"/>
    <mergeCell ref="F126:G126"/>
    <mergeCell ref="J121:K121"/>
    <mergeCell ref="G121:H121"/>
    <mergeCell ref="A158:L158"/>
    <mergeCell ref="J178:K178"/>
    <mergeCell ref="G178:H178"/>
    <mergeCell ref="F176:G176"/>
    <mergeCell ref="F175:G175"/>
    <mergeCell ref="J168:K168"/>
    <mergeCell ref="G168:H168"/>
    <mergeCell ref="F191:G191"/>
    <mergeCell ref="F190:G190"/>
    <mergeCell ref="J187:K187"/>
    <mergeCell ref="G187:H187"/>
    <mergeCell ref="A184:L184"/>
    <mergeCell ref="G180:H180"/>
    <mergeCell ref="J180:K180"/>
    <mergeCell ref="A180:F180"/>
    <mergeCell ref="F214:G214"/>
    <mergeCell ref="F213:G213"/>
    <mergeCell ref="G246:H246"/>
    <mergeCell ref="F244:G244"/>
    <mergeCell ref="F243:G243"/>
    <mergeCell ref="A236:L236"/>
    <mergeCell ref="G232:H232"/>
    <mergeCell ref="J232:K232"/>
    <mergeCell ref="A232:F232"/>
    <mergeCell ref="J246:K246"/>
    <mergeCell ref="J230:K230"/>
    <mergeCell ref="G230:H230"/>
    <mergeCell ref="J218:K218"/>
    <mergeCell ref="G218:H218"/>
    <mergeCell ref="F280:G280"/>
    <mergeCell ref="F279:G279"/>
    <mergeCell ref="F293:G293"/>
    <mergeCell ref="F292:G292"/>
    <mergeCell ref="J285:K285"/>
    <mergeCell ref="G285:H285"/>
    <mergeCell ref="J272:K272"/>
    <mergeCell ref="G272:H272"/>
    <mergeCell ref="F266:G266"/>
    <mergeCell ref="F265:G265"/>
    <mergeCell ref="J258:K258"/>
    <mergeCell ref="G258:H258"/>
    <mergeCell ref="F254:G254"/>
    <mergeCell ref="F253:G253"/>
    <mergeCell ref="F335:G335"/>
    <mergeCell ref="F356:G356"/>
    <mergeCell ref="J349:K349"/>
    <mergeCell ref="G349:H349"/>
    <mergeCell ref="F347:G347"/>
    <mergeCell ref="F346:G346"/>
    <mergeCell ref="G327:H327"/>
    <mergeCell ref="F325:G325"/>
    <mergeCell ref="F324:G324"/>
    <mergeCell ref="J302:K302"/>
    <mergeCell ref="G302:H302"/>
    <mergeCell ref="F315:G315"/>
    <mergeCell ref="F314:G314"/>
    <mergeCell ref="A308:L308"/>
    <mergeCell ref="G304:H304"/>
    <mergeCell ref="J304:K304"/>
    <mergeCell ref="A304:F304"/>
    <mergeCell ref="F334:G334"/>
    <mergeCell ref="J327:K327"/>
    <mergeCell ref="J317:K317"/>
    <mergeCell ref="G317:H317"/>
    <mergeCell ref="J339:K339"/>
    <mergeCell ref="G339:H339"/>
    <mergeCell ref="G365:H365"/>
    <mergeCell ref="J365:K365"/>
    <mergeCell ref="A365:F365"/>
    <mergeCell ref="J363:K363"/>
    <mergeCell ref="G363:H363"/>
    <mergeCell ref="F357:G357"/>
    <mergeCell ref="J389:K389"/>
    <mergeCell ref="G389:H389"/>
    <mergeCell ref="F387:G387"/>
    <mergeCell ref="F386:G386"/>
    <mergeCell ref="J380:K380"/>
    <mergeCell ref="G380:H380"/>
    <mergeCell ref="F378:G378"/>
    <mergeCell ref="F377:G377"/>
    <mergeCell ref="A373:L373"/>
    <mergeCell ref="G369:H369"/>
    <mergeCell ref="J369:K369"/>
    <mergeCell ref="A369:F369"/>
    <mergeCell ref="J543:K543"/>
    <mergeCell ref="G543:H543"/>
    <mergeCell ref="J535:K535"/>
    <mergeCell ref="G535:H535"/>
    <mergeCell ref="J529:K529"/>
    <mergeCell ref="G529:H529"/>
    <mergeCell ref="J417:K417"/>
    <mergeCell ref="G417:H417"/>
    <mergeCell ref="J407:K407"/>
    <mergeCell ref="G407:H407"/>
    <mergeCell ref="G514:H514"/>
    <mergeCell ref="G471:H471"/>
    <mergeCell ref="J460:K460"/>
    <mergeCell ref="G460:H460"/>
    <mergeCell ref="J450:K450"/>
    <mergeCell ref="G450:H450"/>
    <mergeCell ref="J439:K439"/>
    <mergeCell ref="G439:H439"/>
    <mergeCell ref="J428:K428"/>
    <mergeCell ref="G428:H428"/>
    <mergeCell ref="J398:K398"/>
    <mergeCell ref="G398:H398"/>
    <mergeCell ref="J471:K471"/>
    <mergeCell ref="G615:H615"/>
    <mergeCell ref="J615:K615"/>
    <mergeCell ref="A615:F615"/>
    <mergeCell ref="J613:K613"/>
    <mergeCell ref="G613:H613"/>
    <mergeCell ref="J605:K605"/>
    <mergeCell ref="G605:H605"/>
    <mergeCell ref="J599:K599"/>
    <mergeCell ref="G599:H599"/>
    <mergeCell ref="J504:K504"/>
    <mergeCell ref="G504:H504"/>
    <mergeCell ref="A496:L496"/>
    <mergeCell ref="J494:K494"/>
    <mergeCell ref="G494:H494"/>
    <mergeCell ref="J483:K483"/>
    <mergeCell ref="G483:H483"/>
    <mergeCell ref="A520:L520"/>
    <mergeCell ref="G516:H516"/>
    <mergeCell ref="J516:K516"/>
    <mergeCell ref="A516:F516"/>
    <mergeCell ref="J514:K514"/>
    <mergeCell ref="J557:K557"/>
    <mergeCell ref="G557:H557"/>
    <mergeCell ref="J549:K549"/>
    <mergeCell ref="G549:H549"/>
    <mergeCell ref="J662:K662"/>
    <mergeCell ref="G662:H662"/>
    <mergeCell ref="J660:K660"/>
    <mergeCell ref="G660:H660"/>
    <mergeCell ref="A658:L658"/>
    <mergeCell ref="G654:H654"/>
    <mergeCell ref="J588:K588"/>
    <mergeCell ref="G588:H588"/>
    <mergeCell ref="J577:K577"/>
    <mergeCell ref="G577:H577"/>
    <mergeCell ref="J566:K566"/>
    <mergeCell ref="G566:H566"/>
    <mergeCell ref="A623:L623"/>
    <mergeCell ref="G619:H619"/>
    <mergeCell ref="J619:K619"/>
    <mergeCell ref="A619:F619"/>
    <mergeCell ref="F639:G639"/>
    <mergeCell ref="J632:K632"/>
    <mergeCell ref="G632:H632"/>
    <mergeCell ref="G668:H668"/>
    <mergeCell ref="J668:K668"/>
    <mergeCell ref="A668:F668"/>
    <mergeCell ref="G664:H664"/>
    <mergeCell ref="J664:K664"/>
    <mergeCell ref="A664:F664"/>
    <mergeCell ref="J644:K644"/>
    <mergeCell ref="G644:H644"/>
    <mergeCell ref="F640:G640"/>
    <mergeCell ref="J654:K654"/>
    <mergeCell ref="A654:F654"/>
    <mergeCell ref="J652:K652"/>
    <mergeCell ref="G652:H652"/>
    <mergeCell ref="F649:G649"/>
    <mergeCell ref="F648:G648"/>
  </mergeCells>
  <pageMargins left="0.4" right="0.2" top="0.4" bottom="0.4" header="0.2" footer="0.2"/>
  <pageSetup paperSize="9" scale="60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949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29"/>
      <c r="B2" s="29"/>
      <c r="C2" s="29"/>
      <c r="D2" s="29"/>
      <c r="E2" s="116" t="s">
        <v>1148</v>
      </c>
      <c r="F2" s="116"/>
      <c r="G2" s="116"/>
      <c r="H2" s="116"/>
    </row>
    <row r="3" spans="1:31" ht="14.25" x14ac:dyDescent="0.2">
      <c r="A3" s="14"/>
      <c r="B3" s="14"/>
      <c r="C3" s="14"/>
      <c r="D3" s="14"/>
      <c r="E3" s="116" t="s">
        <v>1149</v>
      </c>
      <c r="F3" s="116"/>
      <c r="G3" s="116"/>
      <c r="H3" s="116"/>
    </row>
    <row r="4" spans="1:31" ht="14.25" x14ac:dyDescent="0.2">
      <c r="A4" s="14"/>
      <c r="B4" s="14"/>
      <c r="C4" s="14"/>
      <c r="D4" s="14"/>
      <c r="E4" s="116" t="s">
        <v>1150</v>
      </c>
      <c r="F4" s="116"/>
      <c r="G4" s="116"/>
      <c r="H4" s="116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107" t="s">
        <v>1151</v>
      </c>
      <c r="H6" s="108"/>
    </row>
    <row r="7" spans="1:31" ht="14.25" x14ac:dyDescent="0.2">
      <c r="A7" s="14"/>
      <c r="B7" s="14"/>
      <c r="C7" s="14"/>
      <c r="D7" s="14"/>
      <c r="E7" s="14"/>
      <c r="F7" s="13" t="s">
        <v>1152</v>
      </c>
      <c r="G7" s="117" t="s">
        <v>1153</v>
      </c>
      <c r="H7" s="108"/>
    </row>
    <row r="8" spans="1:31" ht="14.25" x14ac:dyDescent="0.2">
      <c r="A8" s="14"/>
      <c r="B8" s="14"/>
      <c r="C8" s="14"/>
      <c r="D8" s="14"/>
      <c r="E8" s="14"/>
      <c r="F8" s="14"/>
      <c r="G8" s="107" t="str">
        <f>IF(Source!AT15 &lt;&gt; "", Source!AT15, "")</f>
        <v/>
      </c>
      <c r="H8" s="108"/>
    </row>
    <row r="9" spans="1:31" ht="14.25" x14ac:dyDescent="0.2">
      <c r="A9" s="14" t="s">
        <v>1154</v>
      </c>
      <c r="B9" s="14"/>
      <c r="C9" s="113" t="str">
        <f>IF(Source!BA15 &lt;&gt; "", Source!BA15, IF(Source!AU15 &lt;&gt; "", Source!AU15, ""))</f>
        <v/>
      </c>
      <c r="D9" s="113"/>
      <c r="E9" s="113"/>
      <c r="F9" s="13" t="s">
        <v>1155</v>
      </c>
      <c r="G9" s="111"/>
      <c r="H9" s="112"/>
    </row>
    <row r="10" spans="1:31" ht="14.25" x14ac:dyDescent="0.2">
      <c r="A10" s="14"/>
      <c r="B10" s="14"/>
      <c r="C10" s="105" t="s">
        <v>1156</v>
      </c>
      <c r="D10" s="105"/>
      <c r="E10" s="105"/>
      <c r="F10" s="14"/>
      <c r="G10" s="107" t="str">
        <f>IF(Source!AK15 &lt;&gt; "", Source!AK15, "")</f>
        <v/>
      </c>
      <c r="H10" s="108"/>
    </row>
    <row r="11" spans="1:31" ht="14.25" x14ac:dyDescent="0.2">
      <c r="A11" s="14" t="s">
        <v>1157</v>
      </c>
      <c r="B11" s="14"/>
      <c r="C11" s="113" t="str">
        <f>IF(Source!AX12&lt;&gt; "", Source!AX12, IF(Source!AJ12 &lt;&gt; "", Source!AJ12, ""))</f>
        <v/>
      </c>
      <c r="D11" s="113"/>
      <c r="E11" s="113"/>
      <c r="F11" s="13" t="s">
        <v>1155</v>
      </c>
      <c r="G11" s="111"/>
      <c r="H11" s="112"/>
    </row>
    <row r="12" spans="1:31" ht="14.25" x14ac:dyDescent="0.2">
      <c r="A12" s="14"/>
      <c r="B12" s="14"/>
      <c r="C12" s="105" t="s">
        <v>1156</v>
      </c>
      <c r="D12" s="105"/>
      <c r="E12" s="105"/>
      <c r="F12" s="14"/>
      <c r="G12" s="107" t="str">
        <f>IF(Source!AO15 &lt;&gt; "", Source!AO15, "")</f>
        <v/>
      </c>
      <c r="H12" s="108"/>
    </row>
    <row r="13" spans="1:31" ht="14.25" x14ac:dyDescent="0.2">
      <c r="A13" s="14" t="s">
        <v>1158</v>
      </c>
      <c r="B13" s="14"/>
      <c r="C13" s="113" t="str">
        <f>IF(Source!AY12&lt;&gt; "", Source!AY12, IF(Source!AN12 &lt;&gt; "", Source!AN12, ""))</f>
        <v/>
      </c>
      <c r="D13" s="113"/>
      <c r="E13" s="113"/>
      <c r="F13" s="13" t="s">
        <v>1155</v>
      </c>
      <c r="G13" s="111"/>
      <c r="H13" s="112"/>
    </row>
    <row r="14" spans="1:31" ht="14.25" x14ac:dyDescent="0.2">
      <c r="A14" s="14"/>
      <c r="B14" s="14"/>
      <c r="C14" s="105" t="s">
        <v>1156</v>
      </c>
      <c r="D14" s="105"/>
      <c r="E14" s="105"/>
      <c r="F14" s="14"/>
      <c r="G14" s="107" t="str">
        <f>IF(Source!CO15 &lt;&gt; "", Source!CO15, "")</f>
        <v/>
      </c>
      <c r="H14" s="108"/>
    </row>
    <row r="15" spans="1:31" ht="14.25" x14ac:dyDescent="0.2">
      <c r="A15" s="14" t="s">
        <v>1159</v>
      </c>
      <c r="B15" s="14"/>
      <c r="C15" s="113" t="s">
        <v>5</v>
      </c>
      <c r="D15" s="113"/>
      <c r="E15" s="113"/>
      <c r="F15" s="14"/>
      <c r="G15" s="111"/>
      <c r="H15" s="112"/>
      <c r="AE15" s="31" t="s">
        <v>5</v>
      </c>
    </row>
    <row r="16" spans="1:31" ht="14.25" x14ac:dyDescent="0.2">
      <c r="A16" s="14"/>
      <c r="B16" s="14"/>
      <c r="C16" s="105" t="s">
        <v>1160</v>
      </c>
      <c r="D16" s="105"/>
      <c r="E16" s="105"/>
      <c r="F16" s="14"/>
      <c r="G16" s="107" t="str">
        <f>IF(Source!CP15 &lt;&gt; "", Source!CP15, "")</f>
        <v/>
      </c>
      <c r="H16" s="108"/>
    </row>
    <row r="17" spans="1:31" ht="57" x14ac:dyDescent="0.2">
      <c r="A17" s="14" t="s">
        <v>1161</v>
      </c>
      <c r="B17" s="14"/>
      <c r="C17" s="113" t="str">
        <f>IF(Source!G12&lt;&gt;"Новый объект", Source!G12, "")</f>
        <v>Капитальный ремонт актового зала Технологического института - филиала НИЯУ МИФИ (ТИ НИЯУ МИФИ) по адресу: Свердловская  обл., г. Лесной,  Коммунистический проспект, д.36</v>
      </c>
      <c r="D17" s="113"/>
      <c r="E17" s="113"/>
      <c r="F17" s="14"/>
      <c r="G17" s="114"/>
      <c r="H17" s="115"/>
      <c r="AE17" s="31" t="str">
        <f>IF(Source!G12&lt;&gt;"Новый объект", Source!G12, "")</f>
        <v>Капитальный ремонт актового зала Технологического института - филиала НИЯУ МИФИ (ТИ НИЯУ МИФИ) по адресу: Свердловская  обл., г. Лесной,  Коммунистический проспект, д.36</v>
      </c>
    </row>
    <row r="18" spans="1:31" ht="14.25" x14ac:dyDescent="0.2">
      <c r="A18" s="14"/>
      <c r="B18" s="14"/>
      <c r="C18" s="105" t="s">
        <v>1162</v>
      </c>
      <c r="D18" s="105"/>
      <c r="E18" s="105"/>
      <c r="F18" s="14"/>
      <c r="G18" s="14"/>
      <c r="H18" s="14"/>
    </row>
    <row r="19" spans="1:31" ht="14.25" x14ac:dyDescent="0.2">
      <c r="A19" s="14"/>
      <c r="B19" s="14"/>
      <c r="C19" s="14"/>
      <c r="D19" s="85" t="s">
        <v>1163</v>
      </c>
      <c r="E19" s="85"/>
      <c r="F19" s="106"/>
      <c r="G19" s="107" t="str">
        <f>IF(Source!CQ15 &lt;&gt; "", Source!CQ15, "")</f>
        <v/>
      </c>
      <c r="H19" s="108"/>
    </row>
    <row r="20" spans="1:31" ht="14.25" x14ac:dyDescent="0.2">
      <c r="A20" s="14"/>
      <c r="B20" s="14"/>
      <c r="C20" s="14"/>
      <c r="D20" s="85" t="s">
        <v>1164</v>
      </c>
      <c r="E20" s="106"/>
      <c r="F20" s="56" t="s">
        <v>1165</v>
      </c>
      <c r="G20" s="107" t="str">
        <f>IF(Source!CR15 &lt;&gt; "", Source!CR15, "")</f>
        <v/>
      </c>
      <c r="H20" s="108"/>
    </row>
    <row r="21" spans="1:31" ht="14.25" x14ac:dyDescent="0.2">
      <c r="A21" s="14"/>
      <c r="B21" s="14"/>
      <c r="C21" s="14"/>
      <c r="D21" s="14"/>
      <c r="E21" s="14"/>
      <c r="F21" s="22" t="s">
        <v>1166</v>
      </c>
      <c r="G21" s="109" t="str">
        <f>IF(Source!CS15 &lt;&gt; 0, Source!CS15, "")</f>
        <v/>
      </c>
      <c r="H21" s="110"/>
    </row>
    <row r="22" spans="1:31" ht="14.25" x14ac:dyDescent="0.2">
      <c r="A22" s="14"/>
      <c r="B22" s="14"/>
      <c r="C22" s="14"/>
      <c r="D22" s="14"/>
      <c r="E22" s="14"/>
      <c r="F22" s="13" t="s">
        <v>1167</v>
      </c>
      <c r="G22" s="97" t="str">
        <f>IF(Source!CT15 &lt;&gt; "", Source!CT15, "")</f>
        <v/>
      </c>
      <c r="H22" s="98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99" t="s">
        <v>1168</v>
      </c>
      <c r="E24" s="101" t="s">
        <v>1169</v>
      </c>
      <c r="F24" s="101" t="s">
        <v>1170</v>
      </c>
      <c r="G24" s="103"/>
      <c r="H24" s="14"/>
    </row>
    <row r="25" spans="1:31" ht="14.25" x14ac:dyDescent="0.2">
      <c r="A25" s="14"/>
      <c r="B25" s="14"/>
      <c r="C25" s="14"/>
      <c r="D25" s="100"/>
      <c r="E25" s="102"/>
      <c r="F25" s="57" t="s">
        <v>1171</v>
      </c>
      <c r="G25" s="58" t="s">
        <v>1172</v>
      </c>
      <c r="H25" s="14"/>
    </row>
    <row r="26" spans="1:31" ht="14.25" x14ac:dyDescent="0.2">
      <c r="A26" s="14"/>
      <c r="B26" s="14"/>
      <c r="C26" s="14"/>
      <c r="D26" s="59" t="str">
        <f>IF(Source!CN15 &lt;&gt; "", Source!CN15, "")</f>
        <v/>
      </c>
      <c r="E26" s="60">
        <v>43363.431770833333</v>
      </c>
      <c r="F26" s="59"/>
      <c r="G26" s="61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104" t="s">
        <v>1173</v>
      </c>
      <c r="B28" s="104"/>
      <c r="C28" s="104"/>
      <c r="D28" s="104"/>
      <c r="E28" s="104"/>
      <c r="F28" s="104"/>
      <c r="G28" s="104"/>
      <c r="H28" s="104"/>
    </row>
    <row r="29" spans="1:31" ht="18" x14ac:dyDescent="0.25">
      <c r="A29" s="104" t="s">
        <v>1174</v>
      </c>
      <c r="B29" s="104"/>
      <c r="C29" s="104"/>
      <c r="D29" s="104"/>
      <c r="E29" s="104"/>
      <c r="F29" s="104"/>
      <c r="G29" s="104"/>
      <c r="H29" s="104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1175</v>
      </c>
      <c r="B31" s="14"/>
      <c r="C31" s="14"/>
      <c r="D31" s="14"/>
      <c r="E31" s="14"/>
      <c r="F31" s="95">
        <f>(Source!P687/1000)</f>
        <v>2636.7008999999998</v>
      </c>
      <c r="G31" s="95"/>
      <c r="H31" s="14" t="s">
        <v>1176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96" t="s">
        <v>1177</v>
      </c>
      <c r="B33" s="96"/>
      <c r="C33" s="96" t="s">
        <v>1178</v>
      </c>
      <c r="D33" s="96" t="s">
        <v>1179</v>
      </c>
      <c r="E33" s="96" t="s">
        <v>1180</v>
      </c>
      <c r="F33" s="96" t="s">
        <v>1181</v>
      </c>
      <c r="G33" s="96"/>
      <c r="H33" s="96"/>
    </row>
    <row r="34" spans="1:28" ht="57" x14ac:dyDescent="0.2">
      <c r="A34" s="21" t="s">
        <v>1182</v>
      </c>
      <c r="B34" s="21" t="s">
        <v>1183</v>
      </c>
      <c r="C34" s="96"/>
      <c r="D34" s="96"/>
      <c r="E34" s="96"/>
      <c r="F34" s="21" t="s">
        <v>1184</v>
      </c>
      <c r="G34" s="21" t="s">
        <v>1185</v>
      </c>
      <c r="H34" s="21" t="s">
        <v>1186</v>
      </c>
    </row>
    <row r="35" spans="1:28" ht="14.25" x14ac:dyDescent="0.2">
      <c r="A35" s="21">
        <v>1</v>
      </c>
      <c r="B35" s="21">
        <v>2</v>
      </c>
      <c r="C35" s="21">
        <v>3</v>
      </c>
      <c r="D35" s="21">
        <v>4</v>
      </c>
      <c r="E35" s="21">
        <v>5</v>
      </c>
      <c r="F35" s="21">
        <v>6</v>
      </c>
      <c r="G35" s="21">
        <v>7</v>
      </c>
      <c r="H35" s="21">
        <v>8</v>
      </c>
    </row>
    <row r="37" spans="1:28" ht="16.5" x14ac:dyDescent="0.25">
      <c r="A37" s="79" t="str">
        <f>CONCATENATE("Локальная смета: ",IF(Source!G20&lt;&gt;"Новая локальная смета", Source!G20, ""))</f>
        <v xml:space="preserve">Локальная смета: </v>
      </c>
      <c r="B37" s="79"/>
      <c r="C37" s="79"/>
      <c r="D37" s="79"/>
      <c r="E37" s="79"/>
      <c r="F37" s="79"/>
      <c r="G37" s="79"/>
      <c r="H37" s="79"/>
    </row>
    <row r="39" spans="1:28" ht="16.5" x14ac:dyDescent="0.25">
      <c r="A39" s="79" t="str">
        <f>CONCATENATE("Раздел: ",IF(Source!G24&lt;&gt;"Новый раздел", Source!G24, ""))</f>
        <v>Раздел: Раздел 1: Демонтажные работы</v>
      </c>
      <c r="B39" s="79"/>
      <c r="C39" s="79"/>
      <c r="D39" s="79"/>
      <c r="E39" s="79"/>
      <c r="F39" s="79"/>
      <c r="G39" s="79"/>
      <c r="H39" s="79"/>
    </row>
    <row r="40" spans="1:28" ht="28.5" x14ac:dyDescent="0.2">
      <c r="A40" s="51">
        <v>1</v>
      </c>
      <c r="B40" s="51" t="str">
        <f>Source!E29</f>
        <v>1</v>
      </c>
      <c r="C40" s="51" t="str">
        <f>Source!G29</f>
        <v>Демонтаж светильников для люминесцентных ламп</v>
      </c>
      <c r="D40" s="51" t="str">
        <f>Source!F29</f>
        <v>67-4-5</v>
      </c>
      <c r="E40" s="34" t="str">
        <f>Source!H29</f>
        <v>100 ШТ</v>
      </c>
      <c r="F40" s="14">
        <f>Source!I29</f>
        <v>0.6</v>
      </c>
      <c r="G40" s="24">
        <f>Source!AB29</f>
        <v>145.97999999999999</v>
      </c>
      <c r="H40" s="25">
        <f>Source!O29</f>
        <v>583.34</v>
      </c>
      <c r="T40">
        <f>Source!O29+Source!X29+Source!Y29</f>
        <v>1449.8500000000001</v>
      </c>
      <c r="U40">
        <f>Source!P29</f>
        <v>0</v>
      </c>
      <c r="V40">
        <f>Source!S29</f>
        <v>573.35</v>
      </c>
      <c r="W40">
        <f>Source!Q29</f>
        <v>9.99</v>
      </c>
      <c r="X40">
        <f>Source!R29</f>
        <v>4.32</v>
      </c>
      <c r="Y40">
        <f>Source!U29</f>
        <v>10.734</v>
      </c>
      <c r="Z40">
        <f>Source!V29</f>
        <v>4.8000000000000001E-2</v>
      </c>
      <c r="AA40">
        <f>Source!X29</f>
        <v>491.02</v>
      </c>
      <c r="AB40">
        <f>Source!Y29</f>
        <v>375.49</v>
      </c>
    </row>
    <row r="41" spans="1:28" ht="14.25" x14ac:dyDescent="0.2">
      <c r="C41" s="26" t="str">
        <f>"Объем: "&amp;Source!I29&amp;"=60/"&amp;"100"</f>
        <v>Объем: 0,6=60/100</v>
      </c>
      <c r="F41" s="14"/>
      <c r="G41" s="14"/>
      <c r="H41" s="14"/>
    </row>
    <row r="42" spans="1:28" x14ac:dyDescent="0.2">
      <c r="C42" s="26" t="s">
        <v>1187</v>
      </c>
      <c r="D42" s="26">
        <f>Source!BA29</f>
        <v>6.66</v>
      </c>
    </row>
    <row r="43" spans="1:28" x14ac:dyDescent="0.2">
      <c r="C43" s="26" t="s">
        <v>1188</v>
      </c>
      <c r="D43" s="26">
        <f>Source!BB29</f>
        <v>6.66</v>
      </c>
    </row>
    <row r="44" spans="1:28" x14ac:dyDescent="0.2">
      <c r="C44" s="26" t="s">
        <v>1189</v>
      </c>
      <c r="D44" s="26">
        <f>Source!BC29</f>
        <v>6.66</v>
      </c>
    </row>
    <row r="45" spans="1:28" x14ac:dyDescent="0.2">
      <c r="C45" s="26" t="s">
        <v>1190</v>
      </c>
      <c r="D45" s="26">
        <f>Source!BS29</f>
        <v>6.66</v>
      </c>
    </row>
    <row r="46" spans="1:28" x14ac:dyDescent="0.2">
      <c r="C46" s="11" t="s">
        <v>1191</v>
      </c>
      <c r="D46" s="38"/>
      <c r="E46" s="38"/>
      <c r="F46" s="38">
        <f>Source!BZ29</f>
        <v>85</v>
      </c>
      <c r="G46" s="62">
        <f>(Source!AF29+Source!AE29)*Source!FX29/100</f>
        <v>122.876</v>
      </c>
      <c r="H46" s="63">
        <f>Source!X29</f>
        <v>491.02</v>
      </c>
    </row>
    <row r="47" spans="1:28" x14ac:dyDescent="0.2">
      <c r="C47" s="11" t="s">
        <v>1192</v>
      </c>
      <c r="D47" s="38"/>
      <c r="E47" s="38"/>
      <c r="F47" s="38">
        <f>Source!CA29</f>
        <v>65</v>
      </c>
      <c r="G47" s="62">
        <f>(Source!AF29+Source!AE29)*Source!FY29/100</f>
        <v>93.963999999999999</v>
      </c>
      <c r="H47" s="63">
        <f>Source!Y29</f>
        <v>375.49</v>
      </c>
    </row>
    <row r="48" spans="1:28" x14ac:dyDescent="0.2">
      <c r="C48" s="11" t="s">
        <v>1193</v>
      </c>
      <c r="D48" s="38"/>
      <c r="E48" s="38"/>
      <c r="F48" s="38"/>
      <c r="G48" s="62">
        <f>((Source!AF29+Source!AE29)*Source!FX29/100)+((Source!AF29+Source!AE29)*Source!FY29/100)+Source!AB29</f>
        <v>362.82</v>
      </c>
      <c r="H48" s="63">
        <f>Source!O29+Source!X29+Source!Y29</f>
        <v>1449.8500000000001</v>
      </c>
    </row>
    <row r="49" spans="1:28" ht="14.25" x14ac:dyDescent="0.2">
      <c r="A49" s="51">
        <v>2</v>
      </c>
      <c r="B49" s="51" t="str">
        <f>Source!E31</f>
        <v>2</v>
      </c>
      <c r="C49" s="51" t="str">
        <f>Source!G31</f>
        <v>Демонтаж выключателей, розеток</v>
      </c>
      <c r="D49" s="51" t="str">
        <f>Source!F31</f>
        <v>67-4-1</v>
      </c>
      <c r="E49" s="34" t="str">
        <f>Source!H31</f>
        <v>100 ШТ</v>
      </c>
      <c r="F49" s="14">
        <f>Source!I31</f>
        <v>0.2</v>
      </c>
      <c r="G49" s="24">
        <f>Source!AB31</f>
        <v>45.55</v>
      </c>
      <c r="H49" s="25">
        <f>Source!O31</f>
        <v>60.67</v>
      </c>
      <c r="T49">
        <f>Source!O31+Source!X31+Source!Y31</f>
        <v>151.68</v>
      </c>
      <c r="U49">
        <f>Source!P31</f>
        <v>0</v>
      </c>
      <c r="V49">
        <f>Source!S31</f>
        <v>60.67</v>
      </c>
      <c r="W49">
        <f>Source!Q31</f>
        <v>0</v>
      </c>
      <c r="X49">
        <f>Source!R31</f>
        <v>0</v>
      </c>
      <c r="Y49">
        <f>Source!U31</f>
        <v>1.1679999999999999</v>
      </c>
      <c r="Z49">
        <f>Source!V31</f>
        <v>0</v>
      </c>
      <c r="AA49">
        <f>Source!X31</f>
        <v>51.57</v>
      </c>
      <c r="AB49">
        <f>Source!Y31</f>
        <v>39.44</v>
      </c>
    </row>
    <row r="50" spans="1:28" ht="14.25" x14ac:dyDescent="0.2">
      <c r="C50" s="26" t="str">
        <f>"Объем: "&amp;Source!I31&amp;"=20/"&amp;"100"</f>
        <v>Объем: 0,2=20/100</v>
      </c>
      <c r="F50" s="14"/>
      <c r="G50" s="14"/>
      <c r="H50" s="14"/>
    </row>
    <row r="51" spans="1:28" x14ac:dyDescent="0.2">
      <c r="C51" s="26" t="s">
        <v>1187</v>
      </c>
      <c r="D51" s="26">
        <f>Source!BA31</f>
        <v>6.66</v>
      </c>
    </row>
    <row r="52" spans="1:28" x14ac:dyDescent="0.2">
      <c r="C52" s="26" t="s">
        <v>1188</v>
      </c>
      <c r="D52" s="26">
        <f>Source!BB31</f>
        <v>6.66</v>
      </c>
    </row>
    <row r="53" spans="1:28" x14ac:dyDescent="0.2">
      <c r="C53" s="26" t="s">
        <v>1189</v>
      </c>
      <c r="D53" s="26">
        <f>Source!BC31</f>
        <v>6.66</v>
      </c>
    </row>
    <row r="54" spans="1:28" x14ac:dyDescent="0.2">
      <c r="C54" s="26" t="s">
        <v>1190</v>
      </c>
      <c r="D54" s="26">
        <f>Source!BS31</f>
        <v>6.66</v>
      </c>
    </row>
    <row r="55" spans="1:28" x14ac:dyDescent="0.2">
      <c r="C55" s="11" t="s">
        <v>1191</v>
      </c>
      <c r="D55" s="38"/>
      <c r="E55" s="38"/>
      <c r="F55" s="38">
        <f>Source!BZ31</f>
        <v>85</v>
      </c>
      <c r="G55" s="62">
        <f>(Source!AF31+Source!AE31)*Source!FX31/100</f>
        <v>38.717499999999994</v>
      </c>
      <c r="H55" s="63">
        <f>Source!X31</f>
        <v>51.57</v>
      </c>
    </row>
    <row r="56" spans="1:28" x14ac:dyDescent="0.2">
      <c r="C56" s="11" t="s">
        <v>1192</v>
      </c>
      <c r="D56" s="38"/>
      <c r="E56" s="38"/>
      <c r="F56" s="38">
        <f>Source!CA31</f>
        <v>65</v>
      </c>
      <c r="G56" s="62">
        <f>(Source!AF31+Source!AE31)*Source!FY31/100</f>
        <v>29.607500000000002</v>
      </c>
      <c r="H56" s="63">
        <f>Source!Y31</f>
        <v>39.44</v>
      </c>
    </row>
    <row r="57" spans="1:28" x14ac:dyDescent="0.2">
      <c r="C57" s="11" t="s">
        <v>1193</v>
      </c>
      <c r="D57" s="38"/>
      <c r="E57" s="38"/>
      <c r="F57" s="38"/>
      <c r="G57" s="62">
        <f>((Source!AF31+Source!AE31)*Source!FX31/100)+((Source!AF31+Source!AE31)*Source!FY31/100)+Source!AB31</f>
        <v>113.87499999999999</v>
      </c>
      <c r="H57" s="63">
        <f>Source!O31+Source!X31+Source!Y31</f>
        <v>151.68</v>
      </c>
    </row>
    <row r="58" spans="1:28" ht="14.25" x14ac:dyDescent="0.2">
      <c r="A58" s="51">
        <v>3</v>
      </c>
      <c r="B58" s="51" t="str">
        <f>Source!E33</f>
        <v>3</v>
      </c>
      <c r="C58" s="51" t="str">
        <f>Source!G33</f>
        <v>Демонтаж кабеля</v>
      </c>
      <c r="D58" s="51" t="str">
        <f>Source!F33</f>
        <v>67-3-1</v>
      </c>
      <c r="E58" s="34" t="str">
        <f>Source!H33</f>
        <v>100 м</v>
      </c>
      <c r="F58" s="14">
        <f>Source!I33</f>
        <v>4.5</v>
      </c>
      <c r="G58" s="24">
        <f>Source!AB33</f>
        <v>75.5</v>
      </c>
      <c r="H58" s="25">
        <f>Source!O33</f>
        <v>2262.73</v>
      </c>
      <c r="T58">
        <f>Source!O33+Source!X33+Source!Y33</f>
        <v>5649.1900000000005</v>
      </c>
      <c r="U58">
        <f>Source!P33</f>
        <v>0</v>
      </c>
      <c r="V58">
        <f>Source!S33</f>
        <v>2253.44</v>
      </c>
      <c r="W58">
        <f>Source!Q33</f>
        <v>9.2899999999999991</v>
      </c>
      <c r="X58">
        <f>Source!R33</f>
        <v>4.2</v>
      </c>
      <c r="Y58">
        <f>Source!U33</f>
        <v>43.38</v>
      </c>
      <c r="Z58">
        <f>Source!V33</f>
        <v>4.4999999999999998E-2</v>
      </c>
      <c r="AA58">
        <f>Source!X33</f>
        <v>1918.99</v>
      </c>
      <c r="AB58">
        <f>Source!Y33</f>
        <v>1467.47</v>
      </c>
    </row>
    <row r="59" spans="1:28" ht="14.25" x14ac:dyDescent="0.2">
      <c r="C59" s="26" t="str">
        <f>"Объем: "&amp;Source!I33&amp;"=450/"&amp;"100"</f>
        <v>Объем: 4,5=450/100</v>
      </c>
      <c r="F59" s="14"/>
      <c r="G59" s="14"/>
      <c r="H59" s="14"/>
    </row>
    <row r="60" spans="1:28" x14ac:dyDescent="0.2">
      <c r="C60" s="26" t="s">
        <v>1187</v>
      </c>
      <c r="D60" s="26">
        <f>Source!BA33</f>
        <v>6.66</v>
      </c>
    </row>
    <row r="61" spans="1:28" x14ac:dyDescent="0.2">
      <c r="C61" s="26" t="s">
        <v>1188</v>
      </c>
      <c r="D61" s="26">
        <f>Source!BB33</f>
        <v>6.66</v>
      </c>
    </row>
    <row r="62" spans="1:28" x14ac:dyDescent="0.2">
      <c r="C62" s="26" t="s">
        <v>1189</v>
      </c>
      <c r="D62" s="26">
        <f>Source!BC33</f>
        <v>6.66</v>
      </c>
    </row>
    <row r="63" spans="1:28" x14ac:dyDescent="0.2">
      <c r="C63" s="26" t="s">
        <v>1190</v>
      </c>
      <c r="D63" s="26">
        <f>Source!BS33</f>
        <v>6.66</v>
      </c>
    </row>
    <row r="64" spans="1:28" x14ac:dyDescent="0.2">
      <c r="C64" s="11" t="s">
        <v>1191</v>
      </c>
      <c r="D64" s="38"/>
      <c r="E64" s="38"/>
      <c r="F64" s="38">
        <f>Source!BZ33</f>
        <v>85</v>
      </c>
      <c r="G64" s="62">
        <f>(Source!AF33+Source!AE33)*Source!FX33/100</f>
        <v>64.030500000000004</v>
      </c>
      <c r="H64" s="63">
        <f>Source!X33</f>
        <v>1918.99</v>
      </c>
    </row>
    <row r="65" spans="1:28" x14ac:dyDescent="0.2">
      <c r="C65" s="11" t="s">
        <v>1192</v>
      </c>
      <c r="D65" s="38"/>
      <c r="E65" s="38"/>
      <c r="F65" s="38">
        <f>Source!CA33</f>
        <v>65</v>
      </c>
      <c r="G65" s="62">
        <f>(Source!AF33+Source!AE33)*Source!FY33/100</f>
        <v>48.964500000000001</v>
      </c>
      <c r="H65" s="63">
        <f>Source!Y33</f>
        <v>1467.47</v>
      </c>
    </row>
    <row r="66" spans="1:28" x14ac:dyDescent="0.2">
      <c r="C66" s="11" t="s">
        <v>1193</v>
      </c>
      <c r="D66" s="38"/>
      <c r="E66" s="38"/>
      <c r="F66" s="38"/>
      <c r="G66" s="62">
        <f>((Source!AF33+Source!AE33)*Source!FX33/100)+((Source!AF33+Source!AE33)*Source!FY33/100)+Source!AB33</f>
        <v>188.495</v>
      </c>
      <c r="H66" s="63">
        <f>Source!O33+Source!X33+Source!Y33</f>
        <v>5649.1900000000005</v>
      </c>
    </row>
    <row r="67" spans="1:28" ht="57" x14ac:dyDescent="0.2">
      <c r="A67" s="51">
        <v>4</v>
      </c>
      <c r="B67" s="51" t="str">
        <f>Source!E35</f>
        <v>4</v>
      </c>
      <c r="C67" s="51" t="str">
        <f>Source!G35</f>
        <v>Демонтаж: Блок управления открытого исполнения высотой и шириной до 1000х800 мм, устанавливаемый на стене</v>
      </c>
      <c r="D67" s="51" t="str">
        <f>Source!F35</f>
        <v>м08-03-572-01</v>
      </c>
      <c r="E67" s="34" t="str">
        <f>Source!H35</f>
        <v>ШТ</v>
      </c>
      <c r="F67" s="14">
        <f>Source!I35</f>
        <v>2</v>
      </c>
      <c r="G67" s="24">
        <f>Source!AB35</f>
        <v>16.359000000000002</v>
      </c>
      <c r="H67" s="25">
        <f>Source!O35</f>
        <v>217.9</v>
      </c>
      <c r="T67">
        <f>Source!O35+Source!X35+Source!Y35</f>
        <v>387.47</v>
      </c>
      <c r="U67">
        <f>Source!P35</f>
        <v>0</v>
      </c>
      <c r="V67">
        <f>Source!S35</f>
        <v>91.95</v>
      </c>
      <c r="W67">
        <f>Source!Q35</f>
        <v>125.95</v>
      </c>
      <c r="X67">
        <f>Source!R35</f>
        <v>14.03</v>
      </c>
      <c r="Y67">
        <f>Source!U35</f>
        <v>1.3919999999999999</v>
      </c>
      <c r="Z67">
        <f>Source!V35</f>
        <v>0.16800000000000001</v>
      </c>
      <c r="AA67">
        <f>Source!X35</f>
        <v>100.68</v>
      </c>
      <c r="AB67">
        <f>Source!Y35</f>
        <v>68.89</v>
      </c>
    </row>
    <row r="68" spans="1:28" ht="14.25" x14ac:dyDescent="0.2">
      <c r="C68" s="26" t="s">
        <v>1187</v>
      </c>
      <c r="D68" s="26">
        <f>Source!BA35</f>
        <v>6.66</v>
      </c>
      <c r="F68" s="14"/>
      <c r="G68" s="14"/>
      <c r="H68" s="14"/>
    </row>
    <row r="69" spans="1:28" x14ac:dyDescent="0.2">
      <c r="C69" s="26" t="s">
        <v>1188</v>
      </c>
      <c r="D69" s="26">
        <f>Source!BB35</f>
        <v>6.66</v>
      </c>
    </row>
    <row r="70" spans="1:28" x14ac:dyDescent="0.2">
      <c r="C70" s="26" t="s">
        <v>1189</v>
      </c>
      <c r="D70" s="26">
        <f>Source!BC35</f>
        <v>6.66</v>
      </c>
    </row>
    <row r="71" spans="1:28" x14ac:dyDescent="0.2">
      <c r="C71" s="26" t="s">
        <v>1190</v>
      </c>
      <c r="D71" s="26">
        <f>Source!BS35</f>
        <v>6.66</v>
      </c>
    </row>
    <row r="72" spans="1:28" x14ac:dyDescent="0.2">
      <c r="C72" s="26" t="s">
        <v>1194</v>
      </c>
      <c r="D72" s="94" t="s">
        <v>38</v>
      </c>
      <c r="E72" s="94"/>
      <c r="F72" s="94"/>
      <c r="G72" s="94"/>
      <c r="H72" s="94"/>
    </row>
    <row r="73" spans="1:28" x14ac:dyDescent="0.2">
      <c r="C73" s="26" t="s">
        <v>1195</v>
      </c>
      <c r="D73" s="94" t="s">
        <v>39</v>
      </c>
      <c r="E73" s="94"/>
      <c r="F73" s="94"/>
      <c r="G73" s="94"/>
      <c r="H73" s="94"/>
    </row>
    <row r="74" spans="1:28" x14ac:dyDescent="0.2">
      <c r="C74" s="26" t="s">
        <v>1196</v>
      </c>
      <c r="D74" s="94" t="s">
        <v>39</v>
      </c>
      <c r="E74" s="94"/>
      <c r="F74" s="94"/>
      <c r="G74" s="94"/>
      <c r="H74" s="94"/>
    </row>
    <row r="75" spans="1:28" x14ac:dyDescent="0.2">
      <c r="C75" s="26" t="s">
        <v>1197</v>
      </c>
      <c r="D75" s="94" t="s">
        <v>39</v>
      </c>
      <c r="E75" s="94"/>
      <c r="F75" s="94"/>
      <c r="G75" s="94"/>
      <c r="H75" s="94"/>
    </row>
    <row r="76" spans="1:28" x14ac:dyDescent="0.2">
      <c r="C76" s="26" t="s">
        <v>1198</v>
      </c>
      <c r="D76" s="94" t="s">
        <v>39</v>
      </c>
      <c r="E76" s="94"/>
      <c r="F76" s="94"/>
      <c r="G76" s="94"/>
      <c r="H76" s="94"/>
    </row>
    <row r="77" spans="1:28" x14ac:dyDescent="0.2">
      <c r="C77" s="26" t="s">
        <v>1199</v>
      </c>
      <c r="D77" s="94" t="s">
        <v>39</v>
      </c>
      <c r="E77" s="94"/>
      <c r="F77" s="94"/>
      <c r="G77" s="94"/>
      <c r="H77" s="94"/>
    </row>
    <row r="78" spans="1:28" x14ac:dyDescent="0.2">
      <c r="C78" s="11" t="s">
        <v>1191</v>
      </c>
      <c r="D78" s="38"/>
      <c r="E78" s="38"/>
      <c r="F78" s="38">
        <f>Source!BZ35</f>
        <v>95</v>
      </c>
      <c r="G78" s="62">
        <f>(Source!AF35+Source!AE35)*Source!FX35/100</f>
        <v>7.5581999999999994</v>
      </c>
      <c r="H78" s="63">
        <f>Source!X35</f>
        <v>100.68</v>
      </c>
    </row>
    <row r="79" spans="1:28" x14ac:dyDescent="0.2">
      <c r="C79" s="11" t="s">
        <v>1192</v>
      </c>
      <c r="D79" s="38"/>
      <c r="E79" s="38"/>
      <c r="F79" s="38">
        <f>Source!CA35</f>
        <v>65</v>
      </c>
      <c r="G79" s="62">
        <f>(Source!AF35+Source!AE35)*Source!FY35/100</f>
        <v>5.1714000000000002</v>
      </c>
      <c r="H79" s="63">
        <f>Source!Y35</f>
        <v>68.89</v>
      </c>
    </row>
    <row r="80" spans="1:28" x14ac:dyDescent="0.2">
      <c r="C80" s="11" t="s">
        <v>1193</v>
      </c>
      <c r="D80" s="38"/>
      <c r="E80" s="38"/>
      <c r="F80" s="38"/>
      <c r="G80" s="62">
        <f>((Source!AF35+Source!AE35)*Source!FX35/100)+((Source!AF35+Source!AE35)*Source!FY35/100)+Source!AB35</f>
        <v>29.0886</v>
      </c>
      <c r="H80" s="63">
        <f>Source!O35+Source!X35+Source!Y35</f>
        <v>387.47</v>
      </c>
    </row>
    <row r="81" spans="1:28" ht="42.75" x14ac:dyDescent="0.2">
      <c r="A81" s="51">
        <v>5</v>
      </c>
      <c r="B81" s="51" t="str">
        <f>Source!E37</f>
        <v>5</v>
      </c>
      <c r="C81" s="51" t="str">
        <f>Source!G37</f>
        <v>Демонтаж:Устройство подвесных потолков типа &lt;Армстронг&gt; по каркасу из оцинкованного профиля</v>
      </c>
      <c r="D81" s="51" t="str">
        <f>Source!F37</f>
        <v>15-01-047-15</v>
      </c>
      <c r="E81" s="34" t="str">
        <f>Source!H37</f>
        <v>100 м2</v>
      </c>
      <c r="F81" s="14">
        <f>Source!I37</f>
        <v>0.51392000000000004</v>
      </c>
      <c r="G81" s="24">
        <f>Source!AB37</f>
        <v>1030.2639999999999</v>
      </c>
      <c r="H81" s="25">
        <f>Source!O37</f>
        <v>3526.29</v>
      </c>
      <c r="T81">
        <f>Source!O37+Source!X37+Source!Y37</f>
        <v>7517.55</v>
      </c>
      <c r="U81">
        <f>Source!P37</f>
        <v>0</v>
      </c>
      <c r="V81">
        <f>Source!S37</f>
        <v>2637.18</v>
      </c>
      <c r="W81">
        <f>Source!Q37</f>
        <v>889.11</v>
      </c>
      <c r="X81">
        <f>Source!R37</f>
        <v>173.57</v>
      </c>
      <c r="Y81">
        <f>Source!U37</f>
        <v>42.124994560000005</v>
      </c>
      <c r="Z81">
        <f>Source!V37</f>
        <v>2.1954662400000005</v>
      </c>
      <c r="AA81">
        <f>Source!X37</f>
        <v>2670.21</v>
      </c>
      <c r="AB81">
        <f>Source!Y37</f>
        <v>1321.05</v>
      </c>
    </row>
    <row r="82" spans="1:28" ht="14.25" x14ac:dyDescent="0.2">
      <c r="C82" s="26" t="str">
        <f>"Объем: "&amp;Source!I37&amp;"=51,392/"&amp;"100"</f>
        <v>Объем: 0,51392=51,392/100</v>
      </c>
      <c r="F82" s="14"/>
      <c r="G82" s="14"/>
      <c r="H82" s="14"/>
    </row>
    <row r="83" spans="1:28" x14ac:dyDescent="0.2">
      <c r="C83" s="26" t="s">
        <v>1187</v>
      </c>
      <c r="D83" s="26">
        <f>Source!BA37</f>
        <v>6.66</v>
      </c>
    </row>
    <row r="84" spans="1:28" x14ac:dyDescent="0.2">
      <c r="C84" s="26" t="s">
        <v>1188</v>
      </c>
      <c r="D84" s="26">
        <f>Source!BB37</f>
        <v>6.66</v>
      </c>
    </row>
    <row r="85" spans="1:28" x14ac:dyDescent="0.2">
      <c r="C85" s="26" t="s">
        <v>1189</v>
      </c>
      <c r="D85" s="26">
        <f>Source!BC37</f>
        <v>6.66</v>
      </c>
    </row>
    <row r="86" spans="1:28" x14ac:dyDescent="0.2">
      <c r="C86" s="26" t="s">
        <v>1190</v>
      </c>
      <c r="D86" s="26">
        <f>Source!BS37</f>
        <v>6.66</v>
      </c>
    </row>
    <row r="87" spans="1:28" x14ac:dyDescent="0.2">
      <c r="C87" s="26" t="s">
        <v>1194</v>
      </c>
      <c r="D87" s="94" t="s">
        <v>38</v>
      </c>
      <c r="E87" s="94"/>
      <c r="F87" s="94"/>
      <c r="G87" s="94"/>
      <c r="H87" s="94"/>
    </row>
    <row r="88" spans="1:28" x14ac:dyDescent="0.2">
      <c r="C88" s="26" t="s">
        <v>1195</v>
      </c>
      <c r="D88" s="94" t="s">
        <v>50</v>
      </c>
      <c r="E88" s="94"/>
      <c r="F88" s="94"/>
      <c r="G88" s="94"/>
      <c r="H88" s="94"/>
    </row>
    <row r="89" spans="1:28" x14ac:dyDescent="0.2">
      <c r="C89" s="26" t="s">
        <v>1196</v>
      </c>
      <c r="D89" s="94" t="s">
        <v>50</v>
      </c>
      <c r="E89" s="94"/>
      <c r="F89" s="94"/>
      <c r="G89" s="94"/>
      <c r="H89" s="94"/>
    </row>
    <row r="90" spans="1:28" x14ac:dyDescent="0.2">
      <c r="C90" s="26" t="s">
        <v>1197</v>
      </c>
      <c r="D90" s="94" t="s">
        <v>50</v>
      </c>
      <c r="E90" s="94"/>
      <c r="F90" s="94"/>
      <c r="G90" s="94"/>
      <c r="H90" s="94"/>
    </row>
    <row r="91" spans="1:28" x14ac:dyDescent="0.2">
      <c r="C91" s="26" t="s">
        <v>1198</v>
      </c>
      <c r="D91" s="94" t="s">
        <v>50</v>
      </c>
      <c r="E91" s="94"/>
      <c r="F91" s="94"/>
      <c r="G91" s="94"/>
      <c r="H91" s="94"/>
    </row>
    <row r="92" spans="1:28" x14ac:dyDescent="0.2">
      <c r="C92" s="26" t="s">
        <v>1199</v>
      </c>
      <c r="D92" s="94" t="s">
        <v>50</v>
      </c>
      <c r="E92" s="94"/>
      <c r="F92" s="94"/>
      <c r="G92" s="94"/>
      <c r="H92" s="94"/>
    </row>
    <row r="93" spans="1:28" x14ac:dyDescent="0.2">
      <c r="C93" s="11" t="s">
        <v>1191</v>
      </c>
      <c r="D93" s="38"/>
      <c r="E93" s="38"/>
      <c r="F93" s="38">
        <f>Source!BZ37</f>
        <v>105</v>
      </c>
      <c r="G93" s="62">
        <f>(Source!AF37+Source!AE37)*Source!FX37/100</f>
        <v>776.04156</v>
      </c>
      <c r="H93" s="63">
        <f>Source!X37</f>
        <v>2670.21</v>
      </c>
    </row>
    <row r="94" spans="1:28" x14ac:dyDescent="0.2">
      <c r="C94" s="11" t="s">
        <v>1200</v>
      </c>
      <c r="D94" s="38"/>
      <c r="E94" s="38"/>
      <c r="F94" s="38"/>
      <c r="G94" s="38" t="str">
        <f>CONCATENATE(Source!DL37,Source!FT37, "=", Source!FX37, "%")</f>
        <v>*0,9=94,5%</v>
      </c>
      <c r="H94" s="38" t="str">
        <f>CONCATENATE(Source!AT37)</f>
        <v>95</v>
      </c>
    </row>
    <row r="95" spans="1:28" x14ac:dyDescent="0.2">
      <c r="C95" s="11" t="s">
        <v>1192</v>
      </c>
      <c r="D95" s="38"/>
      <c r="E95" s="38"/>
      <c r="F95" s="38">
        <f>Source!CA37</f>
        <v>55</v>
      </c>
      <c r="G95" s="62">
        <f>(Source!AF37+Source!AE37)*Source!FY37/100</f>
        <v>383.91473999999999</v>
      </c>
      <c r="H95" s="63">
        <f>Source!Y37</f>
        <v>1321.05</v>
      </c>
    </row>
    <row r="96" spans="1:28" x14ac:dyDescent="0.2">
      <c r="C96" s="11" t="s">
        <v>1201</v>
      </c>
      <c r="D96" s="38"/>
      <c r="E96" s="38"/>
      <c r="F96" s="38"/>
      <c r="G96" s="38" t="str">
        <f>CONCATENATE(Source!DM37,Source!FU37, "=", Source!FY37, "%")</f>
        <v>*0,85=46,75%</v>
      </c>
      <c r="H96" s="38" t="str">
        <f>CONCATENATE(Source!AU37)</f>
        <v>47</v>
      </c>
    </row>
    <row r="97" spans="1:28" x14ac:dyDescent="0.2">
      <c r="C97" s="11" t="s">
        <v>1193</v>
      </c>
      <c r="D97" s="38"/>
      <c r="E97" s="38"/>
      <c r="F97" s="38"/>
      <c r="G97" s="62">
        <f>((Source!AF37+Source!AE37)*Source!FX37/100)+((Source!AF37+Source!AE37)*Source!FY37/100)+Source!AB37</f>
        <v>2190.2203</v>
      </c>
      <c r="H97" s="63">
        <f>Source!O37+Source!X37+Source!Y37</f>
        <v>7517.55</v>
      </c>
    </row>
    <row r="98" spans="1:28" ht="57" x14ac:dyDescent="0.2">
      <c r="A98" s="51">
        <v>6</v>
      </c>
      <c r="B98" s="51" t="str">
        <f>Source!E39</f>
        <v>6</v>
      </c>
      <c r="C98" s="51" t="str">
        <f>Source!G39</f>
        <v>Демонтаж: Монтаж потолков подвесных алюминиевых панельных перфорированных (при расходе алюминия на 1 м2 потолка до 2,4 кг)</v>
      </c>
      <c r="D98" s="51" t="str">
        <f>Source!F39</f>
        <v>09-03-048-02</v>
      </c>
      <c r="E98" s="34" t="str">
        <f>Source!H39</f>
        <v>100 м2</v>
      </c>
      <c r="F98" s="14">
        <f>Source!I39</f>
        <v>1.9272</v>
      </c>
      <c r="G98" s="24">
        <f>Source!AB39</f>
        <v>2116.1559999999999</v>
      </c>
      <c r="H98" s="25">
        <f>Source!O39</f>
        <v>27161.18</v>
      </c>
      <c r="T98">
        <f>Source!O39+Source!X39+Source!Y39</f>
        <v>65690</v>
      </c>
      <c r="U98">
        <f>Source!P39</f>
        <v>0</v>
      </c>
      <c r="V98">
        <f>Source!S39</f>
        <v>25137.31</v>
      </c>
      <c r="W98">
        <f>Source!Q39</f>
        <v>2023.87</v>
      </c>
      <c r="X98">
        <f>Source!R39</f>
        <v>44.92</v>
      </c>
      <c r="Y98">
        <f>Source!U39</f>
        <v>416.13836880000002</v>
      </c>
      <c r="Z98">
        <f>Source!V39</f>
        <v>0.52612559999999997</v>
      </c>
      <c r="AA98">
        <f>Source!X39</f>
        <v>20397.61</v>
      </c>
      <c r="AB98">
        <f>Source!Y39</f>
        <v>18131.21</v>
      </c>
    </row>
    <row r="99" spans="1:28" ht="14.25" x14ac:dyDescent="0.2">
      <c r="C99" s="26" t="str">
        <f>"Объем: "&amp;Source!I39&amp;"=192,72/"&amp;"100"</f>
        <v>Объем: 1,9272=192,72/100</v>
      </c>
      <c r="F99" s="14"/>
      <c r="G99" s="14"/>
      <c r="H99" s="14"/>
    </row>
    <row r="100" spans="1:28" x14ac:dyDescent="0.2">
      <c r="C100" s="26" t="s">
        <v>1187</v>
      </c>
      <c r="D100" s="26">
        <f>Source!BA39</f>
        <v>6.66</v>
      </c>
    </row>
    <row r="101" spans="1:28" x14ac:dyDescent="0.2">
      <c r="C101" s="26" t="s">
        <v>1188</v>
      </c>
      <c r="D101" s="26">
        <f>Source!BB39</f>
        <v>6.66</v>
      </c>
    </row>
    <row r="102" spans="1:28" x14ac:dyDescent="0.2">
      <c r="C102" s="26" t="s">
        <v>1189</v>
      </c>
      <c r="D102" s="26">
        <f>Source!BC39</f>
        <v>6.66</v>
      </c>
    </row>
    <row r="103" spans="1:28" x14ac:dyDescent="0.2">
      <c r="C103" s="26" t="s">
        <v>1190</v>
      </c>
      <c r="D103" s="26">
        <f>Source!BS39</f>
        <v>6.66</v>
      </c>
    </row>
    <row r="104" spans="1:28" x14ac:dyDescent="0.2">
      <c r="C104" s="26" t="s">
        <v>1194</v>
      </c>
      <c r="D104" s="94" t="s">
        <v>38</v>
      </c>
      <c r="E104" s="94"/>
      <c r="F104" s="94"/>
      <c r="G104" s="94"/>
      <c r="H104" s="94"/>
    </row>
    <row r="105" spans="1:28" x14ac:dyDescent="0.2">
      <c r="C105" s="26" t="s">
        <v>1195</v>
      </c>
      <c r="D105" s="94" t="s">
        <v>62</v>
      </c>
      <c r="E105" s="94"/>
      <c r="F105" s="94"/>
      <c r="G105" s="94"/>
      <c r="H105" s="94"/>
    </row>
    <row r="106" spans="1:28" x14ac:dyDescent="0.2">
      <c r="C106" s="26" t="s">
        <v>1196</v>
      </c>
      <c r="D106" s="94" t="s">
        <v>62</v>
      </c>
      <c r="E106" s="94"/>
      <c r="F106" s="94"/>
      <c r="G106" s="94"/>
      <c r="H106" s="94"/>
    </row>
    <row r="107" spans="1:28" x14ac:dyDescent="0.2">
      <c r="C107" s="26" t="s">
        <v>1197</v>
      </c>
      <c r="D107" s="94" t="s">
        <v>62</v>
      </c>
      <c r="E107" s="94"/>
      <c r="F107" s="94"/>
      <c r="G107" s="94"/>
      <c r="H107" s="94"/>
    </row>
    <row r="108" spans="1:28" x14ac:dyDescent="0.2">
      <c r="C108" s="26" t="s">
        <v>1198</v>
      </c>
      <c r="D108" s="94" t="s">
        <v>62</v>
      </c>
      <c r="E108" s="94"/>
      <c r="F108" s="94"/>
      <c r="G108" s="94"/>
      <c r="H108" s="94"/>
    </row>
    <row r="109" spans="1:28" x14ac:dyDescent="0.2">
      <c r="C109" s="26" t="s">
        <v>1199</v>
      </c>
      <c r="D109" s="94" t="s">
        <v>62</v>
      </c>
      <c r="E109" s="94"/>
      <c r="F109" s="94"/>
      <c r="G109" s="94"/>
      <c r="H109" s="94"/>
    </row>
    <row r="110" spans="1:28" x14ac:dyDescent="0.2">
      <c r="C110" s="11" t="s">
        <v>1191</v>
      </c>
      <c r="D110" s="38"/>
      <c r="E110" s="38"/>
      <c r="F110" s="38">
        <f>Source!BZ39</f>
        <v>90</v>
      </c>
      <c r="G110" s="62">
        <f>(Source!AF39+Source!AE39)*Source!FX39/100</f>
        <v>1589.19894</v>
      </c>
      <c r="H110" s="63">
        <f>Source!X39</f>
        <v>20397.61</v>
      </c>
    </row>
    <row r="111" spans="1:28" x14ac:dyDescent="0.2">
      <c r="C111" s="11" t="s">
        <v>1200</v>
      </c>
      <c r="D111" s="38"/>
      <c r="E111" s="38"/>
      <c r="F111" s="38"/>
      <c r="G111" s="38" t="str">
        <f>CONCATENATE(Source!DL39,Source!FT39, "=", Source!FX39, "%")</f>
        <v>*0,9=81%</v>
      </c>
      <c r="H111" s="38" t="str">
        <f>CONCATENATE(Source!AT39)</f>
        <v>81</v>
      </c>
    </row>
    <row r="112" spans="1:28" x14ac:dyDescent="0.2">
      <c r="C112" s="11" t="s">
        <v>1192</v>
      </c>
      <c r="D112" s="38"/>
      <c r="E112" s="38"/>
      <c r="F112" s="38">
        <f>Source!CA39</f>
        <v>85</v>
      </c>
      <c r="G112" s="62">
        <f>(Source!AF39+Source!AE39)*Source!FY39/100</f>
        <v>1417.5262150000001</v>
      </c>
      <c r="H112" s="63">
        <f>Source!Y39</f>
        <v>18131.21</v>
      </c>
    </row>
    <row r="113" spans="1:28" x14ac:dyDescent="0.2">
      <c r="C113" s="11" t="s">
        <v>1201</v>
      </c>
      <c r="D113" s="38"/>
      <c r="E113" s="38"/>
      <c r="F113" s="38"/>
      <c r="G113" s="38" t="str">
        <f>CONCATENATE(Source!DM39,Source!FU39, "=", Source!FY39, "%")</f>
        <v>*0,85=72,25%</v>
      </c>
      <c r="H113" s="38" t="str">
        <f>CONCATENATE(Source!AU39)</f>
        <v>72</v>
      </c>
    </row>
    <row r="114" spans="1:28" x14ac:dyDescent="0.2">
      <c r="C114" s="11" t="s">
        <v>1193</v>
      </c>
      <c r="D114" s="38"/>
      <c r="E114" s="38"/>
      <c r="F114" s="38"/>
      <c r="G114" s="62">
        <f>((Source!AF39+Source!AE39)*Source!FX39/100)+((Source!AF39+Source!AE39)*Source!FY39/100)+Source!AB39</f>
        <v>5122.881155</v>
      </c>
      <c r="H114" s="63">
        <f>Source!O39+Source!X39+Source!Y39</f>
        <v>65690</v>
      </c>
    </row>
    <row r="115" spans="1:28" ht="99.75" x14ac:dyDescent="0.2">
      <c r="A115" s="51">
        <v>7</v>
      </c>
      <c r="B115" s="51" t="str">
        <f>Source!E41</f>
        <v>7</v>
      </c>
      <c r="C115" s="51" t="str">
        <f>Source!G41</f>
        <v>Демонтаж: Устройство перегородок в жилых зданиях на однорядном металлическом каркасе с двухсторонней обшивкой гипсокартонными листами или гипсоволокнистыми плитами в два слоя с изоляцией</v>
      </c>
      <c r="D115" s="51" t="str">
        <f>Source!F41</f>
        <v>10-04-010-04</v>
      </c>
      <c r="E115" s="34" t="str">
        <f>Source!H41</f>
        <v>100 м2</v>
      </c>
      <c r="F115" s="14">
        <f>Source!I41</f>
        <v>0.38500000000000001</v>
      </c>
      <c r="G115" s="24">
        <f>Source!AB41</f>
        <v>2642.28</v>
      </c>
      <c r="H115" s="25">
        <f>Source!O41</f>
        <v>6775.07</v>
      </c>
      <c r="T115">
        <f>Source!O41+Source!X41+Source!Y41</f>
        <v>17003.72</v>
      </c>
      <c r="U115">
        <f>Source!P41</f>
        <v>0</v>
      </c>
      <c r="V115">
        <f>Source!S41</f>
        <v>6327.23</v>
      </c>
      <c r="W115">
        <f>Source!Q41</f>
        <v>447.84</v>
      </c>
      <c r="X115">
        <f>Source!R41</f>
        <v>65.680000000000007</v>
      </c>
      <c r="Y115">
        <f>Source!U41</f>
        <v>104.74464</v>
      </c>
      <c r="Z115">
        <f>Source!V41</f>
        <v>0.7977200000000001</v>
      </c>
      <c r="AA115">
        <f>Source!X41</f>
        <v>6776.48</v>
      </c>
      <c r="AB115">
        <f>Source!Y41</f>
        <v>3452.17</v>
      </c>
    </row>
    <row r="116" spans="1:28" ht="14.25" x14ac:dyDescent="0.2">
      <c r="C116" s="26" t="str">
        <f>"Объем: "&amp;Source!I41&amp;"=38,5/"&amp;"100"</f>
        <v>Объем: 0,385=38,5/100</v>
      </c>
      <c r="F116" s="14"/>
      <c r="G116" s="14"/>
      <c r="H116" s="14"/>
    </row>
    <row r="117" spans="1:28" x14ac:dyDescent="0.2">
      <c r="C117" s="26" t="s">
        <v>1187</v>
      </c>
      <c r="D117" s="26">
        <f>Source!BA41</f>
        <v>6.66</v>
      </c>
    </row>
    <row r="118" spans="1:28" x14ac:dyDescent="0.2">
      <c r="C118" s="26" t="s">
        <v>1188</v>
      </c>
      <c r="D118" s="26">
        <f>Source!BB41</f>
        <v>6.66</v>
      </c>
    </row>
    <row r="119" spans="1:28" x14ac:dyDescent="0.2">
      <c r="C119" s="26" t="s">
        <v>1189</v>
      </c>
      <c r="D119" s="26">
        <f>Source!BC41</f>
        <v>6.66</v>
      </c>
    </row>
    <row r="120" spans="1:28" x14ac:dyDescent="0.2">
      <c r="C120" s="26" t="s">
        <v>1190</v>
      </c>
      <c r="D120" s="26">
        <f>Source!BS41</f>
        <v>6.66</v>
      </c>
    </row>
    <row r="121" spans="1:28" x14ac:dyDescent="0.2">
      <c r="C121" s="26" t="s">
        <v>1194</v>
      </c>
      <c r="D121" s="94" t="s">
        <v>38</v>
      </c>
      <c r="E121" s="94"/>
      <c r="F121" s="94"/>
      <c r="G121" s="94"/>
      <c r="H121" s="94"/>
    </row>
    <row r="122" spans="1:28" x14ac:dyDescent="0.2">
      <c r="C122" s="26" t="s">
        <v>1195</v>
      </c>
      <c r="D122" s="94" t="s">
        <v>50</v>
      </c>
      <c r="E122" s="94"/>
      <c r="F122" s="94"/>
      <c r="G122" s="94"/>
      <c r="H122" s="94"/>
    </row>
    <row r="123" spans="1:28" x14ac:dyDescent="0.2">
      <c r="C123" s="26" t="s">
        <v>1196</v>
      </c>
      <c r="D123" s="94" t="s">
        <v>50</v>
      </c>
      <c r="E123" s="94"/>
      <c r="F123" s="94"/>
      <c r="G123" s="94"/>
      <c r="H123" s="94"/>
    </row>
    <row r="124" spans="1:28" x14ac:dyDescent="0.2">
      <c r="C124" s="26" t="s">
        <v>1197</v>
      </c>
      <c r="D124" s="94" t="s">
        <v>50</v>
      </c>
      <c r="E124" s="94"/>
      <c r="F124" s="94"/>
      <c r="G124" s="94"/>
      <c r="H124" s="94"/>
    </row>
    <row r="125" spans="1:28" x14ac:dyDescent="0.2">
      <c r="C125" s="26" t="s">
        <v>1198</v>
      </c>
      <c r="D125" s="94" t="s">
        <v>50</v>
      </c>
      <c r="E125" s="94"/>
      <c r="F125" s="94"/>
      <c r="G125" s="94"/>
      <c r="H125" s="94"/>
    </row>
    <row r="126" spans="1:28" x14ac:dyDescent="0.2">
      <c r="C126" s="26" t="s">
        <v>1199</v>
      </c>
      <c r="D126" s="94" t="s">
        <v>50</v>
      </c>
      <c r="E126" s="94"/>
      <c r="F126" s="94"/>
      <c r="G126" s="94"/>
      <c r="H126" s="94"/>
    </row>
    <row r="127" spans="1:28" x14ac:dyDescent="0.2">
      <c r="C127" s="11" t="s">
        <v>1191</v>
      </c>
      <c r="D127" s="38"/>
      <c r="E127" s="38"/>
      <c r="F127" s="38">
        <f>Source!BZ41</f>
        <v>118</v>
      </c>
      <c r="G127" s="62">
        <f>(Source!AF41+Source!AE41)*Source!FX41/100</f>
        <v>2647.8208799999998</v>
      </c>
      <c r="H127" s="63">
        <f>Source!X41</f>
        <v>6776.48</v>
      </c>
    </row>
    <row r="128" spans="1:28" x14ac:dyDescent="0.2">
      <c r="C128" s="11" t="s">
        <v>1200</v>
      </c>
      <c r="D128" s="38"/>
      <c r="E128" s="38"/>
      <c r="F128" s="38"/>
      <c r="G128" s="38" t="str">
        <f>CONCATENATE(Source!DL41,Source!FT41, "=", Source!FX41, "%")</f>
        <v>*0,9=106,2%</v>
      </c>
      <c r="H128" s="38" t="str">
        <f>CONCATENATE(Source!AT41)</f>
        <v>106</v>
      </c>
    </row>
    <row r="129" spans="1:28" x14ac:dyDescent="0.2">
      <c r="C129" s="11" t="s">
        <v>1192</v>
      </c>
      <c r="D129" s="38"/>
      <c r="E129" s="38"/>
      <c r="F129" s="38">
        <f>Source!CA41</f>
        <v>63</v>
      </c>
      <c r="G129" s="62">
        <f>(Source!AF41+Source!AE41)*Source!FY41/100</f>
        <v>1335.1300199999998</v>
      </c>
      <c r="H129" s="63">
        <f>Source!Y41</f>
        <v>3452.17</v>
      </c>
    </row>
    <row r="130" spans="1:28" x14ac:dyDescent="0.2">
      <c r="C130" s="11" t="s">
        <v>1201</v>
      </c>
      <c r="D130" s="38"/>
      <c r="E130" s="38"/>
      <c r="F130" s="38"/>
      <c r="G130" s="38" t="str">
        <f>CONCATENATE(Source!DM41,Source!FU41, "=", Source!FY41, "%")</f>
        <v>*0,85=53,55%</v>
      </c>
      <c r="H130" s="38" t="str">
        <f>CONCATENATE(Source!AU41)</f>
        <v>54</v>
      </c>
    </row>
    <row r="131" spans="1:28" x14ac:dyDescent="0.2">
      <c r="C131" s="11" t="s">
        <v>1193</v>
      </c>
      <c r="D131" s="38"/>
      <c r="E131" s="38"/>
      <c r="F131" s="38"/>
      <c r="G131" s="62">
        <f>((Source!AF41+Source!AE41)*Source!FX41/100)+((Source!AF41+Source!AE41)*Source!FY41/100)+Source!AB41</f>
        <v>6625.2309000000005</v>
      </c>
      <c r="H131" s="63">
        <f>Source!O41+Source!X41+Source!Y41</f>
        <v>17003.72</v>
      </c>
    </row>
    <row r="132" spans="1:28" ht="57" x14ac:dyDescent="0.2">
      <c r="A132" s="51">
        <v>8</v>
      </c>
      <c r="B132" s="51" t="str">
        <f>Source!E43</f>
        <v>8</v>
      </c>
      <c r="C132" s="51" t="str">
        <f>Source!G43</f>
        <v>Демонтаж:Облицовка стен по готовому каркасу щитами-картинами из древесностружечных плит покрытых эмалями (экраны на дадиаторы)</v>
      </c>
      <c r="D132" s="51" t="str">
        <f>Source!F43</f>
        <v>15-01-049-01 прим.</v>
      </c>
      <c r="E132" s="34" t="str">
        <f>Source!H43</f>
        <v>100 м2</v>
      </c>
      <c r="F132" s="14">
        <f>Source!I43</f>
        <v>0.1784</v>
      </c>
      <c r="G132" s="24">
        <f>Source!AB43</f>
        <v>444.64</v>
      </c>
      <c r="H132" s="25">
        <f>Source!O43</f>
        <v>528.29999999999995</v>
      </c>
      <c r="T132">
        <f>Source!O43+Source!X43+Source!Y43</f>
        <v>1185.56</v>
      </c>
      <c r="U132">
        <f>Source!P43</f>
        <v>0</v>
      </c>
      <c r="V132">
        <f>Source!S43</f>
        <v>446.81</v>
      </c>
      <c r="W132">
        <f>Source!Q43</f>
        <v>81.489999999999995</v>
      </c>
      <c r="X132">
        <f>Source!R43</f>
        <v>16.05</v>
      </c>
      <c r="Y132">
        <f>Source!U43</f>
        <v>7.2216320000000005</v>
      </c>
      <c r="Z132">
        <f>Source!V43</f>
        <v>0.20266239999999999</v>
      </c>
      <c r="AA132">
        <f>Source!X43</f>
        <v>439.72</v>
      </c>
      <c r="AB132">
        <f>Source!Y43</f>
        <v>217.54</v>
      </c>
    </row>
    <row r="133" spans="1:28" ht="14.25" x14ac:dyDescent="0.2">
      <c r="C133" s="26" t="str">
        <f>"Объем: "&amp;Source!I43&amp;"=17,84/"&amp;"100"</f>
        <v>Объем: 0,1784=17,84/100</v>
      </c>
      <c r="F133" s="14"/>
      <c r="G133" s="14"/>
      <c r="H133" s="14"/>
    </row>
    <row r="134" spans="1:28" x14ac:dyDescent="0.2">
      <c r="C134" s="26" t="s">
        <v>1187</v>
      </c>
      <c r="D134" s="26">
        <f>Source!BA43</f>
        <v>6.66</v>
      </c>
    </row>
    <row r="135" spans="1:28" x14ac:dyDescent="0.2">
      <c r="C135" s="26" t="s">
        <v>1188</v>
      </c>
      <c r="D135" s="26">
        <f>Source!BB43</f>
        <v>6.66</v>
      </c>
    </row>
    <row r="136" spans="1:28" x14ac:dyDescent="0.2">
      <c r="C136" s="26" t="s">
        <v>1189</v>
      </c>
      <c r="D136" s="26">
        <f>Source!BC43</f>
        <v>6.66</v>
      </c>
    </row>
    <row r="137" spans="1:28" x14ac:dyDescent="0.2">
      <c r="C137" s="26" t="s">
        <v>1190</v>
      </c>
      <c r="D137" s="26">
        <f>Source!BS43</f>
        <v>6.66</v>
      </c>
    </row>
    <row r="138" spans="1:28" x14ac:dyDescent="0.2">
      <c r="C138" s="26" t="s">
        <v>1194</v>
      </c>
      <c r="D138" s="94" t="s">
        <v>38</v>
      </c>
      <c r="E138" s="94"/>
      <c r="F138" s="94"/>
      <c r="G138" s="94"/>
      <c r="H138" s="94"/>
    </row>
    <row r="139" spans="1:28" x14ac:dyDescent="0.2">
      <c r="C139" s="26" t="s">
        <v>1195</v>
      </c>
      <c r="D139" s="94" t="s">
        <v>50</v>
      </c>
      <c r="E139" s="94"/>
      <c r="F139" s="94"/>
      <c r="G139" s="94"/>
      <c r="H139" s="94"/>
    </row>
    <row r="140" spans="1:28" x14ac:dyDescent="0.2">
      <c r="C140" s="26" t="s">
        <v>1196</v>
      </c>
      <c r="D140" s="94" t="s">
        <v>50</v>
      </c>
      <c r="E140" s="94"/>
      <c r="F140" s="94"/>
      <c r="G140" s="94"/>
      <c r="H140" s="94"/>
    </row>
    <row r="141" spans="1:28" x14ac:dyDescent="0.2">
      <c r="C141" s="26" t="s">
        <v>1197</v>
      </c>
      <c r="D141" s="94" t="s">
        <v>50</v>
      </c>
      <c r="E141" s="94"/>
      <c r="F141" s="94"/>
      <c r="G141" s="94"/>
      <c r="H141" s="94"/>
    </row>
    <row r="142" spans="1:28" x14ac:dyDescent="0.2">
      <c r="C142" s="26" t="s">
        <v>1198</v>
      </c>
      <c r="D142" s="94" t="s">
        <v>50</v>
      </c>
      <c r="E142" s="94"/>
      <c r="F142" s="94"/>
      <c r="G142" s="94"/>
      <c r="H142" s="94"/>
    </row>
    <row r="143" spans="1:28" x14ac:dyDescent="0.2">
      <c r="C143" s="26" t="s">
        <v>1199</v>
      </c>
      <c r="D143" s="94" t="s">
        <v>50</v>
      </c>
      <c r="E143" s="94"/>
      <c r="F143" s="94"/>
      <c r="G143" s="94"/>
      <c r="H143" s="94"/>
    </row>
    <row r="144" spans="1:28" x14ac:dyDescent="0.2">
      <c r="C144" s="11" t="s">
        <v>1191</v>
      </c>
      <c r="D144" s="38"/>
      <c r="E144" s="38"/>
      <c r="F144" s="38">
        <f>Source!BZ43</f>
        <v>105</v>
      </c>
      <c r="G144" s="62">
        <f>(Source!AF43+Source!AE43)*Source!FX43/100</f>
        <v>368.14175999999998</v>
      </c>
      <c r="H144" s="63">
        <f>Source!X43</f>
        <v>439.72</v>
      </c>
    </row>
    <row r="145" spans="1:28" x14ac:dyDescent="0.2">
      <c r="C145" s="11" t="s">
        <v>1200</v>
      </c>
      <c r="D145" s="38"/>
      <c r="E145" s="38"/>
      <c r="F145" s="38"/>
      <c r="G145" s="38" t="str">
        <f>CONCATENATE(Source!DL43,Source!FT43, "=", Source!FX43, "%")</f>
        <v>*0,9=94,5%</v>
      </c>
      <c r="H145" s="38" t="str">
        <f>CONCATENATE(Source!AT43)</f>
        <v>95</v>
      </c>
    </row>
    <row r="146" spans="1:28" x14ac:dyDescent="0.2">
      <c r="C146" s="11" t="s">
        <v>1192</v>
      </c>
      <c r="D146" s="38"/>
      <c r="E146" s="38"/>
      <c r="F146" s="38">
        <f>Source!CA43</f>
        <v>55</v>
      </c>
      <c r="G146" s="62">
        <f>(Source!AF43+Source!AE43)*Source!FY43/100</f>
        <v>182.12304</v>
      </c>
      <c r="H146" s="63">
        <f>Source!Y43</f>
        <v>217.54</v>
      </c>
    </row>
    <row r="147" spans="1:28" x14ac:dyDescent="0.2">
      <c r="C147" s="11" t="s">
        <v>1201</v>
      </c>
      <c r="D147" s="38"/>
      <c r="E147" s="38"/>
      <c r="F147" s="38"/>
      <c r="G147" s="38" t="str">
        <f>CONCATENATE(Source!DM43,Source!FU43, "=", Source!FY43, "%")</f>
        <v>*0,85=46,75%</v>
      </c>
      <c r="H147" s="38" t="str">
        <f>CONCATENATE(Source!AU43)</f>
        <v>47</v>
      </c>
    </row>
    <row r="148" spans="1:28" x14ac:dyDescent="0.2">
      <c r="C148" s="11" t="s">
        <v>1193</v>
      </c>
      <c r="D148" s="38"/>
      <c r="E148" s="38"/>
      <c r="F148" s="38"/>
      <c r="G148" s="62">
        <f>((Source!AF43+Source!AE43)*Source!FX43/100)+((Source!AF43+Source!AE43)*Source!FY43/100)+Source!AB43</f>
        <v>994.90479999999991</v>
      </c>
      <c r="H148" s="63">
        <f>Source!O43+Source!X43+Source!Y43</f>
        <v>1185.56</v>
      </c>
    </row>
    <row r="149" spans="1:28" ht="42.75" x14ac:dyDescent="0.2">
      <c r="A149" s="51">
        <v>9</v>
      </c>
      <c r="B149" s="51" t="str">
        <f>Source!E45</f>
        <v>9</v>
      </c>
      <c r="C149" s="51" t="str">
        <f>Source!G45</f>
        <v>Разборка облицовки из гипсокартонных листов стен и перегородок (плиты АГШТ)</v>
      </c>
      <c r="D149" s="51" t="str">
        <f>Source!F45</f>
        <v>63-10-1 прим.</v>
      </c>
      <c r="E149" s="34" t="str">
        <f>Source!H45</f>
        <v>100 м2</v>
      </c>
      <c r="F149" s="14">
        <f>Source!I45</f>
        <v>1.5269999999999999</v>
      </c>
      <c r="G149" s="24">
        <f>Source!AB45</f>
        <v>69.41</v>
      </c>
      <c r="H149" s="25">
        <f>Source!O45</f>
        <v>705.89</v>
      </c>
      <c r="T149">
        <f>Source!O45+Source!X45+Source!Y45</f>
        <v>1556.5300000000002</v>
      </c>
      <c r="U149">
        <f>Source!P45</f>
        <v>0</v>
      </c>
      <c r="V149">
        <f>Source!S45</f>
        <v>642.33000000000004</v>
      </c>
      <c r="W149">
        <f>Source!Q45</f>
        <v>63.56</v>
      </c>
      <c r="X149">
        <f>Source!R45</f>
        <v>27.46</v>
      </c>
      <c r="Y149">
        <f>Source!U45</f>
        <v>11.162369999999999</v>
      </c>
      <c r="Z149">
        <f>Source!V45</f>
        <v>0.3054</v>
      </c>
      <c r="AA149">
        <f>Source!X45</f>
        <v>515.74</v>
      </c>
      <c r="AB149">
        <f>Source!Y45</f>
        <v>334.9</v>
      </c>
    </row>
    <row r="150" spans="1:28" ht="14.25" x14ac:dyDescent="0.2">
      <c r="C150" s="26" t="str">
        <f>"Объем: "&amp;Source!I45&amp;"=152,7/"&amp;"100"</f>
        <v>Объем: 1,527=152,7/100</v>
      </c>
      <c r="F150" s="14"/>
      <c r="G150" s="14"/>
      <c r="H150" s="14"/>
    </row>
    <row r="151" spans="1:28" x14ac:dyDescent="0.2">
      <c r="C151" s="26" t="s">
        <v>1187</v>
      </c>
      <c r="D151" s="26">
        <f>Source!BA45</f>
        <v>6.66</v>
      </c>
    </row>
    <row r="152" spans="1:28" x14ac:dyDescent="0.2">
      <c r="C152" s="26" t="s">
        <v>1188</v>
      </c>
      <c r="D152" s="26">
        <f>Source!BB45</f>
        <v>6.66</v>
      </c>
    </row>
    <row r="153" spans="1:28" x14ac:dyDescent="0.2">
      <c r="C153" s="26" t="s">
        <v>1189</v>
      </c>
      <c r="D153" s="26">
        <f>Source!BC45</f>
        <v>6.66</v>
      </c>
    </row>
    <row r="154" spans="1:28" x14ac:dyDescent="0.2">
      <c r="C154" s="26" t="s">
        <v>1190</v>
      </c>
      <c r="D154" s="26">
        <f>Source!BS45</f>
        <v>6.66</v>
      </c>
    </row>
    <row r="155" spans="1:28" x14ac:dyDescent="0.2">
      <c r="C155" s="11" t="s">
        <v>1191</v>
      </c>
      <c r="D155" s="38"/>
      <c r="E155" s="38"/>
      <c r="F155" s="38">
        <f>Source!BZ45</f>
        <v>77</v>
      </c>
      <c r="G155" s="62">
        <f>(Source!AF45+Source!AE45)*Source!FX45/100</f>
        <v>50.712200000000003</v>
      </c>
      <c r="H155" s="63">
        <f>Source!X45</f>
        <v>515.74</v>
      </c>
    </row>
    <row r="156" spans="1:28" x14ac:dyDescent="0.2">
      <c r="C156" s="11" t="s">
        <v>1192</v>
      </c>
      <c r="D156" s="38"/>
      <c r="E156" s="38"/>
      <c r="F156" s="38">
        <f>Source!CA45</f>
        <v>50</v>
      </c>
      <c r="G156" s="62">
        <f>(Source!AF45+Source!AE45)*Source!FY45/100</f>
        <v>32.93</v>
      </c>
      <c r="H156" s="63">
        <f>Source!Y45</f>
        <v>334.9</v>
      </c>
    </row>
    <row r="157" spans="1:28" x14ac:dyDescent="0.2">
      <c r="C157" s="11" t="s">
        <v>1193</v>
      </c>
      <c r="D157" s="38"/>
      <c r="E157" s="38"/>
      <c r="F157" s="38"/>
      <c r="G157" s="62">
        <f>((Source!AF45+Source!AE45)*Source!FX45/100)+((Source!AF45+Source!AE45)*Source!FY45/100)+Source!AB45</f>
        <v>153.0522</v>
      </c>
      <c r="H157" s="63">
        <f>Source!O45+Source!X45+Source!Y45</f>
        <v>1556.5300000000002</v>
      </c>
    </row>
    <row r="158" spans="1:28" ht="28.5" x14ac:dyDescent="0.2">
      <c r="A158" s="51">
        <v>10</v>
      </c>
      <c r="B158" s="51" t="str">
        <f>Source!E47</f>
        <v>10</v>
      </c>
      <c r="C158" s="51" t="str">
        <f>Source!G47</f>
        <v>Разборка покрытий полов из линолеума и релина</v>
      </c>
      <c r="D158" s="51" t="str">
        <f>Source!F47</f>
        <v>57-2-1</v>
      </c>
      <c r="E158" s="34" t="str">
        <f>Source!H47</f>
        <v>100 м2</v>
      </c>
      <c r="F158" s="14">
        <f>Source!I47</f>
        <v>0.51392000000000004</v>
      </c>
      <c r="G158" s="24">
        <f>Source!AB47</f>
        <v>92.9</v>
      </c>
      <c r="H158" s="25">
        <f>Source!O47</f>
        <v>317.97000000000003</v>
      </c>
      <c r="T158">
        <f>Source!O47+Source!X47+Source!Y47</f>
        <v>776.9</v>
      </c>
      <c r="U158">
        <f>Source!P47</f>
        <v>0</v>
      </c>
      <c r="V158">
        <f>Source!S47</f>
        <v>304.07</v>
      </c>
      <c r="W158">
        <f>Source!Q47</f>
        <v>13.9</v>
      </c>
      <c r="X158">
        <f>Source!R47</f>
        <v>6.02</v>
      </c>
      <c r="Y158">
        <f>Source!U47</f>
        <v>5.8535488000000004</v>
      </c>
      <c r="Z158">
        <f>Source!V47</f>
        <v>6.6809600000000011E-2</v>
      </c>
      <c r="AA158">
        <f>Source!X47</f>
        <v>248.07</v>
      </c>
      <c r="AB158">
        <f>Source!Y47</f>
        <v>210.86</v>
      </c>
    </row>
    <row r="159" spans="1:28" ht="14.25" x14ac:dyDescent="0.2">
      <c r="C159" s="26" t="str">
        <f>"Объем: "&amp;Source!I47&amp;"=51,392/"&amp;"100"</f>
        <v>Объем: 0,51392=51,392/100</v>
      </c>
      <c r="F159" s="14"/>
      <c r="G159" s="14"/>
      <c r="H159" s="14"/>
    </row>
    <row r="160" spans="1:28" x14ac:dyDescent="0.2">
      <c r="C160" s="26" t="s">
        <v>1187</v>
      </c>
      <c r="D160" s="26">
        <f>Source!BA47</f>
        <v>6.66</v>
      </c>
    </row>
    <row r="161" spans="1:28" x14ac:dyDescent="0.2">
      <c r="C161" s="26" t="s">
        <v>1188</v>
      </c>
      <c r="D161" s="26">
        <f>Source!BB47</f>
        <v>6.66</v>
      </c>
    </row>
    <row r="162" spans="1:28" x14ac:dyDescent="0.2">
      <c r="C162" s="26" t="s">
        <v>1189</v>
      </c>
      <c r="D162" s="26">
        <f>Source!BC47</f>
        <v>6.66</v>
      </c>
    </row>
    <row r="163" spans="1:28" x14ac:dyDescent="0.2">
      <c r="C163" s="26" t="s">
        <v>1190</v>
      </c>
      <c r="D163" s="26">
        <f>Source!BS47</f>
        <v>6.66</v>
      </c>
    </row>
    <row r="164" spans="1:28" x14ac:dyDescent="0.2">
      <c r="C164" s="11" t="s">
        <v>1191</v>
      </c>
      <c r="D164" s="38"/>
      <c r="E164" s="38"/>
      <c r="F164" s="38">
        <f>Source!BZ47</f>
        <v>80</v>
      </c>
      <c r="G164" s="62">
        <f>(Source!AF47+Source!AE47)*Source!FX47/100</f>
        <v>72.48</v>
      </c>
      <c r="H164" s="63">
        <f>Source!X47</f>
        <v>248.07</v>
      </c>
    </row>
    <row r="165" spans="1:28" x14ac:dyDescent="0.2">
      <c r="C165" s="11" t="s">
        <v>1192</v>
      </c>
      <c r="D165" s="38"/>
      <c r="E165" s="38"/>
      <c r="F165" s="38">
        <f>Source!CA47</f>
        <v>68</v>
      </c>
      <c r="G165" s="62">
        <f>(Source!AF47+Source!AE47)*Source!FY47/100</f>
        <v>61.608000000000004</v>
      </c>
      <c r="H165" s="63">
        <f>Source!Y47</f>
        <v>210.86</v>
      </c>
    </row>
    <row r="166" spans="1:28" x14ac:dyDescent="0.2">
      <c r="C166" s="11" t="s">
        <v>1193</v>
      </c>
      <c r="D166" s="38"/>
      <c r="E166" s="38"/>
      <c r="F166" s="38"/>
      <c r="G166" s="62">
        <f>((Source!AF47+Source!AE47)*Source!FX47/100)+((Source!AF47+Source!AE47)*Source!FY47/100)+Source!AB47</f>
        <v>226.98800000000003</v>
      </c>
      <c r="H166" s="63">
        <f>Source!O47+Source!X47+Source!Y47</f>
        <v>776.9</v>
      </c>
    </row>
    <row r="167" spans="1:28" ht="28.5" x14ac:dyDescent="0.2">
      <c r="A167" s="51">
        <v>11</v>
      </c>
      <c r="B167" s="51" t="str">
        <f>Source!E49</f>
        <v>11</v>
      </c>
      <c r="C167" s="51" t="str">
        <f>Source!G49</f>
        <v>Разборка оснований покрытия полов лаг из досок и брусков</v>
      </c>
      <c r="D167" s="51" t="str">
        <f>Source!F49</f>
        <v>57-1-2</v>
      </c>
      <c r="E167" s="34" t="str">
        <f>Source!H49</f>
        <v>100 м2</v>
      </c>
      <c r="F167" s="14">
        <f>Source!I49</f>
        <v>2.4698000000000002</v>
      </c>
      <c r="G167" s="24">
        <f>Source!AB49</f>
        <v>59.83</v>
      </c>
      <c r="H167" s="25">
        <f>Source!O49</f>
        <v>984.14</v>
      </c>
      <c r="T167">
        <f>Source!O49+Source!X49+Source!Y49</f>
        <v>2440.67</v>
      </c>
      <c r="U167">
        <f>Source!P49</f>
        <v>0</v>
      </c>
      <c r="V167">
        <f>Source!S49</f>
        <v>984.14</v>
      </c>
      <c r="W167">
        <f>Source!Q49</f>
        <v>0</v>
      </c>
      <c r="X167">
        <f>Source!R49</f>
        <v>0</v>
      </c>
      <c r="Y167">
        <f>Source!U49</f>
        <v>18.943366000000001</v>
      </c>
      <c r="Z167">
        <f>Source!V49</f>
        <v>0</v>
      </c>
      <c r="AA167">
        <f>Source!X49</f>
        <v>787.31</v>
      </c>
      <c r="AB167">
        <f>Source!Y49</f>
        <v>669.22</v>
      </c>
    </row>
    <row r="168" spans="1:28" ht="14.25" x14ac:dyDescent="0.2">
      <c r="C168" s="26" t="str">
        <f>"Объем: "&amp;Source!I49&amp;"=246,98/"&amp;"100"</f>
        <v>Объем: 2,4698=246,98/100</v>
      </c>
      <c r="F168" s="14"/>
      <c r="G168" s="14"/>
      <c r="H168" s="14"/>
    </row>
    <row r="169" spans="1:28" x14ac:dyDescent="0.2">
      <c r="C169" s="26" t="s">
        <v>1187</v>
      </c>
      <c r="D169" s="26">
        <f>Source!BA49</f>
        <v>6.66</v>
      </c>
    </row>
    <row r="170" spans="1:28" x14ac:dyDescent="0.2">
      <c r="C170" s="26" t="s">
        <v>1188</v>
      </c>
      <c r="D170" s="26">
        <f>Source!BB49</f>
        <v>6.66</v>
      </c>
    </row>
    <row r="171" spans="1:28" x14ac:dyDescent="0.2">
      <c r="C171" s="26" t="s">
        <v>1189</v>
      </c>
      <c r="D171" s="26">
        <f>Source!BC49</f>
        <v>6.66</v>
      </c>
    </row>
    <row r="172" spans="1:28" x14ac:dyDescent="0.2">
      <c r="C172" s="26" t="s">
        <v>1190</v>
      </c>
      <c r="D172" s="26">
        <f>Source!BS49</f>
        <v>6.66</v>
      </c>
    </row>
    <row r="173" spans="1:28" x14ac:dyDescent="0.2">
      <c r="C173" s="11" t="s">
        <v>1191</v>
      </c>
      <c r="D173" s="38"/>
      <c r="E173" s="38"/>
      <c r="F173" s="38">
        <f>Source!BZ49</f>
        <v>80</v>
      </c>
      <c r="G173" s="62">
        <f>(Source!AF49+Source!AE49)*Source!FX49/100</f>
        <v>47.863999999999997</v>
      </c>
      <c r="H173" s="63">
        <f>Source!X49</f>
        <v>787.31</v>
      </c>
    </row>
    <row r="174" spans="1:28" x14ac:dyDescent="0.2">
      <c r="C174" s="11" t="s">
        <v>1192</v>
      </c>
      <c r="D174" s="38"/>
      <c r="E174" s="38"/>
      <c r="F174" s="38">
        <f>Source!CA49</f>
        <v>68</v>
      </c>
      <c r="G174" s="62">
        <f>(Source!AF49+Source!AE49)*Source!FY49/100</f>
        <v>40.684400000000004</v>
      </c>
      <c r="H174" s="63">
        <f>Source!Y49</f>
        <v>669.22</v>
      </c>
    </row>
    <row r="175" spans="1:28" x14ac:dyDescent="0.2">
      <c r="C175" s="11" t="s">
        <v>1193</v>
      </c>
      <c r="D175" s="38"/>
      <c r="E175" s="38"/>
      <c r="F175" s="38"/>
      <c r="G175" s="62">
        <f>((Source!AF49+Source!AE49)*Source!FX49/100)+((Source!AF49+Source!AE49)*Source!FY49/100)+Source!AB49</f>
        <v>148.3784</v>
      </c>
      <c r="H175" s="63">
        <f>Source!O49+Source!X49+Source!Y49</f>
        <v>2440.67</v>
      </c>
    </row>
    <row r="176" spans="1:28" ht="42.75" x14ac:dyDescent="0.2">
      <c r="A176" s="51">
        <v>12</v>
      </c>
      <c r="B176" s="51" t="str">
        <f>Source!E51</f>
        <v>12</v>
      </c>
      <c r="C176" s="51" t="str">
        <f>Source!G51</f>
        <v>Демонтаж: Установка элементов каркаса из брусьев (сцены задника сцены)</v>
      </c>
      <c r="D176" s="51" t="str">
        <f>Source!F51</f>
        <v>10-01-010-01</v>
      </c>
      <c r="E176" s="34" t="str">
        <f>Source!H51</f>
        <v>м3</v>
      </c>
      <c r="F176" s="14">
        <f>Source!I51</f>
        <v>1.5227999999999999</v>
      </c>
      <c r="G176" s="24">
        <f>Source!AB51</f>
        <v>169.768</v>
      </c>
      <c r="H176" s="25">
        <f>Source!O51</f>
        <v>1721.76</v>
      </c>
      <c r="T176">
        <f>Source!O51+Source!X51+Source!Y51</f>
        <v>4223.6899999999996</v>
      </c>
      <c r="U176">
        <f>Source!P51</f>
        <v>0</v>
      </c>
      <c r="V176">
        <f>Source!S51</f>
        <v>1529.8</v>
      </c>
      <c r="W176">
        <f>Source!Q51</f>
        <v>191.96</v>
      </c>
      <c r="X176">
        <f>Source!R51</f>
        <v>33.909999999999997</v>
      </c>
      <c r="Y176">
        <f>Source!U51</f>
        <v>27.410399999999999</v>
      </c>
      <c r="Z176">
        <f>Source!V51</f>
        <v>0.43856639999999997</v>
      </c>
      <c r="AA176">
        <f>Source!X51</f>
        <v>1657.53</v>
      </c>
      <c r="AB176">
        <f>Source!Y51</f>
        <v>844.4</v>
      </c>
    </row>
    <row r="177" spans="1:28" ht="14.25" x14ac:dyDescent="0.2">
      <c r="C177" s="26" t="s">
        <v>1187</v>
      </c>
      <c r="D177" s="26">
        <f>Source!BA51</f>
        <v>6.66</v>
      </c>
      <c r="F177" s="14"/>
      <c r="G177" s="14"/>
      <c r="H177" s="14"/>
    </row>
    <row r="178" spans="1:28" x14ac:dyDescent="0.2">
      <c r="C178" s="26" t="s">
        <v>1188</v>
      </c>
      <c r="D178" s="26">
        <f>Source!BB51</f>
        <v>6.66</v>
      </c>
    </row>
    <row r="179" spans="1:28" x14ac:dyDescent="0.2">
      <c r="C179" s="26" t="s">
        <v>1189</v>
      </c>
      <c r="D179" s="26">
        <f>Source!BC51</f>
        <v>6.66</v>
      </c>
    </row>
    <row r="180" spans="1:28" x14ac:dyDescent="0.2">
      <c r="C180" s="26" t="s">
        <v>1190</v>
      </c>
      <c r="D180" s="26">
        <f>Source!BS51</f>
        <v>6.66</v>
      </c>
    </row>
    <row r="181" spans="1:28" x14ac:dyDescent="0.2">
      <c r="C181" s="26" t="s">
        <v>1194</v>
      </c>
      <c r="D181" s="94" t="s">
        <v>38</v>
      </c>
      <c r="E181" s="94"/>
      <c r="F181" s="94"/>
      <c r="G181" s="94"/>
      <c r="H181" s="94"/>
    </row>
    <row r="182" spans="1:28" x14ac:dyDescent="0.2">
      <c r="C182" s="26" t="s">
        <v>1195</v>
      </c>
      <c r="D182" s="94" t="s">
        <v>50</v>
      </c>
      <c r="E182" s="94"/>
      <c r="F182" s="94"/>
      <c r="G182" s="94"/>
      <c r="H182" s="94"/>
    </row>
    <row r="183" spans="1:28" x14ac:dyDescent="0.2">
      <c r="C183" s="26" t="s">
        <v>1196</v>
      </c>
      <c r="D183" s="94" t="s">
        <v>50</v>
      </c>
      <c r="E183" s="94"/>
      <c r="F183" s="94"/>
      <c r="G183" s="94"/>
      <c r="H183" s="94"/>
    </row>
    <row r="184" spans="1:28" x14ac:dyDescent="0.2">
      <c r="C184" s="26" t="s">
        <v>1197</v>
      </c>
      <c r="D184" s="94" t="s">
        <v>50</v>
      </c>
      <c r="E184" s="94"/>
      <c r="F184" s="94"/>
      <c r="G184" s="94"/>
      <c r="H184" s="94"/>
    </row>
    <row r="185" spans="1:28" x14ac:dyDescent="0.2">
      <c r="C185" s="26" t="s">
        <v>1198</v>
      </c>
      <c r="D185" s="94" t="s">
        <v>50</v>
      </c>
      <c r="E185" s="94"/>
      <c r="F185" s="94"/>
      <c r="G185" s="94"/>
      <c r="H185" s="94"/>
    </row>
    <row r="186" spans="1:28" x14ac:dyDescent="0.2">
      <c r="C186" s="26" t="s">
        <v>1199</v>
      </c>
      <c r="D186" s="94" t="s">
        <v>50</v>
      </c>
      <c r="E186" s="94"/>
      <c r="F186" s="94"/>
      <c r="G186" s="94"/>
      <c r="H186" s="94"/>
    </row>
    <row r="187" spans="1:28" x14ac:dyDescent="0.2">
      <c r="C187" s="11" t="s">
        <v>1191</v>
      </c>
      <c r="D187" s="38"/>
      <c r="E187" s="38"/>
      <c r="F187" s="38">
        <f>Source!BZ51</f>
        <v>118</v>
      </c>
      <c r="G187" s="62">
        <f>(Source!AF51+Source!AE51)*Source!FX51/100</f>
        <v>163.74340799999999</v>
      </c>
      <c r="H187" s="63">
        <f>Source!X51</f>
        <v>1657.53</v>
      </c>
    </row>
    <row r="188" spans="1:28" x14ac:dyDescent="0.2">
      <c r="C188" s="11" t="s">
        <v>1200</v>
      </c>
      <c r="D188" s="38"/>
      <c r="E188" s="38"/>
      <c r="F188" s="38"/>
      <c r="G188" s="38" t="str">
        <f>CONCATENATE(Source!DL51,Source!FT51, "=", Source!FX51, "%")</f>
        <v>*0,9=106,2%</v>
      </c>
      <c r="H188" s="38" t="str">
        <f>CONCATENATE(Source!AT51)</f>
        <v>106</v>
      </c>
    </row>
    <row r="189" spans="1:28" x14ac:dyDescent="0.2">
      <c r="C189" s="11" t="s">
        <v>1192</v>
      </c>
      <c r="D189" s="38"/>
      <c r="E189" s="38"/>
      <c r="F189" s="38">
        <f>Source!CA51</f>
        <v>63</v>
      </c>
      <c r="G189" s="62">
        <f>(Source!AF51+Source!AE51)*Source!FY51/100</f>
        <v>82.565532000000005</v>
      </c>
      <c r="H189" s="63">
        <f>Source!Y51</f>
        <v>844.4</v>
      </c>
    </row>
    <row r="190" spans="1:28" x14ac:dyDescent="0.2">
      <c r="C190" s="11" t="s">
        <v>1201</v>
      </c>
      <c r="D190" s="38"/>
      <c r="E190" s="38"/>
      <c r="F190" s="38"/>
      <c r="G190" s="38" t="str">
        <f>CONCATENATE(Source!DM51,Source!FU51, "=", Source!FY51, "%")</f>
        <v>*0,85=53,55%</v>
      </c>
      <c r="H190" s="38" t="str">
        <f>CONCATENATE(Source!AU51)</f>
        <v>54</v>
      </c>
    </row>
    <row r="191" spans="1:28" x14ac:dyDescent="0.2">
      <c r="C191" s="11" t="s">
        <v>1193</v>
      </c>
      <c r="D191" s="38"/>
      <c r="E191" s="38"/>
      <c r="F191" s="38"/>
      <c r="G191" s="62">
        <f>((Source!AF51+Source!AE51)*Source!FX51/100)+((Source!AF51+Source!AE51)*Source!FY51/100)+Source!AB51</f>
        <v>416.07694000000004</v>
      </c>
      <c r="H191" s="63">
        <f>Source!O51+Source!X51+Source!Y51</f>
        <v>4223.6899999999996</v>
      </c>
    </row>
    <row r="192" spans="1:28" ht="28.5" x14ac:dyDescent="0.2">
      <c r="A192" s="51">
        <v>13</v>
      </c>
      <c r="B192" s="51" t="str">
        <f>Source!E53</f>
        <v>13</v>
      </c>
      <c r="C192" s="51" t="str">
        <f>Source!G53</f>
        <v>Разборка оснований покрытия полов простильных полов</v>
      </c>
      <c r="D192" s="51" t="str">
        <f>Source!F53</f>
        <v>57-1-3</v>
      </c>
      <c r="E192" s="34" t="str">
        <f>Source!H53</f>
        <v>100 м2</v>
      </c>
      <c r="F192" s="14">
        <f>Source!I53</f>
        <v>1.9512</v>
      </c>
      <c r="G192" s="24">
        <f>Source!AB53</f>
        <v>136.03</v>
      </c>
      <c r="H192" s="25">
        <f>Source!O53</f>
        <v>1767.71</v>
      </c>
      <c r="T192">
        <f>Source!O53+Source!X53+Source!Y53</f>
        <v>4383.92</v>
      </c>
      <c r="U192">
        <f>Source!P53</f>
        <v>0</v>
      </c>
      <c r="V192">
        <f>Source!S53</f>
        <v>1767.71</v>
      </c>
      <c r="W192">
        <f>Source!Q53</f>
        <v>0</v>
      </c>
      <c r="X192">
        <f>Source!R53</f>
        <v>0</v>
      </c>
      <c r="Y192">
        <f>Source!U53</f>
        <v>34.028928000000001</v>
      </c>
      <c r="Z192">
        <f>Source!V53</f>
        <v>0</v>
      </c>
      <c r="AA192">
        <f>Source!X53</f>
        <v>1414.17</v>
      </c>
      <c r="AB192">
        <f>Source!Y53</f>
        <v>1202.04</v>
      </c>
    </row>
    <row r="193" spans="1:28" ht="14.25" x14ac:dyDescent="0.2">
      <c r="C193" s="26" t="str">
        <f>"Объем: "&amp;Source!I53&amp;"=195,12/"&amp;"100"</f>
        <v>Объем: 1,9512=195,12/100</v>
      </c>
      <c r="F193" s="14"/>
      <c r="G193" s="14"/>
      <c r="H193" s="14"/>
    </row>
    <row r="194" spans="1:28" x14ac:dyDescent="0.2">
      <c r="C194" s="26" t="s">
        <v>1187</v>
      </c>
      <c r="D194" s="26">
        <f>Source!BA53</f>
        <v>6.66</v>
      </c>
    </row>
    <row r="195" spans="1:28" x14ac:dyDescent="0.2">
      <c r="C195" s="26" t="s">
        <v>1188</v>
      </c>
      <c r="D195" s="26">
        <f>Source!BB53</f>
        <v>6.66</v>
      </c>
    </row>
    <row r="196" spans="1:28" x14ac:dyDescent="0.2">
      <c r="C196" s="26" t="s">
        <v>1189</v>
      </c>
      <c r="D196" s="26">
        <f>Source!BC53</f>
        <v>6.66</v>
      </c>
    </row>
    <row r="197" spans="1:28" x14ac:dyDescent="0.2">
      <c r="C197" s="26" t="s">
        <v>1190</v>
      </c>
      <c r="D197" s="26">
        <f>Source!BS53</f>
        <v>6.66</v>
      </c>
    </row>
    <row r="198" spans="1:28" x14ac:dyDescent="0.2">
      <c r="C198" s="11" t="s">
        <v>1191</v>
      </c>
      <c r="D198" s="38"/>
      <c r="E198" s="38"/>
      <c r="F198" s="38">
        <f>Source!BZ53</f>
        <v>80</v>
      </c>
      <c r="G198" s="62">
        <f>(Source!AF53+Source!AE53)*Source!FX53/100</f>
        <v>108.824</v>
      </c>
      <c r="H198" s="63">
        <f>Source!X53</f>
        <v>1414.17</v>
      </c>
    </row>
    <row r="199" spans="1:28" x14ac:dyDescent="0.2">
      <c r="C199" s="11" t="s">
        <v>1192</v>
      </c>
      <c r="D199" s="38"/>
      <c r="E199" s="38"/>
      <c r="F199" s="38">
        <f>Source!CA53</f>
        <v>68</v>
      </c>
      <c r="G199" s="62">
        <f>(Source!AF53+Source!AE53)*Source!FY53/100</f>
        <v>92.500400000000013</v>
      </c>
      <c r="H199" s="63">
        <f>Source!Y53</f>
        <v>1202.04</v>
      </c>
    </row>
    <row r="200" spans="1:28" x14ac:dyDescent="0.2">
      <c r="C200" s="11" t="s">
        <v>1193</v>
      </c>
      <c r="D200" s="38"/>
      <c r="E200" s="38"/>
      <c r="F200" s="38"/>
      <c r="G200" s="62">
        <f>((Source!AF53+Source!AE53)*Source!FX53/100)+((Source!AF53+Source!AE53)*Source!FY53/100)+Source!AB53</f>
        <v>337.35440000000006</v>
      </c>
      <c r="H200" s="63">
        <f>Source!O53+Source!X53+Source!Y53</f>
        <v>4383.92</v>
      </c>
    </row>
    <row r="201" spans="1:28" ht="28.5" x14ac:dyDescent="0.2">
      <c r="A201" s="51">
        <v>14</v>
      </c>
      <c r="B201" s="51" t="str">
        <f>Source!E55</f>
        <v>14</v>
      </c>
      <c r="C201" s="51" t="str">
        <f>Source!G55</f>
        <v>Разборка плинтусов деревянных и из пластмассовых материалов</v>
      </c>
      <c r="D201" s="51" t="str">
        <f>Source!F55</f>
        <v>57-3-1</v>
      </c>
      <c r="E201" s="34" t="str">
        <f>Source!H55</f>
        <v>100 м</v>
      </c>
      <c r="F201" s="14">
        <f>Source!I55</f>
        <v>0.64</v>
      </c>
      <c r="G201" s="24">
        <f>Source!AB55</f>
        <v>29.41</v>
      </c>
      <c r="H201" s="25">
        <f>Source!O55</f>
        <v>125.36</v>
      </c>
      <c r="T201">
        <f>Source!O55+Source!X55+Source!Y55</f>
        <v>310.89</v>
      </c>
      <c r="U201">
        <f>Source!P55</f>
        <v>0</v>
      </c>
      <c r="V201">
        <f>Source!S55</f>
        <v>125.36</v>
      </c>
      <c r="W201">
        <f>Source!Q55</f>
        <v>0</v>
      </c>
      <c r="X201">
        <f>Source!R55</f>
        <v>0</v>
      </c>
      <c r="Y201">
        <f>Source!U55</f>
        <v>2.4128000000000003</v>
      </c>
      <c r="Z201">
        <f>Source!V55</f>
        <v>0</v>
      </c>
      <c r="AA201">
        <f>Source!X55</f>
        <v>100.29</v>
      </c>
      <c r="AB201">
        <f>Source!Y55</f>
        <v>85.24</v>
      </c>
    </row>
    <row r="202" spans="1:28" ht="14.25" x14ac:dyDescent="0.2">
      <c r="C202" s="26" t="str">
        <f>"Объем: "&amp;Source!I55&amp;"=64/"&amp;"100"</f>
        <v>Объем: 0,64=64/100</v>
      </c>
      <c r="F202" s="14"/>
      <c r="G202" s="14"/>
      <c r="H202" s="14"/>
    </row>
    <row r="203" spans="1:28" x14ac:dyDescent="0.2">
      <c r="C203" s="26" t="s">
        <v>1187</v>
      </c>
      <c r="D203" s="26">
        <f>Source!BA55</f>
        <v>6.66</v>
      </c>
    </row>
    <row r="204" spans="1:28" x14ac:dyDescent="0.2">
      <c r="C204" s="26" t="s">
        <v>1188</v>
      </c>
      <c r="D204" s="26">
        <f>Source!BB55</f>
        <v>6.66</v>
      </c>
    </row>
    <row r="205" spans="1:28" x14ac:dyDescent="0.2">
      <c r="C205" s="26" t="s">
        <v>1189</v>
      </c>
      <c r="D205" s="26">
        <f>Source!BC55</f>
        <v>6.66</v>
      </c>
    </row>
    <row r="206" spans="1:28" x14ac:dyDescent="0.2">
      <c r="C206" s="26" t="s">
        <v>1190</v>
      </c>
      <c r="D206" s="26">
        <f>Source!BS55</f>
        <v>6.66</v>
      </c>
    </row>
    <row r="207" spans="1:28" x14ac:dyDescent="0.2">
      <c r="C207" s="11" t="s">
        <v>1191</v>
      </c>
      <c r="D207" s="38"/>
      <c r="E207" s="38"/>
      <c r="F207" s="38">
        <f>Source!BZ55</f>
        <v>80</v>
      </c>
      <c r="G207" s="62">
        <f>(Source!AF55+Source!AE55)*Source!FX55/100</f>
        <v>23.528000000000002</v>
      </c>
      <c r="H207" s="63">
        <f>Source!X55</f>
        <v>100.29</v>
      </c>
    </row>
    <row r="208" spans="1:28" x14ac:dyDescent="0.2">
      <c r="C208" s="11" t="s">
        <v>1192</v>
      </c>
      <c r="D208" s="38"/>
      <c r="E208" s="38"/>
      <c r="F208" s="38">
        <f>Source!CA55</f>
        <v>68</v>
      </c>
      <c r="G208" s="62">
        <f>(Source!AF55+Source!AE55)*Source!FY55/100</f>
        <v>19.998800000000003</v>
      </c>
      <c r="H208" s="63">
        <f>Source!Y55</f>
        <v>85.24</v>
      </c>
    </row>
    <row r="209" spans="1:28" x14ac:dyDescent="0.2">
      <c r="C209" s="11" t="s">
        <v>1193</v>
      </c>
      <c r="D209" s="38"/>
      <c r="E209" s="38"/>
      <c r="F209" s="38"/>
      <c r="G209" s="62">
        <f>((Source!AF55+Source!AE55)*Source!FX55/100)+((Source!AF55+Source!AE55)*Source!FY55/100)+Source!AB55</f>
        <v>72.936800000000005</v>
      </c>
      <c r="H209" s="63">
        <f>Source!O55+Source!X55+Source!Y55</f>
        <v>310.89</v>
      </c>
    </row>
    <row r="210" spans="1:28" ht="28.5" x14ac:dyDescent="0.2">
      <c r="A210" s="51">
        <v>15</v>
      </c>
      <c r="B210" s="51" t="str">
        <f>Source!E57</f>
        <v>15</v>
      </c>
      <c r="C210" s="51" t="str">
        <f>Source!G57</f>
        <v>Разборка оснований покрытия полов дощатых оснований щитового паркета</v>
      </c>
      <c r="D210" s="51" t="str">
        <f>Source!F57</f>
        <v>57-1-4</v>
      </c>
      <c r="E210" s="34" t="str">
        <f>Source!H57</f>
        <v>100 м2</v>
      </c>
      <c r="F210" s="14">
        <f>Source!I57</f>
        <v>1.9272</v>
      </c>
      <c r="G210" s="24">
        <f>Source!AB57</f>
        <v>116.22</v>
      </c>
      <c r="H210" s="25">
        <f>Source!O57</f>
        <v>1491.7</v>
      </c>
      <c r="T210">
        <f>Source!O57+Source!X57+Source!Y57</f>
        <v>3699.42</v>
      </c>
      <c r="U210">
        <f>Source!P57</f>
        <v>0</v>
      </c>
      <c r="V210">
        <f>Source!S57</f>
        <v>1491.7</v>
      </c>
      <c r="W210">
        <f>Source!Q57</f>
        <v>0</v>
      </c>
      <c r="X210">
        <f>Source!R57</f>
        <v>0</v>
      </c>
      <c r="Y210">
        <f>Source!U57</f>
        <v>28.71528</v>
      </c>
      <c r="Z210">
        <f>Source!V57</f>
        <v>0</v>
      </c>
      <c r="AA210">
        <f>Source!X57</f>
        <v>1193.3599999999999</v>
      </c>
      <c r="AB210">
        <f>Source!Y57</f>
        <v>1014.36</v>
      </c>
    </row>
    <row r="211" spans="1:28" ht="14.25" x14ac:dyDescent="0.2">
      <c r="C211" s="26" t="str">
        <f>"Объем: "&amp;Source!I57&amp;"=192,72/"&amp;"100"</f>
        <v>Объем: 1,9272=192,72/100</v>
      </c>
      <c r="F211" s="14"/>
      <c r="G211" s="14"/>
      <c r="H211" s="14"/>
    </row>
    <row r="212" spans="1:28" x14ac:dyDescent="0.2">
      <c r="C212" s="26" t="s">
        <v>1187</v>
      </c>
      <c r="D212" s="26">
        <f>Source!BA57</f>
        <v>6.66</v>
      </c>
    </row>
    <row r="213" spans="1:28" x14ac:dyDescent="0.2">
      <c r="C213" s="26" t="s">
        <v>1188</v>
      </c>
      <c r="D213" s="26">
        <f>Source!BB57</f>
        <v>6.66</v>
      </c>
    </row>
    <row r="214" spans="1:28" x14ac:dyDescent="0.2">
      <c r="C214" s="26" t="s">
        <v>1189</v>
      </c>
      <c r="D214" s="26">
        <f>Source!BC57</f>
        <v>6.66</v>
      </c>
    </row>
    <row r="215" spans="1:28" x14ac:dyDescent="0.2">
      <c r="C215" s="26" t="s">
        <v>1190</v>
      </c>
      <c r="D215" s="26">
        <f>Source!BS57</f>
        <v>6.66</v>
      </c>
    </row>
    <row r="216" spans="1:28" x14ac:dyDescent="0.2">
      <c r="C216" s="11" t="s">
        <v>1191</v>
      </c>
      <c r="D216" s="38"/>
      <c r="E216" s="38"/>
      <c r="F216" s="38">
        <f>Source!BZ57</f>
        <v>80</v>
      </c>
      <c r="G216" s="62">
        <f>(Source!AF57+Source!AE57)*Source!FX57/100</f>
        <v>92.975999999999999</v>
      </c>
      <c r="H216" s="63">
        <f>Source!X57</f>
        <v>1193.3599999999999</v>
      </c>
    </row>
    <row r="217" spans="1:28" x14ac:dyDescent="0.2">
      <c r="C217" s="11" t="s">
        <v>1192</v>
      </c>
      <c r="D217" s="38"/>
      <c r="E217" s="38"/>
      <c r="F217" s="38">
        <f>Source!CA57</f>
        <v>68</v>
      </c>
      <c r="G217" s="62">
        <f>(Source!AF57+Source!AE57)*Source!FY57/100</f>
        <v>79.029600000000002</v>
      </c>
      <c r="H217" s="63">
        <f>Source!Y57</f>
        <v>1014.36</v>
      </c>
    </row>
    <row r="218" spans="1:28" x14ac:dyDescent="0.2">
      <c r="C218" s="11" t="s">
        <v>1193</v>
      </c>
      <c r="D218" s="38"/>
      <c r="E218" s="38"/>
      <c r="F218" s="38"/>
      <c r="G218" s="62">
        <f>((Source!AF57+Source!AE57)*Source!FX57/100)+((Source!AF57+Source!AE57)*Source!FY57/100)+Source!AB57</f>
        <v>288.22559999999999</v>
      </c>
      <c r="H218" s="63">
        <f>Source!O57+Source!X57+Source!Y57</f>
        <v>3699.42</v>
      </c>
    </row>
    <row r="220" spans="1:28" ht="15" x14ac:dyDescent="0.25">
      <c r="A220" s="64"/>
      <c r="B220" s="64"/>
      <c r="C220" s="75" t="str">
        <f>CONCATENATE("Итого по разделу: ",IF(Source!G59&lt;&gt;"Новый раздел", Source!G59, ""))</f>
        <v>Итого по разделу: Раздел 1: Демонтажные работы</v>
      </c>
      <c r="D220" s="75"/>
      <c r="E220" s="75"/>
      <c r="F220" s="75"/>
      <c r="G220" s="64"/>
      <c r="H220" s="65">
        <f>IF(SUM(T39:T219)=0, "-", SUM(T39:T219))</f>
        <v>116427.04</v>
      </c>
    </row>
    <row r="221" spans="1:28" ht="15" x14ac:dyDescent="0.25">
      <c r="A221" s="64"/>
      <c r="B221" s="64"/>
      <c r="C221" s="64"/>
      <c r="D221" s="64"/>
      <c r="E221" s="64"/>
      <c r="F221" s="64"/>
      <c r="G221" s="64"/>
      <c r="H221" s="64"/>
    </row>
    <row r="224" spans="1:28" ht="16.5" x14ac:dyDescent="0.25">
      <c r="A224" s="79" t="str">
        <f>CONCATENATE("Раздел: ",IF(Source!G88&lt;&gt;"Новый раздел", Source!G88, ""))</f>
        <v>Раздел: Раздел 2: Общестроительные работы</v>
      </c>
      <c r="B224" s="79"/>
      <c r="C224" s="79"/>
      <c r="D224" s="79"/>
      <c r="E224" s="79"/>
      <c r="F224" s="79"/>
      <c r="G224" s="79"/>
      <c r="H224" s="79"/>
    </row>
    <row r="226" spans="1:28" ht="16.5" x14ac:dyDescent="0.25">
      <c r="A226" s="79" t="str">
        <f>CONCATENATE("Подраздел: ",IF(Source!G92&lt;&gt;"Новый подраздел", Source!G92, ""))</f>
        <v>Подраздел: Потолок</v>
      </c>
      <c r="B226" s="79"/>
      <c r="C226" s="79"/>
      <c r="D226" s="79"/>
      <c r="E226" s="79"/>
      <c r="F226" s="79"/>
      <c r="G226" s="79"/>
      <c r="H226" s="79"/>
    </row>
    <row r="227" spans="1:28" ht="71.25" x14ac:dyDescent="0.2">
      <c r="A227" s="51">
        <v>16</v>
      </c>
      <c r="B227" s="51" t="str">
        <f>Source!E97</f>
        <v>16</v>
      </c>
      <c r="C227" s="51" t="str">
        <f>Source!G97</f>
        <v>Ремонт штукатурки внутренних стен по камню и бетону цементно-известковым раствором, площадью отдельных мест до 1 м2 толщиной слоя до 20 мм</v>
      </c>
      <c r="D227" s="51" t="str">
        <f>Source!F97</f>
        <v>61-2-7</v>
      </c>
      <c r="E227" s="34" t="str">
        <f>Source!H97</f>
        <v>100 м2</v>
      </c>
      <c r="F227" s="14">
        <f>Source!I97</f>
        <v>0.68</v>
      </c>
      <c r="G227" s="24">
        <f>Source!AB97</f>
        <v>3184.37</v>
      </c>
      <c r="H227" s="25">
        <f>Source!O97</f>
        <v>14421.37</v>
      </c>
      <c r="T227">
        <f>Source!O97+Source!X97+Source!Y97</f>
        <v>26293.980000000003</v>
      </c>
      <c r="U227">
        <f>Source!P97</f>
        <v>5163.96</v>
      </c>
      <c r="V227">
        <f>Source!S97</f>
        <v>9162.58</v>
      </c>
      <c r="W227">
        <f>Source!Q97</f>
        <v>94.83</v>
      </c>
      <c r="X227">
        <f>Source!R97</f>
        <v>40.99</v>
      </c>
      <c r="Y227">
        <f>Source!U97</f>
        <v>155.27800000000002</v>
      </c>
      <c r="Z227">
        <f>Source!V97</f>
        <v>0.45560000000000006</v>
      </c>
      <c r="AA227">
        <f>Source!X97</f>
        <v>7270.82</v>
      </c>
      <c r="AB227">
        <f>Source!Y97</f>
        <v>4601.79</v>
      </c>
    </row>
    <row r="228" spans="1:28" ht="14.25" x14ac:dyDescent="0.2">
      <c r="C228" s="26" t="str">
        <f>"Объем: "&amp;Source!I97&amp;"=68/"&amp;"100"</f>
        <v>Объем: 0,68=68/100</v>
      </c>
      <c r="F228" s="14"/>
      <c r="G228" s="14"/>
      <c r="H228" s="14"/>
    </row>
    <row r="229" spans="1:28" x14ac:dyDescent="0.2">
      <c r="C229" s="26" t="s">
        <v>1187</v>
      </c>
      <c r="D229" s="26">
        <f>Source!BA97</f>
        <v>6.66</v>
      </c>
    </row>
    <row r="230" spans="1:28" x14ac:dyDescent="0.2">
      <c r="C230" s="26" t="s">
        <v>1188</v>
      </c>
      <c r="D230" s="26">
        <f>Source!BB97</f>
        <v>6.66</v>
      </c>
    </row>
    <row r="231" spans="1:28" x14ac:dyDescent="0.2">
      <c r="C231" s="26" t="s">
        <v>1189</v>
      </c>
      <c r="D231" s="26">
        <f>Source!BC97</f>
        <v>6.66</v>
      </c>
    </row>
    <row r="232" spans="1:28" x14ac:dyDescent="0.2">
      <c r="C232" s="26" t="s">
        <v>1190</v>
      </c>
      <c r="D232" s="26">
        <f>Source!BS97</f>
        <v>6.66</v>
      </c>
    </row>
    <row r="233" spans="1:28" x14ac:dyDescent="0.2">
      <c r="C233" s="11" t="s">
        <v>1191</v>
      </c>
      <c r="D233" s="38"/>
      <c r="E233" s="38"/>
      <c r="F233" s="38">
        <f>Source!BZ97</f>
        <v>79</v>
      </c>
      <c r="G233" s="62">
        <f>(Source!AF97+Source!AE97)*Source!FX97/100</f>
        <v>1605.4617000000001</v>
      </c>
      <c r="H233" s="63">
        <f>Source!X97</f>
        <v>7270.82</v>
      </c>
    </row>
    <row r="234" spans="1:28" x14ac:dyDescent="0.2">
      <c r="C234" s="11" t="s">
        <v>1192</v>
      </c>
      <c r="D234" s="38"/>
      <c r="E234" s="38"/>
      <c r="F234" s="38">
        <f>Source!CA97</f>
        <v>50</v>
      </c>
      <c r="G234" s="62">
        <f>(Source!AF97+Source!AE97)*Source!FY97/100</f>
        <v>1016.115</v>
      </c>
      <c r="H234" s="63">
        <f>Source!Y97</f>
        <v>4601.79</v>
      </c>
    </row>
    <row r="235" spans="1:28" x14ac:dyDescent="0.2">
      <c r="C235" s="11" t="s">
        <v>1193</v>
      </c>
      <c r="D235" s="38"/>
      <c r="E235" s="38"/>
      <c r="F235" s="38"/>
      <c r="G235" s="62">
        <f>((Source!AF97+Source!AE97)*Source!FX97/100)+((Source!AF97+Source!AE97)*Source!FY97/100)+Source!AB97</f>
        <v>5805.9467000000004</v>
      </c>
      <c r="H235" s="63">
        <f>Source!O97+Source!X97+Source!Y97</f>
        <v>26293.980000000003</v>
      </c>
    </row>
    <row r="236" spans="1:28" ht="42.75" x14ac:dyDescent="0.2">
      <c r="A236" s="51">
        <v>17</v>
      </c>
      <c r="B236" s="51" t="str">
        <f>Source!E99</f>
        <v>17</v>
      </c>
      <c r="C236" s="51" t="str">
        <f>Source!G99</f>
        <v>Устройство подвесных потолков типа &lt;Армстронг&gt; по каркасу из оцинкованного профиля</v>
      </c>
      <c r="D236" s="51" t="str">
        <f>Source!F99</f>
        <v>15-01-047-15</v>
      </c>
      <c r="E236" s="34" t="str">
        <f>Source!H99</f>
        <v>100 м2</v>
      </c>
      <c r="F236" s="14">
        <f>Source!I99</f>
        <v>2.464</v>
      </c>
      <c r="G236" s="24">
        <f>Source!AB99</f>
        <v>7151.5706</v>
      </c>
      <c r="H236" s="25">
        <f>Source!O99</f>
        <v>117358.98</v>
      </c>
      <c r="T236">
        <f>Source!O99+Source!X99+Source!Y99</f>
        <v>150546.23999999999</v>
      </c>
      <c r="U236">
        <f>Source!P99</f>
        <v>87555.19</v>
      </c>
      <c r="V236">
        <f>Source!S99</f>
        <v>21810.94</v>
      </c>
      <c r="W236">
        <f>Source!Q99</f>
        <v>7992.85</v>
      </c>
      <c r="X236">
        <f>Source!R99</f>
        <v>1560.37</v>
      </c>
      <c r="Y236">
        <f>Source!U99</f>
        <v>348.39678719999995</v>
      </c>
      <c r="Z236">
        <f>Source!V99</f>
        <v>19.736639999999998</v>
      </c>
      <c r="AA236">
        <f>Source!X99</f>
        <v>22202.74</v>
      </c>
      <c r="AB236">
        <f>Source!Y99</f>
        <v>10984.52</v>
      </c>
    </row>
    <row r="237" spans="1:28" ht="14.25" x14ac:dyDescent="0.2">
      <c r="C237" s="26" t="str">
        <f>"Объем: "&amp;Source!I99&amp;"=246,4/"&amp;"100"</f>
        <v>Объем: 2,464=246,4/100</v>
      </c>
      <c r="F237" s="14"/>
      <c r="G237" s="14"/>
      <c r="H237" s="14"/>
    </row>
    <row r="238" spans="1:28" x14ac:dyDescent="0.2">
      <c r="C238" s="26" t="s">
        <v>1187</v>
      </c>
      <c r="D238" s="26">
        <f>Source!BA99</f>
        <v>6.66</v>
      </c>
    </row>
    <row r="239" spans="1:28" x14ac:dyDescent="0.2">
      <c r="C239" s="26" t="s">
        <v>1188</v>
      </c>
      <c r="D239" s="26">
        <f>Source!BB99</f>
        <v>6.66</v>
      </c>
    </row>
    <row r="240" spans="1:28" x14ac:dyDescent="0.2">
      <c r="C240" s="26" t="s">
        <v>1189</v>
      </c>
      <c r="D240" s="26">
        <f>Source!BC99</f>
        <v>6.66</v>
      </c>
    </row>
    <row r="241" spans="1:8" x14ac:dyDescent="0.2">
      <c r="C241" s="26" t="s">
        <v>1190</v>
      </c>
      <c r="D241" s="26">
        <f>Source!BS99</f>
        <v>6.66</v>
      </c>
    </row>
    <row r="242" spans="1:8" x14ac:dyDescent="0.2">
      <c r="C242" s="26" t="s">
        <v>1195</v>
      </c>
      <c r="D242" s="94" t="s">
        <v>172</v>
      </c>
      <c r="E242" s="94"/>
      <c r="F242" s="94"/>
      <c r="G242" s="94"/>
      <c r="H242" s="94"/>
    </row>
    <row r="243" spans="1:8" x14ac:dyDescent="0.2">
      <c r="C243" s="26" t="s">
        <v>1196</v>
      </c>
      <c r="D243" s="94" t="s">
        <v>172</v>
      </c>
      <c r="E243" s="94"/>
      <c r="F243" s="94"/>
      <c r="G243" s="94"/>
      <c r="H243" s="94"/>
    </row>
    <row r="244" spans="1:8" x14ac:dyDescent="0.2">
      <c r="C244" s="26" t="s">
        <v>1197</v>
      </c>
      <c r="D244" s="94" t="s">
        <v>173</v>
      </c>
      <c r="E244" s="94"/>
      <c r="F244" s="94"/>
      <c r="G244" s="94"/>
      <c r="H244" s="94"/>
    </row>
    <row r="245" spans="1:8" x14ac:dyDescent="0.2">
      <c r="C245" s="26" t="s">
        <v>1198</v>
      </c>
      <c r="D245" s="94" t="s">
        <v>173</v>
      </c>
      <c r="E245" s="94"/>
      <c r="F245" s="94"/>
      <c r="G245" s="94"/>
      <c r="H245" s="94"/>
    </row>
    <row r="246" spans="1:8" x14ac:dyDescent="0.2">
      <c r="C246" s="26" t="s">
        <v>1199</v>
      </c>
      <c r="D246" s="94" t="s">
        <v>172</v>
      </c>
      <c r="E246" s="94"/>
      <c r="F246" s="94"/>
      <c r="G246" s="94"/>
      <c r="H246" s="94"/>
    </row>
    <row r="247" spans="1:8" x14ac:dyDescent="0.2">
      <c r="C247" s="11" t="s">
        <v>1191</v>
      </c>
      <c r="D247" s="38"/>
      <c r="E247" s="38"/>
      <c r="F247" s="38">
        <f>Source!BZ99</f>
        <v>105</v>
      </c>
      <c r="G247" s="62">
        <f>(Source!AF99+Source!AE99)*Source!FX99/100</f>
        <v>1345.8601169999999</v>
      </c>
      <c r="H247" s="63">
        <f>Source!X99</f>
        <v>22202.74</v>
      </c>
    </row>
    <row r="248" spans="1:8" x14ac:dyDescent="0.2">
      <c r="C248" s="11" t="s">
        <v>1200</v>
      </c>
      <c r="D248" s="38"/>
      <c r="E248" s="38"/>
      <c r="F248" s="38"/>
      <c r="G248" s="38" t="str">
        <f>CONCATENATE(Source!DL99,Source!FT99, "=", Source!FX99, "%")</f>
        <v>*0,9=94,5%</v>
      </c>
      <c r="H248" s="38" t="str">
        <f>CONCATENATE(Source!AT99)</f>
        <v>95</v>
      </c>
    </row>
    <row r="249" spans="1:8" x14ac:dyDescent="0.2">
      <c r="C249" s="11" t="s">
        <v>1192</v>
      </c>
      <c r="D249" s="38"/>
      <c r="E249" s="38"/>
      <c r="F249" s="38">
        <f>Source!CA99</f>
        <v>55</v>
      </c>
      <c r="G249" s="62">
        <f>(Source!AF99+Source!AE99)*Source!FY99/100</f>
        <v>665.80910549999999</v>
      </c>
      <c r="H249" s="63">
        <f>Source!Y99</f>
        <v>10984.52</v>
      </c>
    </row>
    <row r="250" spans="1:8" x14ac:dyDescent="0.2">
      <c r="C250" s="11" t="s">
        <v>1201</v>
      </c>
      <c r="D250" s="38"/>
      <c r="E250" s="38"/>
      <c r="F250" s="38"/>
      <c r="G250" s="38" t="str">
        <f>CONCATENATE(Source!DM99,Source!FU99, "=", Source!FY99, "%")</f>
        <v>*0,85=46,75%</v>
      </c>
      <c r="H250" s="38" t="str">
        <f>CONCATENATE(Source!AU99)</f>
        <v>47</v>
      </c>
    </row>
    <row r="251" spans="1:8" x14ac:dyDescent="0.2">
      <c r="C251" s="11" t="s">
        <v>1193</v>
      </c>
      <c r="D251" s="38"/>
      <c r="E251" s="38"/>
      <c r="F251" s="38"/>
      <c r="G251" s="62">
        <f>((Source!AF99+Source!AE99)*Source!FX99/100)+((Source!AF99+Source!AE99)*Source!FY99/100)+Source!AB99</f>
        <v>9163.2398224999997</v>
      </c>
      <c r="H251" s="63">
        <f>Source!O99+Source!X99+Source!Y99</f>
        <v>150546.23999999999</v>
      </c>
    </row>
    <row r="253" spans="1:8" ht="15" x14ac:dyDescent="0.25">
      <c r="A253" s="64"/>
      <c r="B253" s="64"/>
      <c r="C253" s="75" t="str">
        <f>CONCATENATE("Итого по подразделу: ",IF(Source!G101&lt;&gt;"Новый подраздел", Source!G101, ""))</f>
        <v>Итого по подразделу: Потолок</v>
      </c>
      <c r="D253" s="75"/>
      <c r="E253" s="75"/>
      <c r="F253" s="75"/>
      <c r="G253" s="64"/>
      <c r="H253" s="65">
        <f>IF(SUM(T226:T252)=0, "-", SUM(T226:T252))</f>
        <v>176840.22</v>
      </c>
    </row>
    <row r="254" spans="1:8" ht="15" x14ac:dyDescent="0.25">
      <c r="A254" s="64"/>
      <c r="B254" s="64"/>
      <c r="C254" s="64"/>
      <c r="D254" s="64"/>
      <c r="E254" s="64"/>
      <c r="F254" s="64"/>
      <c r="G254" s="64"/>
      <c r="H254" s="64"/>
    </row>
    <row r="257" spans="1:28" ht="16.5" x14ac:dyDescent="0.25">
      <c r="A257" s="79" t="str">
        <f>CONCATENATE("Подраздел: ",IF(Source!G130&lt;&gt;"Новый подраздел", Source!G130, ""))</f>
        <v>Подраздел: Стены</v>
      </c>
      <c r="B257" s="79"/>
      <c r="C257" s="79"/>
      <c r="D257" s="79"/>
      <c r="E257" s="79"/>
      <c r="F257" s="79"/>
      <c r="G257" s="79"/>
      <c r="H257" s="79"/>
    </row>
    <row r="258" spans="1:28" ht="28.5" x14ac:dyDescent="0.2">
      <c r="A258" s="51">
        <v>18</v>
      </c>
      <c r="B258" s="51" t="str">
        <f>Source!E135</f>
        <v>18</v>
      </c>
      <c r="C258" s="51" t="str">
        <f>Source!G135</f>
        <v>Установка элементов каркаса из брусьев</v>
      </c>
      <c r="D258" s="51" t="str">
        <f>Source!F135</f>
        <v>10-01-010-01</v>
      </c>
      <c r="E258" s="34" t="str">
        <f>Source!H135</f>
        <v>м3</v>
      </c>
      <c r="F258" s="14">
        <f>Source!I135</f>
        <v>0.45</v>
      </c>
      <c r="G258" s="24">
        <f>Source!AB135</f>
        <v>0</v>
      </c>
      <c r="H258" s="25">
        <f>Source!O135</f>
        <v>0</v>
      </c>
      <c r="T258">
        <f>Source!O135+Source!X135+Source!Y135</f>
        <v>0</v>
      </c>
      <c r="U258">
        <f>Source!P135</f>
        <v>0</v>
      </c>
      <c r="V258">
        <f>Source!S135</f>
        <v>0</v>
      </c>
      <c r="W258">
        <f>Source!Q135</f>
        <v>0</v>
      </c>
      <c r="X258">
        <f>Source!R135</f>
        <v>0</v>
      </c>
      <c r="Y258">
        <f>Source!U135</f>
        <v>13.972499999999997</v>
      </c>
      <c r="Z258">
        <f>Source!V135</f>
        <v>0.24299999999999997</v>
      </c>
      <c r="AA258">
        <f>Source!X135</f>
        <v>0</v>
      </c>
      <c r="AB258">
        <f>Source!Y135</f>
        <v>0</v>
      </c>
    </row>
    <row r="259" spans="1:28" ht="14.25" x14ac:dyDescent="0.2">
      <c r="C259" s="26" t="s">
        <v>1187</v>
      </c>
      <c r="D259" s="26">
        <f>Source!BA135</f>
        <v>6.66</v>
      </c>
      <c r="F259" s="14"/>
      <c r="G259" s="14"/>
      <c r="H259" s="14"/>
    </row>
    <row r="260" spans="1:28" x14ac:dyDescent="0.2">
      <c r="C260" s="26" t="s">
        <v>1188</v>
      </c>
      <c r="D260" s="26">
        <f>Source!BB135</f>
        <v>6.66</v>
      </c>
    </row>
    <row r="261" spans="1:28" x14ac:dyDescent="0.2">
      <c r="C261" s="26" t="s">
        <v>1189</v>
      </c>
      <c r="D261" s="26">
        <f>Source!BC135</f>
        <v>6.66</v>
      </c>
    </row>
    <row r="262" spans="1:28" x14ac:dyDescent="0.2">
      <c r="C262" s="26" t="s">
        <v>1190</v>
      </c>
      <c r="D262" s="26">
        <f>Source!BS135</f>
        <v>6.66</v>
      </c>
    </row>
    <row r="263" spans="1:28" x14ac:dyDescent="0.2">
      <c r="C263" s="26" t="s">
        <v>1195</v>
      </c>
      <c r="D263" s="94" t="s">
        <v>172</v>
      </c>
      <c r="E263" s="94"/>
      <c r="F263" s="94"/>
      <c r="G263" s="94"/>
      <c r="H263" s="94"/>
    </row>
    <row r="264" spans="1:28" x14ac:dyDescent="0.2">
      <c r="C264" s="26" t="s">
        <v>1196</v>
      </c>
      <c r="D264" s="94" t="s">
        <v>172</v>
      </c>
      <c r="E264" s="94"/>
      <c r="F264" s="94"/>
      <c r="G264" s="94"/>
      <c r="H264" s="94"/>
    </row>
    <row r="265" spans="1:28" x14ac:dyDescent="0.2">
      <c r="C265" s="26" t="s">
        <v>1197</v>
      </c>
      <c r="D265" s="94" t="s">
        <v>173</v>
      </c>
      <c r="E265" s="94"/>
      <c r="F265" s="94"/>
      <c r="G265" s="94"/>
      <c r="H265" s="94"/>
    </row>
    <row r="266" spans="1:28" x14ac:dyDescent="0.2">
      <c r="C266" s="26" t="s">
        <v>1198</v>
      </c>
      <c r="D266" s="94" t="s">
        <v>173</v>
      </c>
      <c r="E266" s="94"/>
      <c r="F266" s="94"/>
      <c r="G266" s="94"/>
      <c r="H266" s="94"/>
    </row>
    <row r="267" spans="1:28" x14ac:dyDescent="0.2">
      <c r="C267" s="26" t="s">
        <v>1199</v>
      </c>
      <c r="D267" s="94" t="s">
        <v>172</v>
      </c>
      <c r="E267" s="94"/>
      <c r="F267" s="94"/>
      <c r="G267" s="94"/>
      <c r="H267" s="94"/>
    </row>
    <row r="268" spans="1:28" ht="28.5" x14ac:dyDescent="0.2">
      <c r="A268" s="51">
        <v>19</v>
      </c>
      <c r="B268" s="51" t="str">
        <f>Source!E137</f>
        <v>19</v>
      </c>
      <c r="C268" s="51" t="str">
        <f>Source!G137</f>
        <v>Очистка поверхности щетками</v>
      </c>
      <c r="D268" s="51" t="str">
        <f>Source!F137</f>
        <v>13-06-003-01</v>
      </c>
      <c r="E268" s="34" t="str">
        <f>Source!H137</f>
        <v>м2</v>
      </c>
      <c r="F268" s="14">
        <f>Source!I137</f>
        <v>182.78</v>
      </c>
      <c r="G268" s="24">
        <f>Source!AB137</f>
        <v>10.5984</v>
      </c>
      <c r="H268" s="25">
        <f>Source!O137</f>
        <v>12901.59</v>
      </c>
      <c r="T268">
        <f>Source!O137+Source!X137+Source!Y137</f>
        <v>31092.83</v>
      </c>
      <c r="U268">
        <f>Source!P137</f>
        <v>0</v>
      </c>
      <c r="V268">
        <f>Source!S137</f>
        <v>12901.59</v>
      </c>
      <c r="W268">
        <f>Source!Q137</f>
        <v>0</v>
      </c>
      <c r="X268">
        <f>Source!R137</f>
        <v>0</v>
      </c>
      <c r="Y268">
        <f>Source!U137</f>
        <v>227.01275999999996</v>
      </c>
      <c r="Z268">
        <f>Source!V137</f>
        <v>0</v>
      </c>
      <c r="AA268">
        <f>Source!X137</f>
        <v>10450.290000000001</v>
      </c>
      <c r="AB268">
        <f>Source!Y137</f>
        <v>7740.95</v>
      </c>
    </row>
    <row r="269" spans="1:28" ht="14.25" x14ac:dyDescent="0.2">
      <c r="C269" s="26" t="s">
        <v>1187</v>
      </c>
      <c r="D269" s="26">
        <f>Source!BA137</f>
        <v>6.66</v>
      </c>
      <c r="F269" s="14"/>
      <c r="G269" s="14"/>
      <c r="H269" s="14"/>
    </row>
    <row r="270" spans="1:28" x14ac:dyDescent="0.2">
      <c r="C270" s="26" t="s">
        <v>1188</v>
      </c>
      <c r="D270" s="26">
        <f>Source!BB137</f>
        <v>6.66</v>
      </c>
    </row>
    <row r="271" spans="1:28" x14ac:dyDescent="0.2">
      <c r="C271" s="26" t="s">
        <v>1189</v>
      </c>
      <c r="D271" s="26">
        <f>Source!BC137</f>
        <v>6.66</v>
      </c>
    </row>
    <row r="272" spans="1:28" x14ac:dyDescent="0.2">
      <c r="C272" s="26" t="s">
        <v>1190</v>
      </c>
      <c r="D272" s="26">
        <f>Source!BS137</f>
        <v>6.66</v>
      </c>
    </row>
    <row r="273" spans="1:28" x14ac:dyDescent="0.2">
      <c r="C273" s="26" t="s">
        <v>1195</v>
      </c>
      <c r="D273" s="94" t="s">
        <v>172</v>
      </c>
      <c r="E273" s="94"/>
      <c r="F273" s="94"/>
      <c r="G273" s="94"/>
      <c r="H273" s="94"/>
    </row>
    <row r="274" spans="1:28" x14ac:dyDescent="0.2">
      <c r="C274" s="26" t="s">
        <v>1196</v>
      </c>
      <c r="D274" s="94" t="s">
        <v>172</v>
      </c>
      <c r="E274" s="94"/>
      <c r="F274" s="94"/>
      <c r="G274" s="94"/>
      <c r="H274" s="94"/>
    </row>
    <row r="275" spans="1:28" x14ac:dyDescent="0.2">
      <c r="C275" s="26" t="s">
        <v>1197</v>
      </c>
      <c r="D275" s="94" t="s">
        <v>173</v>
      </c>
      <c r="E275" s="94"/>
      <c r="F275" s="94"/>
      <c r="G275" s="94"/>
      <c r="H275" s="94"/>
    </row>
    <row r="276" spans="1:28" x14ac:dyDescent="0.2">
      <c r="C276" s="26" t="s">
        <v>1198</v>
      </c>
      <c r="D276" s="94" t="s">
        <v>173</v>
      </c>
      <c r="E276" s="94"/>
      <c r="F276" s="94"/>
      <c r="G276" s="94"/>
      <c r="H276" s="94"/>
    </row>
    <row r="277" spans="1:28" x14ac:dyDescent="0.2">
      <c r="C277" s="26" t="s">
        <v>1199</v>
      </c>
      <c r="D277" s="94" t="s">
        <v>172</v>
      </c>
      <c r="E277" s="94"/>
      <c r="F277" s="94"/>
      <c r="G277" s="94"/>
      <c r="H277" s="94"/>
    </row>
    <row r="278" spans="1:28" x14ac:dyDescent="0.2">
      <c r="C278" s="11" t="s">
        <v>1191</v>
      </c>
      <c r="D278" s="38"/>
      <c r="E278" s="38"/>
      <c r="F278" s="38">
        <f>Source!BZ137</f>
        <v>90</v>
      </c>
      <c r="G278" s="62">
        <f>(Source!AF137+Source!AE137)*Source!FX137/100</f>
        <v>8.5847040000000003</v>
      </c>
      <c r="H278" s="63">
        <f>Source!X137</f>
        <v>10450.290000000001</v>
      </c>
    </row>
    <row r="279" spans="1:28" x14ac:dyDescent="0.2">
      <c r="C279" s="11" t="s">
        <v>1200</v>
      </c>
      <c r="D279" s="38"/>
      <c r="E279" s="38"/>
      <c r="F279" s="38"/>
      <c r="G279" s="38" t="str">
        <f>CONCATENATE(Source!DL137,Source!FT137, "=", Source!FX137, "%")</f>
        <v>*0,9=81%</v>
      </c>
      <c r="H279" s="38" t="str">
        <f>CONCATENATE(Source!AT137)</f>
        <v>81</v>
      </c>
    </row>
    <row r="280" spans="1:28" x14ac:dyDescent="0.2">
      <c r="C280" s="11" t="s">
        <v>1192</v>
      </c>
      <c r="D280" s="38"/>
      <c r="E280" s="38"/>
      <c r="F280" s="38">
        <f>Source!CA137</f>
        <v>70</v>
      </c>
      <c r="G280" s="62">
        <f>(Source!AF137+Source!AE137)*Source!FY137/100</f>
        <v>6.3060479999999997</v>
      </c>
      <c r="H280" s="63">
        <f>Source!Y137</f>
        <v>7740.95</v>
      </c>
    </row>
    <row r="281" spans="1:28" x14ac:dyDescent="0.2">
      <c r="C281" s="11" t="s">
        <v>1201</v>
      </c>
      <c r="D281" s="38"/>
      <c r="E281" s="38"/>
      <c r="F281" s="38"/>
      <c r="G281" s="38" t="str">
        <f>CONCATENATE(Source!DM137,Source!FU137, "=", Source!FY137, "%")</f>
        <v>*0,85=59,5%</v>
      </c>
      <c r="H281" s="38" t="str">
        <f>CONCATENATE(Source!AU137)</f>
        <v>60</v>
      </c>
    </row>
    <row r="282" spans="1:28" x14ac:dyDescent="0.2">
      <c r="C282" s="11" t="s">
        <v>1193</v>
      </c>
      <c r="D282" s="38"/>
      <c r="E282" s="38"/>
      <c r="F282" s="38"/>
      <c r="G282" s="62">
        <f>((Source!AF137+Source!AE137)*Source!FX137/100)+((Source!AF137+Source!AE137)*Source!FY137/100)+Source!AB137</f>
        <v>25.489151999999997</v>
      </c>
      <c r="H282" s="63">
        <f>Source!O137+Source!X137+Source!Y137</f>
        <v>31092.83</v>
      </c>
    </row>
    <row r="283" spans="1:28" ht="57" x14ac:dyDescent="0.2">
      <c r="A283" s="51">
        <v>20</v>
      </c>
      <c r="B283" s="51" t="str">
        <f>Source!E139</f>
        <v>20</v>
      </c>
      <c r="C283" s="51" t="str">
        <f>Source!G139</f>
        <v>Сплошное выравнивание внутренних поверхностей (однослойное оштукатуривание) из сухих растворных смесей толщиной до 10 мм стен</v>
      </c>
      <c r="D283" s="51" t="str">
        <f>Source!F139</f>
        <v>15-02-019-03</v>
      </c>
      <c r="E283" s="34" t="str">
        <f>Source!H139</f>
        <v>100 м2</v>
      </c>
      <c r="F283" s="14">
        <f>Source!I139</f>
        <v>1.8278000000000001</v>
      </c>
      <c r="G283" s="24">
        <f>Source!AB139</f>
        <v>409.23820000000001</v>
      </c>
      <c r="H283" s="25">
        <f>Source!O139</f>
        <v>4981.71</v>
      </c>
      <c r="T283">
        <f>Source!O139+Source!X139+Source!Y139</f>
        <v>11854.109999999999</v>
      </c>
      <c r="U283">
        <f>Source!P139</f>
        <v>15.09</v>
      </c>
      <c r="V283">
        <f>Source!S139</f>
        <v>4655.66</v>
      </c>
      <c r="W283">
        <f>Source!Q139</f>
        <v>310.95999999999998</v>
      </c>
      <c r="X283">
        <f>Source!R139</f>
        <v>184.06</v>
      </c>
      <c r="Y283">
        <f>Source!U139</f>
        <v>81.95160636</v>
      </c>
      <c r="Z283">
        <f>Source!V139</f>
        <v>2.5497810000000003</v>
      </c>
      <c r="AA283">
        <f>Source!X139</f>
        <v>4597.7299999999996</v>
      </c>
      <c r="AB283">
        <f>Source!Y139</f>
        <v>2274.67</v>
      </c>
    </row>
    <row r="284" spans="1:28" ht="14.25" x14ac:dyDescent="0.2">
      <c r="C284" s="26" t="str">
        <f>"Объем: "&amp;Source!I139&amp;"=182,78/"&amp;"100"</f>
        <v>Объем: 1,8278=182,78/100</v>
      </c>
      <c r="F284" s="14"/>
      <c r="G284" s="14"/>
      <c r="H284" s="14"/>
    </row>
    <row r="285" spans="1:28" x14ac:dyDescent="0.2">
      <c r="C285" s="26" t="s">
        <v>1187</v>
      </c>
      <c r="D285" s="26">
        <f>Source!BA139</f>
        <v>6.66</v>
      </c>
    </row>
    <row r="286" spans="1:28" x14ac:dyDescent="0.2">
      <c r="C286" s="26" t="s">
        <v>1188</v>
      </c>
      <c r="D286" s="26">
        <f>Source!BB139</f>
        <v>6.66</v>
      </c>
    </row>
    <row r="287" spans="1:28" x14ac:dyDescent="0.2">
      <c r="C287" s="26" t="s">
        <v>1189</v>
      </c>
      <c r="D287" s="26">
        <f>Source!BC139</f>
        <v>6.66</v>
      </c>
    </row>
    <row r="288" spans="1:28" x14ac:dyDescent="0.2">
      <c r="C288" s="26" t="s">
        <v>1190</v>
      </c>
      <c r="D288" s="26">
        <f>Source!BS139</f>
        <v>6.66</v>
      </c>
    </row>
    <row r="289" spans="1:28" x14ac:dyDescent="0.2">
      <c r="C289" s="26" t="s">
        <v>1195</v>
      </c>
      <c r="D289" s="94" t="s">
        <v>172</v>
      </c>
      <c r="E289" s="94"/>
      <c r="F289" s="94"/>
      <c r="G289" s="94"/>
      <c r="H289" s="94"/>
    </row>
    <row r="290" spans="1:28" x14ac:dyDescent="0.2">
      <c r="C290" s="26" t="s">
        <v>1196</v>
      </c>
      <c r="D290" s="94" t="s">
        <v>172</v>
      </c>
      <c r="E290" s="94"/>
      <c r="F290" s="94"/>
      <c r="G290" s="94"/>
      <c r="H290" s="94"/>
    </row>
    <row r="291" spans="1:28" x14ac:dyDescent="0.2">
      <c r="C291" s="26" t="s">
        <v>1197</v>
      </c>
      <c r="D291" s="94" t="s">
        <v>173</v>
      </c>
      <c r="E291" s="94"/>
      <c r="F291" s="94"/>
      <c r="G291" s="94"/>
      <c r="H291" s="94"/>
    </row>
    <row r="292" spans="1:28" x14ac:dyDescent="0.2">
      <c r="C292" s="26" t="s">
        <v>1198</v>
      </c>
      <c r="D292" s="94" t="s">
        <v>173</v>
      </c>
      <c r="E292" s="94"/>
      <c r="F292" s="94"/>
      <c r="G292" s="94"/>
      <c r="H292" s="94"/>
    </row>
    <row r="293" spans="1:28" x14ac:dyDescent="0.2">
      <c r="C293" s="26" t="s">
        <v>1199</v>
      </c>
      <c r="D293" s="94" t="s">
        <v>172</v>
      </c>
      <c r="E293" s="94"/>
      <c r="F293" s="94"/>
      <c r="G293" s="94"/>
      <c r="H293" s="94"/>
    </row>
    <row r="294" spans="1:28" x14ac:dyDescent="0.2">
      <c r="C294" s="11" t="s">
        <v>1191</v>
      </c>
      <c r="D294" s="38"/>
      <c r="E294" s="38"/>
      <c r="F294" s="38">
        <f>Source!BZ139</f>
        <v>105</v>
      </c>
      <c r="G294" s="62">
        <f>(Source!AF139+Source!AE139)*Source!FX139/100</f>
        <v>375.70667399999996</v>
      </c>
      <c r="H294" s="63">
        <f>Source!X139</f>
        <v>4597.7299999999996</v>
      </c>
    </row>
    <row r="295" spans="1:28" x14ac:dyDescent="0.2">
      <c r="C295" s="11" t="s">
        <v>1200</v>
      </c>
      <c r="D295" s="38"/>
      <c r="E295" s="38"/>
      <c r="F295" s="38"/>
      <c r="G295" s="38" t="str">
        <f>CONCATENATE(Source!DL139,Source!FT139, "=", Source!FX139, "%")</f>
        <v>*0,9=94,5%</v>
      </c>
      <c r="H295" s="38" t="str">
        <f>CONCATENATE(Source!AT139)</f>
        <v>95</v>
      </c>
    </row>
    <row r="296" spans="1:28" x14ac:dyDescent="0.2">
      <c r="C296" s="11" t="s">
        <v>1192</v>
      </c>
      <c r="D296" s="38"/>
      <c r="E296" s="38"/>
      <c r="F296" s="38">
        <f>Source!CA139</f>
        <v>55</v>
      </c>
      <c r="G296" s="62">
        <f>(Source!AF139+Source!AE139)*Source!FY139/100</f>
        <v>185.86547099999999</v>
      </c>
      <c r="H296" s="63">
        <f>Source!Y139</f>
        <v>2274.67</v>
      </c>
    </row>
    <row r="297" spans="1:28" x14ac:dyDescent="0.2">
      <c r="C297" s="11" t="s">
        <v>1201</v>
      </c>
      <c r="D297" s="38"/>
      <c r="E297" s="38"/>
      <c r="F297" s="38"/>
      <c r="G297" s="38" t="str">
        <f>CONCATENATE(Source!DM139,Source!FU139, "=", Source!FY139, "%")</f>
        <v>*0,85=46,75%</v>
      </c>
      <c r="H297" s="38" t="str">
        <f>CONCATENATE(Source!AU139)</f>
        <v>47</v>
      </c>
    </row>
    <row r="298" spans="1:28" x14ac:dyDescent="0.2">
      <c r="C298" s="11" t="s">
        <v>1193</v>
      </c>
      <c r="D298" s="38"/>
      <c r="E298" s="38"/>
      <c r="F298" s="38"/>
      <c r="G298" s="62">
        <f>((Source!AF139+Source!AE139)*Source!FX139/100)+((Source!AF139+Source!AE139)*Source!FY139/100)+Source!AB139</f>
        <v>970.81034499999998</v>
      </c>
      <c r="H298" s="63">
        <f>Source!O139+Source!X139+Source!Y139</f>
        <v>11854.109999999999</v>
      </c>
    </row>
    <row r="299" spans="1:28" ht="14.25" x14ac:dyDescent="0.2">
      <c r="A299" s="51">
        <v>21</v>
      </c>
      <c r="B299" s="51" t="str">
        <f>Source!E141</f>
        <v>20,1</v>
      </c>
      <c r="C299" s="51" t="str">
        <f>Source!G141</f>
        <v>Смеси на цементной основе</v>
      </c>
      <c r="D299" s="51" t="str">
        <f>Source!F141</f>
        <v>04.3.02.09</v>
      </c>
      <c r="E299" s="34" t="str">
        <f>Source!H141</f>
        <v>т</v>
      </c>
      <c r="F299" s="14">
        <f>Source!I141</f>
        <v>1.5536300000000001</v>
      </c>
      <c r="G299" s="24">
        <f>Source!AB141</f>
        <v>0</v>
      </c>
      <c r="H299" s="25">
        <f>Source!O141</f>
        <v>0</v>
      </c>
      <c r="T299">
        <f>Source!O141+Source!X141+Source!Y141</f>
        <v>0</v>
      </c>
      <c r="U299">
        <f>Source!P141</f>
        <v>0</v>
      </c>
      <c r="V299">
        <f>Source!S141</f>
        <v>0</v>
      </c>
      <c r="W299">
        <f>Source!Q141</f>
        <v>0</v>
      </c>
      <c r="X299">
        <f>Source!R141</f>
        <v>0</v>
      </c>
      <c r="Y299">
        <f>Source!U141</f>
        <v>0</v>
      </c>
      <c r="Z299">
        <f>Source!V141</f>
        <v>0</v>
      </c>
      <c r="AA299">
        <f>Source!X141</f>
        <v>0</v>
      </c>
      <c r="AB299">
        <f>Source!Y141</f>
        <v>0</v>
      </c>
    </row>
    <row r="300" spans="1:28" ht="14.25" x14ac:dyDescent="0.2">
      <c r="C300" s="26" t="s">
        <v>1189</v>
      </c>
      <c r="D300" s="26">
        <f>Source!BC141</f>
        <v>6.66</v>
      </c>
      <c r="F300" s="14"/>
      <c r="G300" s="14"/>
      <c r="H300" s="14"/>
    </row>
    <row r="301" spans="1:28" ht="28.5" x14ac:dyDescent="0.2">
      <c r="A301" s="51">
        <v>22</v>
      </c>
      <c r="B301" s="51" t="str">
        <f>Source!E143</f>
        <v>20,2</v>
      </c>
      <c r="C301" s="51" t="str">
        <f>Source!G143</f>
        <v>Смесь сухая (фуга) АТЛАС разных цветов для заделки швов водостойкая</v>
      </c>
      <c r="D301" s="51" t="str">
        <f>Source!F143</f>
        <v>04.3.02.09-0741</v>
      </c>
      <c r="E301" s="34" t="str">
        <f>Source!H143</f>
        <v>т</v>
      </c>
      <c r="F301" s="14">
        <f>Source!I143</f>
        <v>1.5536300000000001</v>
      </c>
      <c r="G301" s="24">
        <f>Source!AB143</f>
        <v>9000</v>
      </c>
      <c r="H301" s="25">
        <f>Source!O143</f>
        <v>93124.58</v>
      </c>
      <c r="T301">
        <f>Source!O143+Source!X143+Source!Y143</f>
        <v>93124.58</v>
      </c>
      <c r="U301">
        <f>Source!P143</f>
        <v>93124.58</v>
      </c>
      <c r="V301">
        <f>Source!S143</f>
        <v>0</v>
      </c>
      <c r="W301">
        <f>Source!Q143</f>
        <v>0</v>
      </c>
      <c r="X301">
        <f>Source!R143</f>
        <v>0</v>
      </c>
      <c r="Y301">
        <f>Source!U143</f>
        <v>0</v>
      </c>
      <c r="Z301">
        <f>Source!V143</f>
        <v>0</v>
      </c>
      <c r="AA301">
        <f>Source!X143</f>
        <v>0</v>
      </c>
      <c r="AB301">
        <f>Source!Y143</f>
        <v>0</v>
      </c>
    </row>
    <row r="302" spans="1:28" ht="14.25" x14ac:dyDescent="0.2">
      <c r="C302" s="26" t="s">
        <v>1189</v>
      </c>
      <c r="D302" s="26">
        <f>Source!BC143</f>
        <v>6.66</v>
      </c>
      <c r="F302" s="14"/>
      <c r="G302" s="14"/>
      <c r="H302" s="14"/>
    </row>
    <row r="303" spans="1:28" ht="28.5" x14ac:dyDescent="0.2">
      <c r="A303" s="51">
        <v>23</v>
      </c>
      <c r="B303" s="51" t="str">
        <f>Source!E145</f>
        <v>20,3</v>
      </c>
      <c r="C303" s="51" t="str">
        <f>Source!G145</f>
        <v>Грунтовка акриловая НОРТЕКС-ГРУНТ</v>
      </c>
      <c r="D303" s="51" t="str">
        <f>Source!F145</f>
        <v>14.4.01.02-0113</v>
      </c>
      <c r="E303" s="34" t="str">
        <f>Source!H145</f>
        <v>кг</v>
      </c>
      <c r="F303" s="14">
        <f>Source!I145</f>
        <v>25.22364</v>
      </c>
      <c r="G303" s="24">
        <f>Source!AB145</f>
        <v>15.25</v>
      </c>
      <c r="H303" s="25">
        <f>Source!O145</f>
        <v>2561.84</v>
      </c>
      <c r="T303">
        <f>Source!O145+Source!X145+Source!Y145</f>
        <v>2561.84</v>
      </c>
      <c r="U303">
        <f>Source!P145</f>
        <v>2561.84</v>
      </c>
      <c r="V303">
        <f>Source!S145</f>
        <v>0</v>
      </c>
      <c r="W303">
        <f>Source!Q145</f>
        <v>0</v>
      </c>
      <c r="X303">
        <f>Source!R145</f>
        <v>0</v>
      </c>
      <c r="Y303">
        <f>Source!U145</f>
        <v>0</v>
      </c>
      <c r="Z303">
        <f>Source!V145</f>
        <v>0</v>
      </c>
      <c r="AA303">
        <f>Source!X145</f>
        <v>0</v>
      </c>
      <c r="AB303">
        <f>Source!Y145</f>
        <v>0</v>
      </c>
    </row>
    <row r="304" spans="1:28" ht="14.25" x14ac:dyDescent="0.2">
      <c r="C304" s="26" t="s">
        <v>1189</v>
      </c>
      <c r="D304" s="26">
        <f>Source!BC145</f>
        <v>6.66</v>
      </c>
      <c r="F304" s="14"/>
      <c r="G304" s="14"/>
      <c r="H304" s="14"/>
    </row>
    <row r="305" spans="1:28" ht="28.5" x14ac:dyDescent="0.2">
      <c r="A305" s="51">
        <v>24</v>
      </c>
      <c r="B305" s="51" t="str">
        <f>Source!E147</f>
        <v>21</v>
      </c>
      <c r="C305" s="51" t="str">
        <f>Source!G147</f>
        <v>Покрытие поверхностей грунтовкой глубокого проникновения за 1 раз стен</v>
      </c>
      <c r="D305" s="51" t="str">
        <f>Source!F147</f>
        <v>15-04-006-03</v>
      </c>
      <c r="E305" s="34" t="str">
        <f>Source!H147</f>
        <v>100 м2</v>
      </c>
      <c r="F305" s="14">
        <f>Source!I147</f>
        <v>1.0508999999999999</v>
      </c>
      <c r="G305" s="24">
        <f>Source!AB147</f>
        <v>88.588800000000006</v>
      </c>
      <c r="H305" s="25">
        <f>Source!O147</f>
        <v>620.03</v>
      </c>
      <c r="T305">
        <f>Source!O147+Source!X147+Source!Y147</f>
        <v>1488.1</v>
      </c>
      <c r="U305">
        <f>Source!P147</f>
        <v>1.26</v>
      </c>
      <c r="V305">
        <f>Source!S147</f>
        <v>608.59</v>
      </c>
      <c r="W305">
        <f>Source!Q147</f>
        <v>10.18</v>
      </c>
      <c r="X305">
        <f>Source!R147</f>
        <v>2.73</v>
      </c>
      <c r="Y305">
        <f>Source!U147</f>
        <v>9.4990850999999967</v>
      </c>
      <c r="Z305">
        <f>Source!V147</f>
        <v>3.1526999999999999E-2</v>
      </c>
      <c r="AA305">
        <f>Source!X147</f>
        <v>580.75</v>
      </c>
      <c r="AB305">
        <f>Source!Y147</f>
        <v>287.32</v>
      </c>
    </row>
    <row r="306" spans="1:28" ht="14.25" x14ac:dyDescent="0.2">
      <c r="C306" s="26" t="str">
        <f>"Объем: "&amp;Source!I147&amp;"=105,09/"&amp;"100"</f>
        <v>Объем: 1,0509=105,09/100</v>
      </c>
      <c r="F306" s="14"/>
      <c r="G306" s="14"/>
      <c r="H306" s="14"/>
    </row>
    <row r="307" spans="1:28" x14ac:dyDescent="0.2">
      <c r="C307" s="26" t="s">
        <v>1187</v>
      </c>
      <c r="D307" s="26">
        <f>Source!BA147</f>
        <v>6.66</v>
      </c>
    </row>
    <row r="308" spans="1:28" x14ac:dyDescent="0.2">
      <c r="C308" s="26" t="s">
        <v>1188</v>
      </c>
      <c r="D308" s="26">
        <f>Source!BB147</f>
        <v>6.66</v>
      </c>
    </row>
    <row r="309" spans="1:28" x14ac:dyDescent="0.2">
      <c r="C309" s="26" t="s">
        <v>1189</v>
      </c>
      <c r="D309" s="26">
        <f>Source!BC147</f>
        <v>6.66</v>
      </c>
    </row>
    <row r="310" spans="1:28" x14ac:dyDescent="0.2">
      <c r="C310" s="26" t="s">
        <v>1190</v>
      </c>
      <c r="D310" s="26">
        <f>Source!BS147</f>
        <v>6.66</v>
      </c>
    </row>
    <row r="311" spans="1:28" x14ac:dyDescent="0.2">
      <c r="C311" s="26" t="s">
        <v>1195</v>
      </c>
      <c r="D311" s="94" t="s">
        <v>172</v>
      </c>
      <c r="E311" s="94"/>
      <c r="F311" s="94"/>
      <c r="G311" s="94"/>
      <c r="H311" s="94"/>
    </row>
    <row r="312" spans="1:28" x14ac:dyDescent="0.2">
      <c r="C312" s="26" t="s">
        <v>1196</v>
      </c>
      <c r="D312" s="94" t="s">
        <v>172</v>
      </c>
      <c r="E312" s="94"/>
      <c r="F312" s="94"/>
      <c r="G312" s="94"/>
      <c r="H312" s="94"/>
    </row>
    <row r="313" spans="1:28" x14ac:dyDescent="0.2">
      <c r="C313" s="26" t="s">
        <v>1197</v>
      </c>
      <c r="D313" s="94" t="s">
        <v>173</v>
      </c>
      <c r="E313" s="94"/>
      <c r="F313" s="94"/>
      <c r="G313" s="94"/>
      <c r="H313" s="94"/>
    </row>
    <row r="314" spans="1:28" x14ac:dyDescent="0.2">
      <c r="C314" s="26" t="s">
        <v>1198</v>
      </c>
      <c r="D314" s="94" t="s">
        <v>173</v>
      </c>
      <c r="E314" s="94"/>
      <c r="F314" s="94"/>
      <c r="G314" s="94"/>
      <c r="H314" s="94"/>
    </row>
    <row r="315" spans="1:28" x14ac:dyDescent="0.2">
      <c r="C315" s="26" t="s">
        <v>1199</v>
      </c>
      <c r="D315" s="94" t="s">
        <v>172</v>
      </c>
      <c r="E315" s="94"/>
      <c r="F315" s="94"/>
      <c r="G315" s="94"/>
      <c r="H315" s="94"/>
    </row>
    <row r="316" spans="1:28" x14ac:dyDescent="0.2">
      <c r="C316" s="11" t="s">
        <v>1191</v>
      </c>
      <c r="D316" s="38"/>
      <c r="E316" s="38"/>
      <c r="F316" s="38">
        <f>Source!BZ147</f>
        <v>105</v>
      </c>
      <c r="G316" s="62">
        <f>(Source!AF147+Source!AE147)*Source!FX147/100</f>
        <v>82.539891000000011</v>
      </c>
      <c r="H316" s="63">
        <f>Source!X147</f>
        <v>580.75</v>
      </c>
    </row>
    <row r="317" spans="1:28" x14ac:dyDescent="0.2">
      <c r="C317" s="11" t="s">
        <v>1200</v>
      </c>
      <c r="D317" s="38"/>
      <c r="E317" s="38"/>
      <c r="F317" s="38"/>
      <c r="G317" s="38" t="str">
        <f>CONCATENATE(Source!DL147,Source!FT147, "=", Source!FX147, "%")</f>
        <v>*0,9=94,5%</v>
      </c>
      <c r="H317" s="38" t="str">
        <f>CONCATENATE(Source!AT147)</f>
        <v>95</v>
      </c>
    </row>
    <row r="318" spans="1:28" x14ac:dyDescent="0.2">
      <c r="C318" s="11" t="s">
        <v>1192</v>
      </c>
      <c r="D318" s="38"/>
      <c r="E318" s="38"/>
      <c r="F318" s="38">
        <f>Source!CA147</f>
        <v>55</v>
      </c>
      <c r="G318" s="62">
        <f>(Source!AF147+Source!AE147)*Source!FY147/100</f>
        <v>40.833226500000002</v>
      </c>
      <c r="H318" s="63">
        <f>Source!Y147</f>
        <v>287.32</v>
      </c>
    </row>
    <row r="319" spans="1:28" x14ac:dyDescent="0.2">
      <c r="C319" s="11" t="s">
        <v>1201</v>
      </c>
      <c r="D319" s="38"/>
      <c r="E319" s="38"/>
      <c r="F319" s="38"/>
      <c r="G319" s="38" t="str">
        <f>CONCATENATE(Source!DM147,Source!FU147, "=", Source!FY147, "%")</f>
        <v>*0,85=46,75%</v>
      </c>
      <c r="H319" s="38" t="str">
        <f>CONCATENATE(Source!AU147)</f>
        <v>47</v>
      </c>
    </row>
    <row r="320" spans="1:28" x14ac:dyDescent="0.2">
      <c r="C320" s="11" t="s">
        <v>1193</v>
      </c>
      <c r="D320" s="38"/>
      <c r="E320" s="38"/>
      <c r="F320" s="38"/>
      <c r="G320" s="62">
        <f>((Source!AF147+Source!AE147)*Source!FX147/100)+((Source!AF147+Source!AE147)*Source!FY147/100)+Source!AB147</f>
        <v>211.96191750000003</v>
      </c>
      <c r="H320" s="63">
        <f>Source!O147+Source!X147+Source!Y147</f>
        <v>1488.1</v>
      </c>
    </row>
    <row r="321" spans="1:28" ht="14.25" x14ac:dyDescent="0.2">
      <c r="A321" s="51">
        <v>25</v>
      </c>
      <c r="B321" s="51" t="str">
        <f>Source!E149</f>
        <v>21,1</v>
      </c>
      <c r="C321" s="51" t="str">
        <f>Source!G149</f>
        <v>Грунтовка</v>
      </c>
      <c r="D321" s="51" t="str">
        <f>Source!F149</f>
        <v>14.4.01.21</v>
      </c>
      <c r="E321" s="34" t="str">
        <f>Source!H149</f>
        <v>т</v>
      </c>
      <c r="F321" s="14">
        <f>Source!I149</f>
        <v>1.3662000000000001E-2</v>
      </c>
      <c r="G321" s="24">
        <f>Source!AB149</f>
        <v>0</v>
      </c>
      <c r="H321" s="25">
        <f>Source!O149</f>
        <v>0</v>
      </c>
      <c r="T321">
        <f>Source!O149+Source!X149+Source!Y149</f>
        <v>0</v>
      </c>
      <c r="U321">
        <f>Source!P149</f>
        <v>0</v>
      </c>
      <c r="V321">
        <f>Source!S149</f>
        <v>0</v>
      </c>
      <c r="W321">
        <f>Source!Q149</f>
        <v>0</v>
      </c>
      <c r="X321">
        <f>Source!R149</f>
        <v>0</v>
      </c>
      <c r="Y321">
        <f>Source!U149</f>
        <v>0</v>
      </c>
      <c r="Z321">
        <f>Source!V149</f>
        <v>0</v>
      </c>
      <c r="AA321">
        <f>Source!X149</f>
        <v>0</v>
      </c>
      <c r="AB321">
        <f>Source!Y149</f>
        <v>0</v>
      </c>
    </row>
    <row r="322" spans="1:28" ht="14.25" x14ac:dyDescent="0.2">
      <c r="C322" s="26" t="s">
        <v>1189</v>
      </c>
      <c r="D322" s="26">
        <f>Source!BC149</f>
        <v>6.66</v>
      </c>
      <c r="F322" s="14"/>
      <c r="G322" s="14"/>
      <c r="H322" s="14"/>
    </row>
    <row r="323" spans="1:28" ht="28.5" x14ac:dyDescent="0.2">
      <c r="A323" s="51">
        <v>26</v>
      </c>
      <c r="B323" s="51" t="str">
        <f>Source!E151</f>
        <v>21,2</v>
      </c>
      <c r="C323" s="51" t="str">
        <f>Source!G151</f>
        <v>Грунтовка: «Бетоконтакт», КНАУФ</v>
      </c>
      <c r="D323" s="51" t="str">
        <f>Source!F151</f>
        <v>14.3.01.01-0001</v>
      </c>
      <c r="E323" s="34" t="str">
        <f>Source!H151</f>
        <v>кг</v>
      </c>
      <c r="F323" s="14">
        <f>Source!I151</f>
        <v>1.3662000000000001E-2</v>
      </c>
      <c r="G323" s="24">
        <f>Source!AB151</f>
        <v>15.09</v>
      </c>
      <c r="H323" s="25">
        <f>Source!O151</f>
        <v>1.37</v>
      </c>
      <c r="T323">
        <f>Source!O151+Source!X151+Source!Y151</f>
        <v>1.37</v>
      </c>
      <c r="U323">
        <f>Source!P151</f>
        <v>1.37</v>
      </c>
      <c r="V323">
        <f>Source!S151</f>
        <v>0</v>
      </c>
      <c r="W323">
        <f>Source!Q151</f>
        <v>0</v>
      </c>
      <c r="X323">
        <f>Source!R151</f>
        <v>0</v>
      </c>
      <c r="Y323">
        <f>Source!U151</f>
        <v>0</v>
      </c>
      <c r="Z323">
        <f>Source!V151</f>
        <v>0</v>
      </c>
      <c r="AA323">
        <f>Source!X151</f>
        <v>0</v>
      </c>
      <c r="AB323">
        <f>Source!Y151</f>
        <v>0</v>
      </c>
    </row>
    <row r="324" spans="1:28" ht="14.25" x14ac:dyDescent="0.2">
      <c r="C324" s="26" t="s">
        <v>1189</v>
      </c>
      <c r="D324" s="26">
        <f>Source!BC151</f>
        <v>6.66</v>
      </c>
      <c r="F324" s="14"/>
      <c r="G324" s="14"/>
      <c r="H324" s="14"/>
    </row>
    <row r="325" spans="1:28" ht="71.25" x14ac:dyDescent="0.2">
      <c r="A325" s="51">
        <v>27</v>
      </c>
      <c r="B325" s="51" t="str">
        <f>Source!E153</f>
        <v>22</v>
      </c>
      <c r="C325" s="51" t="str">
        <f>Source!G153</f>
        <v>Окрашивание водоэмульсионными составами поверхностей стен, ранее окрашенных водоэмульсионной краской с расчисткой старой краски более 35%</v>
      </c>
      <c r="D325" s="51" t="str">
        <f>Source!F153</f>
        <v>62-16-4</v>
      </c>
      <c r="E325" s="34" t="str">
        <f>Source!H153</f>
        <v>100 м2</v>
      </c>
      <c r="F325" s="14">
        <f>Source!I153</f>
        <v>1.8278000000000001</v>
      </c>
      <c r="G325" s="24">
        <f>Source!AB153</f>
        <v>759.03</v>
      </c>
      <c r="H325" s="25">
        <f>Source!O153</f>
        <v>9239.7800000000007</v>
      </c>
      <c r="T325">
        <f>Source!O153+Source!X153+Source!Y153</f>
        <v>13319.33</v>
      </c>
      <c r="U325">
        <f>Source!P153</f>
        <v>6040.56</v>
      </c>
      <c r="V325">
        <f>Source!S153</f>
        <v>3113.16</v>
      </c>
      <c r="W325">
        <f>Source!Q153</f>
        <v>86.06</v>
      </c>
      <c r="X325">
        <f>Source!R153</f>
        <v>24.95</v>
      </c>
      <c r="Y325">
        <f>Source!U153</f>
        <v>54.102880000000006</v>
      </c>
      <c r="Z325">
        <f>Source!V153</f>
        <v>0.29244800000000004</v>
      </c>
      <c r="AA325">
        <f>Source!X153</f>
        <v>2510.4899999999998</v>
      </c>
      <c r="AB325">
        <f>Source!Y153</f>
        <v>1569.06</v>
      </c>
    </row>
    <row r="326" spans="1:28" ht="14.25" x14ac:dyDescent="0.2">
      <c r="C326" s="26" t="str">
        <f>"Объем: "&amp;Source!I153&amp;"=182,78/"&amp;"100"</f>
        <v>Объем: 1,8278=182,78/100</v>
      </c>
      <c r="F326" s="14"/>
      <c r="G326" s="14"/>
      <c r="H326" s="14"/>
    </row>
    <row r="327" spans="1:28" x14ac:dyDescent="0.2">
      <c r="C327" s="26" t="s">
        <v>1187</v>
      </c>
      <c r="D327" s="26">
        <f>Source!BA153</f>
        <v>6.66</v>
      </c>
    </row>
    <row r="328" spans="1:28" x14ac:dyDescent="0.2">
      <c r="C328" s="26" t="s">
        <v>1188</v>
      </c>
      <c r="D328" s="26">
        <f>Source!BB153</f>
        <v>6.66</v>
      </c>
    </row>
    <row r="329" spans="1:28" x14ac:dyDescent="0.2">
      <c r="C329" s="26" t="s">
        <v>1189</v>
      </c>
      <c r="D329" s="26">
        <f>Source!BC153</f>
        <v>6.66</v>
      </c>
    </row>
    <row r="330" spans="1:28" x14ac:dyDescent="0.2">
      <c r="C330" s="26" t="s">
        <v>1190</v>
      </c>
      <c r="D330" s="26">
        <f>Source!BS153</f>
        <v>6.66</v>
      </c>
    </row>
    <row r="331" spans="1:28" x14ac:dyDescent="0.2">
      <c r="C331" s="11" t="s">
        <v>1191</v>
      </c>
      <c r="D331" s="38"/>
      <c r="E331" s="38"/>
      <c r="F331" s="38">
        <f>Source!BZ153</f>
        <v>80</v>
      </c>
      <c r="G331" s="62">
        <f>(Source!AF153+Source!AE153)*Source!FX153/100</f>
        <v>206.232</v>
      </c>
      <c r="H331" s="63">
        <f>Source!X153</f>
        <v>2510.4899999999998</v>
      </c>
    </row>
    <row r="332" spans="1:28" x14ac:dyDescent="0.2">
      <c r="C332" s="11" t="s">
        <v>1192</v>
      </c>
      <c r="D332" s="38"/>
      <c r="E332" s="38"/>
      <c r="F332" s="38">
        <f>Source!CA153</f>
        <v>50</v>
      </c>
      <c r="G332" s="62">
        <f>(Source!AF153+Source!AE153)*Source!FY153/100</f>
        <v>128.89500000000001</v>
      </c>
      <c r="H332" s="63">
        <f>Source!Y153</f>
        <v>1569.06</v>
      </c>
    </row>
    <row r="333" spans="1:28" x14ac:dyDescent="0.2">
      <c r="C333" s="11" t="s">
        <v>1193</v>
      </c>
      <c r="D333" s="38"/>
      <c r="E333" s="38"/>
      <c r="F333" s="38"/>
      <c r="G333" s="62">
        <f>((Source!AF153+Source!AE153)*Source!FX153/100)+((Source!AF153+Source!AE153)*Source!FY153/100)+Source!AB153</f>
        <v>1094.1569999999999</v>
      </c>
      <c r="H333" s="63">
        <f>Source!O153+Source!X153+Source!Y153</f>
        <v>13319.33</v>
      </c>
    </row>
    <row r="334" spans="1:28" ht="14.25" x14ac:dyDescent="0.2">
      <c r="A334" s="51">
        <v>28</v>
      </c>
      <c r="B334" s="51" t="str">
        <f>Source!E155</f>
        <v>22,1</v>
      </c>
      <c r="C334" s="51" t="str">
        <f>Source!G155</f>
        <v>Краска водоэмульсионная</v>
      </c>
      <c r="D334" s="51" t="str">
        <f>Source!F155</f>
        <v>14.3.02.01</v>
      </c>
      <c r="E334" s="34" t="str">
        <f>Source!H155</f>
        <v>т</v>
      </c>
      <c r="F334" s="14">
        <f>Source!I155</f>
        <v>0.129774</v>
      </c>
      <c r="G334" s="24">
        <f>Source!AB155</f>
        <v>0</v>
      </c>
      <c r="H334" s="25">
        <f>Source!O155</f>
        <v>0</v>
      </c>
      <c r="T334">
        <f>Source!O155+Source!X155+Source!Y155</f>
        <v>0</v>
      </c>
      <c r="U334">
        <f>Source!P155</f>
        <v>0</v>
      </c>
      <c r="V334">
        <f>Source!S155</f>
        <v>0</v>
      </c>
      <c r="W334">
        <f>Source!Q155</f>
        <v>0</v>
      </c>
      <c r="X334">
        <f>Source!R155</f>
        <v>0</v>
      </c>
      <c r="Y334">
        <f>Source!U155</f>
        <v>0</v>
      </c>
      <c r="Z334">
        <f>Source!V155</f>
        <v>0</v>
      </c>
      <c r="AA334">
        <f>Source!X155</f>
        <v>0</v>
      </c>
      <c r="AB334">
        <f>Source!Y155</f>
        <v>0</v>
      </c>
    </row>
    <row r="335" spans="1:28" ht="14.25" x14ac:dyDescent="0.2">
      <c r="C335" s="26" t="s">
        <v>1189</v>
      </c>
      <c r="D335" s="26">
        <f>Source!BC155</f>
        <v>6.66</v>
      </c>
      <c r="F335" s="14"/>
      <c r="G335" s="14"/>
      <c r="H335" s="14"/>
    </row>
    <row r="336" spans="1:28" ht="28.5" x14ac:dyDescent="0.2">
      <c r="A336" s="51">
        <v>29</v>
      </c>
      <c r="B336" s="51" t="str">
        <f>Source!E157</f>
        <v>22,2</v>
      </c>
      <c r="C336" s="51" t="str">
        <f>Source!G157</f>
        <v>Краска водоэмульсионная ВЭАК-1180</v>
      </c>
      <c r="D336" s="51" t="str">
        <f>Source!F157</f>
        <v>14.3.02.01-0219</v>
      </c>
      <c r="E336" s="34" t="str">
        <f>Source!H157</f>
        <v>т</v>
      </c>
      <c r="F336" s="14">
        <f>Source!I157</f>
        <v>0.129774</v>
      </c>
      <c r="G336" s="24">
        <f>Source!AB157</f>
        <v>15481</v>
      </c>
      <c r="H336" s="25">
        <f>Source!O157</f>
        <v>13380.15</v>
      </c>
      <c r="T336">
        <f>Source!O157+Source!X157+Source!Y157</f>
        <v>13380.15</v>
      </c>
      <c r="U336">
        <f>Source!P157</f>
        <v>13380.15</v>
      </c>
      <c r="V336">
        <f>Source!S157</f>
        <v>0</v>
      </c>
      <c r="W336">
        <f>Source!Q157</f>
        <v>0</v>
      </c>
      <c r="X336">
        <f>Source!R157</f>
        <v>0</v>
      </c>
      <c r="Y336">
        <f>Source!U157</f>
        <v>0</v>
      </c>
      <c r="Z336">
        <f>Source!V157</f>
        <v>0</v>
      </c>
      <c r="AA336">
        <f>Source!X157</f>
        <v>0</v>
      </c>
      <c r="AB336">
        <f>Source!Y157</f>
        <v>0</v>
      </c>
    </row>
    <row r="337" spans="1:28" ht="14.25" x14ac:dyDescent="0.2">
      <c r="C337" s="26" t="s">
        <v>1189</v>
      </c>
      <c r="D337" s="26">
        <f>Source!BC157</f>
        <v>6.66</v>
      </c>
      <c r="F337" s="14"/>
      <c r="G337" s="14"/>
      <c r="H337" s="14"/>
    </row>
    <row r="339" spans="1:28" ht="15" x14ac:dyDescent="0.25">
      <c r="A339" s="64"/>
      <c r="B339" s="64"/>
      <c r="C339" s="75" t="str">
        <f>CONCATENATE("Итого по подразделу: ",IF(Source!G159&lt;&gt;"Новый подраздел", Source!G159, ""))</f>
        <v>Итого по подразделу: Стены</v>
      </c>
      <c r="D339" s="75"/>
      <c r="E339" s="75"/>
      <c r="F339" s="75"/>
      <c r="G339" s="64"/>
      <c r="H339" s="65">
        <f>IF(SUM(T257:T338)=0, "-", SUM(T257:T338))</f>
        <v>166822.31</v>
      </c>
    </row>
    <row r="340" spans="1:28" ht="15" x14ac:dyDescent="0.25">
      <c r="A340" s="64"/>
      <c r="B340" s="64"/>
      <c r="C340" s="64"/>
      <c r="D340" s="64"/>
      <c r="E340" s="64"/>
      <c r="F340" s="64"/>
      <c r="G340" s="64"/>
      <c r="H340" s="64"/>
    </row>
    <row r="343" spans="1:28" ht="16.5" x14ac:dyDescent="0.25">
      <c r="A343" s="79" t="str">
        <f>CONCATENATE("Подраздел: ",IF(Source!G188&lt;&gt;"Новый подраздел", Source!G188, ""))</f>
        <v>Подраздел: Полы</v>
      </c>
      <c r="B343" s="79"/>
      <c r="C343" s="79"/>
      <c r="D343" s="79"/>
      <c r="E343" s="79"/>
      <c r="F343" s="79"/>
      <c r="G343" s="79"/>
      <c r="H343" s="79"/>
    </row>
    <row r="344" spans="1:28" ht="28.5" x14ac:dyDescent="0.2">
      <c r="A344" s="51">
        <v>30</v>
      </c>
      <c r="B344" s="51" t="str">
        <f>Source!E193</f>
        <v>23</v>
      </c>
      <c r="C344" s="51" t="str">
        <f>Source!G193</f>
        <v>Укладка лаг по плитам перекрытий</v>
      </c>
      <c r="D344" s="51" t="str">
        <f>Source!F193</f>
        <v>11-01-012-03</v>
      </c>
      <c r="E344" s="34" t="str">
        <f>Source!H193</f>
        <v>100 м2</v>
      </c>
      <c r="F344" s="14">
        <f>Source!I193</f>
        <v>1.9272</v>
      </c>
      <c r="G344" s="24">
        <f>Source!AB193</f>
        <v>2190.0817999999999</v>
      </c>
      <c r="H344" s="25">
        <f>Source!O193</f>
        <v>28110.04</v>
      </c>
      <c r="T344">
        <f>Source!O193+Source!X193+Source!Y193</f>
        <v>37743.380000000005</v>
      </c>
      <c r="U344">
        <f>Source!P193</f>
        <v>22272.97</v>
      </c>
      <c r="V344">
        <f>Source!S193</f>
        <v>5399.84</v>
      </c>
      <c r="W344">
        <f>Source!Q193</f>
        <v>437.23</v>
      </c>
      <c r="X344">
        <f>Source!R193</f>
        <v>104.93</v>
      </c>
      <c r="Y344">
        <f>Source!U193</f>
        <v>95.051816639999998</v>
      </c>
      <c r="Z344">
        <f>Source!V193</f>
        <v>1.271952</v>
      </c>
      <c r="AA344">
        <f>Source!X193</f>
        <v>6110.29</v>
      </c>
      <c r="AB344">
        <f>Source!Y193</f>
        <v>3523.05</v>
      </c>
    </row>
    <row r="345" spans="1:28" ht="14.25" x14ac:dyDescent="0.2">
      <c r="C345" s="26" t="str">
        <f>"Объем: "&amp;Source!I193&amp;"=192,72/"&amp;"100"</f>
        <v>Объем: 1,9272=192,72/100</v>
      </c>
      <c r="F345" s="14"/>
      <c r="G345" s="14"/>
      <c r="H345" s="14"/>
    </row>
    <row r="346" spans="1:28" x14ac:dyDescent="0.2">
      <c r="C346" s="26" t="s">
        <v>1187</v>
      </c>
      <c r="D346" s="26">
        <f>Source!BA193</f>
        <v>6.66</v>
      </c>
    </row>
    <row r="347" spans="1:28" x14ac:dyDescent="0.2">
      <c r="C347" s="26" t="s">
        <v>1188</v>
      </c>
      <c r="D347" s="26">
        <f>Source!BB193</f>
        <v>6.66</v>
      </c>
    </row>
    <row r="348" spans="1:28" x14ac:dyDescent="0.2">
      <c r="C348" s="26" t="s">
        <v>1189</v>
      </c>
      <c r="D348" s="26">
        <f>Source!BC193</f>
        <v>6.66</v>
      </c>
    </row>
    <row r="349" spans="1:28" x14ac:dyDescent="0.2">
      <c r="C349" s="26" t="s">
        <v>1190</v>
      </c>
      <c r="D349" s="26">
        <f>Source!BS193</f>
        <v>6.66</v>
      </c>
    </row>
    <row r="350" spans="1:28" x14ac:dyDescent="0.2">
      <c r="C350" s="26" t="s">
        <v>1195</v>
      </c>
      <c r="D350" s="94" t="s">
        <v>172</v>
      </c>
      <c r="E350" s="94"/>
      <c r="F350" s="94"/>
      <c r="G350" s="94"/>
      <c r="H350" s="94"/>
    </row>
    <row r="351" spans="1:28" x14ac:dyDescent="0.2">
      <c r="C351" s="26" t="s">
        <v>1196</v>
      </c>
      <c r="D351" s="94" t="s">
        <v>172</v>
      </c>
      <c r="E351" s="94"/>
      <c r="F351" s="94"/>
      <c r="G351" s="94"/>
      <c r="H351" s="94"/>
    </row>
    <row r="352" spans="1:28" x14ac:dyDescent="0.2">
      <c r="C352" s="26" t="s">
        <v>1197</v>
      </c>
      <c r="D352" s="94" t="s">
        <v>173</v>
      </c>
      <c r="E352" s="94"/>
      <c r="F352" s="94"/>
      <c r="G352" s="94"/>
      <c r="H352" s="94"/>
    </row>
    <row r="353" spans="1:28" x14ac:dyDescent="0.2">
      <c r="C353" s="26" t="s">
        <v>1198</v>
      </c>
      <c r="D353" s="94" t="s">
        <v>173</v>
      </c>
      <c r="E353" s="94"/>
      <c r="F353" s="94"/>
      <c r="G353" s="94"/>
      <c r="H353" s="94"/>
    </row>
    <row r="354" spans="1:28" x14ac:dyDescent="0.2">
      <c r="C354" s="26" t="s">
        <v>1199</v>
      </c>
      <c r="D354" s="94" t="s">
        <v>172</v>
      </c>
      <c r="E354" s="94"/>
      <c r="F354" s="94"/>
      <c r="G354" s="94"/>
      <c r="H354" s="94"/>
    </row>
    <row r="355" spans="1:28" x14ac:dyDescent="0.2">
      <c r="C355" s="11" t="s">
        <v>1191</v>
      </c>
      <c r="D355" s="38"/>
      <c r="E355" s="38"/>
      <c r="F355" s="38">
        <f>Source!BZ193</f>
        <v>123</v>
      </c>
      <c r="G355" s="62">
        <f>(Source!AF193+Source!AE193)*Source!FX193/100</f>
        <v>474.77215260000003</v>
      </c>
      <c r="H355" s="63">
        <f>Source!X193</f>
        <v>6110.29</v>
      </c>
    </row>
    <row r="356" spans="1:28" x14ac:dyDescent="0.2">
      <c r="C356" s="11" t="s">
        <v>1200</v>
      </c>
      <c r="D356" s="38"/>
      <c r="E356" s="38"/>
      <c r="F356" s="38"/>
      <c r="G356" s="38" t="str">
        <f>CONCATENATE(Source!DL193,Source!FT193, "=", Source!FX193, "%")</f>
        <v>*0,9=110,7%</v>
      </c>
      <c r="H356" s="38" t="str">
        <f>CONCATENATE(Source!AT193)</f>
        <v>111</v>
      </c>
    </row>
    <row r="357" spans="1:28" x14ac:dyDescent="0.2">
      <c r="C357" s="11" t="s">
        <v>1192</v>
      </c>
      <c r="D357" s="38"/>
      <c r="E357" s="38"/>
      <c r="F357" s="38">
        <f>Source!CA193</f>
        <v>75</v>
      </c>
      <c r="G357" s="62">
        <f>(Source!AF193+Source!AE193)*Source!FY193/100</f>
        <v>273.4121475</v>
      </c>
      <c r="H357" s="63">
        <f>Source!Y193</f>
        <v>3523.05</v>
      </c>
    </row>
    <row r="358" spans="1:28" x14ac:dyDescent="0.2">
      <c r="C358" s="11" t="s">
        <v>1201</v>
      </c>
      <c r="D358" s="38"/>
      <c r="E358" s="38"/>
      <c r="F358" s="38"/>
      <c r="G358" s="38" t="str">
        <f>CONCATENATE(Source!DM193,Source!FU193, "=", Source!FY193, "%")</f>
        <v>*0,85=63,75%</v>
      </c>
      <c r="H358" s="38" t="str">
        <f>CONCATENATE(Source!AU193)</f>
        <v>64</v>
      </c>
    </row>
    <row r="359" spans="1:28" x14ac:dyDescent="0.2">
      <c r="C359" s="11" t="s">
        <v>1193</v>
      </c>
      <c r="D359" s="38"/>
      <c r="E359" s="38"/>
      <c r="F359" s="38"/>
      <c r="G359" s="62">
        <f>((Source!AF193+Source!AE193)*Source!FX193/100)+((Source!AF193+Source!AE193)*Source!FY193/100)+Source!AB193</f>
        <v>2938.2661000999997</v>
      </c>
      <c r="H359" s="63">
        <f>Source!O193+Source!X193+Source!Y193</f>
        <v>37743.380000000005</v>
      </c>
    </row>
    <row r="360" spans="1:28" ht="42.75" x14ac:dyDescent="0.2">
      <c r="A360" s="51">
        <v>31</v>
      </c>
      <c r="B360" s="51" t="str">
        <f>Source!E195</f>
        <v>24</v>
      </c>
      <c r="C360" s="51" t="str">
        <f>Source!G195</f>
        <v>Устройство покрытий дощатых толщиной 28 мм (ранее демонтрированных)</v>
      </c>
      <c r="D360" s="51" t="str">
        <f>Source!F195</f>
        <v>11-01-033-01</v>
      </c>
      <c r="E360" s="34" t="str">
        <f>Source!H195</f>
        <v>100 м2</v>
      </c>
      <c r="F360" s="14">
        <f>Source!I195</f>
        <v>1.95408</v>
      </c>
      <c r="G360" s="24">
        <f>Source!AB195</f>
        <v>980.54219999999998</v>
      </c>
      <c r="H360" s="25">
        <f>Source!O195</f>
        <v>12760.94</v>
      </c>
      <c r="T360">
        <f>Source!O195+Source!X195+Source!Y195</f>
        <v>29639.62</v>
      </c>
      <c r="U360">
        <f>Source!P195</f>
        <v>1917.38</v>
      </c>
      <c r="V360">
        <f>Source!S195</f>
        <v>9301.9699999999993</v>
      </c>
      <c r="W360">
        <f>Source!Q195</f>
        <v>1541.59</v>
      </c>
      <c r="X360">
        <f>Source!R195</f>
        <v>342.99</v>
      </c>
      <c r="Y360">
        <f>Source!U195</f>
        <v>163.73939788799998</v>
      </c>
      <c r="Z360">
        <f>Source!V195</f>
        <v>4.1621904000000001</v>
      </c>
      <c r="AA360">
        <f>Source!X195</f>
        <v>10705.91</v>
      </c>
      <c r="AB360">
        <f>Source!Y195</f>
        <v>6172.77</v>
      </c>
    </row>
    <row r="361" spans="1:28" ht="14.25" x14ac:dyDescent="0.2">
      <c r="C361" s="26" t="str">
        <f>"Объем: "&amp;Source!I195&amp;"=195,408/"&amp;"100"</f>
        <v>Объем: 1,95408=195,408/100</v>
      </c>
      <c r="F361" s="14"/>
      <c r="G361" s="14"/>
      <c r="H361" s="14"/>
    </row>
    <row r="362" spans="1:28" x14ac:dyDescent="0.2">
      <c r="C362" s="26" t="s">
        <v>1187</v>
      </c>
      <c r="D362" s="26">
        <f>Source!BA195</f>
        <v>6.66</v>
      </c>
    </row>
    <row r="363" spans="1:28" x14ac:dyDescent="0.2">
      <c r="C363" s="26" t="s">
        <v>1188</v>
      </c>
      <c r="D363" s="26">
        <f>Source!BB195</f>
        <v>6.66</v>
      </c>
    </row>
    <row r="364" spans="1:28" x14ac:dyDescent="0.2">
      <c r="C364" s="26" t="s">
        <v>1189</v>
      </c>
      <c r="D364" s="26">
        <f>Source!BC195</f>
        <v>6.66</v>
      </c>
    </row>
    <row r="365" spans="1:28" x14ac:dyDescent="0.2">
      <c r="C365" s="26" t="s">
        <v>1190</v>
      </c>
      <c r="D365" s="26">
        <f>Source!BS195</f>
        <v>6.66</v>
      </c>
    </row>
    <row r="366" spans="1:28" x14ac:dyDescent="0.2">
      <c r="C366" s="26" t="s">
        <v>1195</v>
      </c>
      <c r="D366" s="94" t="s">
        <v>172</v>
      </c>
      <c r="E366" s="94"/>
      <c r="F366" s="94"/>
      <c r="G366" s="94"/>
      <c r="H366" s="94"/>
    </row>
    <row r="367" spans="1:28" x14ac:dyDescent="0.2">
      <c r="C367" s="26" t="s">
        <v>1196</v>
      </c>
      <c r="D367" s="94" t="s">
        <v>172</v>
      </c>
      <c r="E367" s="94"/>
      <c r="F367" s="94"/>
      <c r="G367" s="94"/>
      <c r="H367" s="94"/>
    </row>
    <row r="368" spans="1:28" x14ac:dyDescent="0.2">
      <c r="C368" s="26" t="s">
        <v>1197</v>
      </c>
      <c r="D368" s="94" t="s">
        <v>173</v>
      </c>
      <c r="E368" s="94"/>
      <c r="F368" s="94"/>
      <c r="G368" s="94"/>
      <c r="H368" s="94"/>
    </row>
    <row r="369" spans="1:28" x14ac:dyDescent="0.2">
      <c r="C369" s="26" t="s">
        <v>1198</v>
      </c>
      <c r="D369" s="94" t="s">
        <v>173</v>
      </c>
      <c r="E369" s="94"/>
      <c r="F369" s="94"/>
      <c r="G369" s="94"/>
      <c r="H369" s="94"/>
    </row>
    <row r="370" spans="1:28" x14ac:dyDescent="0.2">
      <c r="C370" s="26" t="s">
        <v>1199</v>
      </c>
      <c r="D370" s="94" t="s">
        <v>172</v>
      </c>
      <c r="E370" s="94"/>
      <c r="F370" s="94"/>
      <c r="G370" s="94"/>
      <c r="H370" s="94"/>
    </row>
    <row r="371" spans="1:28" x14ac:dyDescent="0.2">
      <c r="C371" s="11" t="s">
        <v>1191</v>
      </c>
      <c r="D371" s="38"/>
      <c r="E371" s="38"/>
      <c r="F371" s="38">
        <f>Source!BZ195</f>
        <v>123</v>
      </c>
      <c r="G371" s="62">
        <f>(Source!AF195+Source!AE195)*Source!FX195/100</f>
        <v>820.41120540000009</v>
      </c>
      <c r="H371" s="63">
        <f>Source!X195</f>
        <v>10705.91</v>
      </c>
    </row>
    <row r="372" spans="1:28" x14ac:dyDescent="0.2">
      <c r="C372" s="11" t="s">
        <v>1200</v>
      </c>
      <c r="D372" s="38"/>
      <c r="E372" s="38"/>
      <c r="F372" s="38"/>
      <c r="G372" s="38" t="str">
        <f>CONCATENATE(Source!DL195,Source!FT195, "=", Source!FX195, "%")</f>
        <v>*0,9=110,7%</v>
      </c>
      <c r="H372" s="38" t="str">
        <f>CONCATENATE(Source!AT195)</f>
        <v>111</v>
      </c>
    </row>
    <row r="373" spans="1:28" x14ac:dyDescent="0.2">
      <c r="C373" s="11" t="s">
        <v>1192</v>
      </c>
      <c r="D373" s="38"/>
      <c r="E373" s="38"/>
      <c r="F373" s="38">
        <f>Source!CA195</f>
        <v>75</v>
      </c>
      <c r="G373" s="62">
        <f>(Source!AF195+Source!AE195)*Source!FY195/100</f>
        <v>472.45902749999999</v>
      </c>
      <c r="H373" s="63">
        <f>Source!Y195</f>
        <v>6172.77</v>
      </c>
    </row>
    <row r="374" spans="1:28" x14ac:dyDescent="0.2">
      <c r="C374" s="11" t="s">
        <v>1201</v>
      </c>
      <c r="D374" s="38"/>
      <c r="E374" s="38"/>
      <c r="F374" s="38"/>
      <c r="G374" s="38" t="str">
        <f>CONCATENATE(Source!DM195,Source!FU195, "=", Source!FY195, "%")</f>
        <v>*0,85=63,75%</v>
      </c>
      <c r="H374" s="38" t="str">
        <f>CONCATENATE(Source!AU195)</f>
        <v>64</v>
      </c>
    </row>
    <row r="375" spans="1:28" x14ac:dyDescent="0.2">
      <c r="C375" s="11" t="s">
        <v>1193</v>
      </c>
      <c r="D375" s="38"/>
      <c r="E375" s="38"/>
      <c r="F375" s="38"/>
      <c r="G375" s="62">
        <f>((Source!AF195+Source!AE195)*Source!FX195/100)+((Source!AF195+Source!AE195)*Source!FY195/100)+Source!AB195</f>
        <v>2273.4124329000001</v>
      </c>
      <c r="H375" s="63">
        <f>Source!O195+Source!X195+Source!Y195</f>
        <v>29639.62</v>
      </c>
    </row>
    <row r="376" spans="1:28" ht="42.75" x14ac:dyDescent="0.2">
      <c r="A376" s="51">
        <v>32</v>
      </c>
      <c r="B376" s="51" t="str">
        <f>Source!E197</f>
        <v>24,1</v>
      </c>
      <c r="C376" s="51" t="str">
        <f>Source!G197</f>
        <v>Доски для покрытия полов со шпунтом и гребнем из древесины антисептированные</v>
      </c>
      <c r="D376" s="51" t="str">
        <f>Source!F197</f>
        <v>11.1.01.04</v>
      </c>
      <c r="E376" s="34" t="str">
        <f>Source!H197</f>
        <v>м3</v>
      </c>
      <c r="F376" s="14">
        <f>Source!I197</f>
        <v>7.7741400000000002E-2</v>
      </c>
      <c r="G376" s="24">
        <f>Source!AB197</f>
        <v>0</v>
      </c>
      <c r="H376" s="25">
        <f>Source!O197</f>
        <v>0</v>
      </c>
      <c r="T376">
        <f>Source!O197+Source!X197+Source!Y197</f>
        <v>0</v>
      </c>
      <c r="U376">
        <f>Source!P197</f>
        <v>0</v>
      </c>
      <c r="V376">
        <f>Source!S197</f>
        <v>0</v>
      </c>
      <c r="W376">
        <f>Source!Q197</f>
        <v>0</v>
      </c>
      <c r="X376">
        <f>Source!R197</f>
        <v>0</v>
      </c>
      <c r="Y376">
        <f>Source!U197</f>
        <v>0</v>
      </c>
      <c r="Z376">
        <f>Source!V197</f>
        <v>0</v>
      </c>
      <c r="AA376">
        <f>Source!X197</f>
        <v>0</v>
      </c>
      <c r="AB376">
        <f>Source!Y197</f>
        <v>0</v>
      </c>
    </row>
    <row r="377" spans="1:28" ht="14.25" x14ac:dyDescent="0.2">
      <c r="C377" s="26" t="s">
        <v>1189</v>
      </c>
      <c r="D377" s="26">
        <f>Source!BC197</f>
        <v>6.66</v>
      </c>
      <c r="F377" s="14"/>
      <c r="G377" s="14"/>
      <c r="H377" s="14"/>
    </row>
    <row r="378" spans="1:28" ht="85.5" x14ac:dyDescent="0.2">
      <c r="A378" s="51">
        <v>33</v>
      </c>
      <c r="B378" s="51" t="str">
        <f>Source!E199</f>
        <v>24,2</v>
      </c>
      <c r="C378" s="51" t="str">
        <f>Source!G199</f>
        <v>Доски для покрытия полов со шпунтом и гребнем из древесины антисептированные тип ДП-21 толщиной 21 мм, шириной без гребня от 100 до 140 мм (ступени деревянные)</v>
      </c>
      <c r="D378" s="51" t="str">
        <f>Source!F199</f>
        <v>11.1.01.04-0022</v>
      </c>
      <c r="E378" s="34" t="str">
        <f>Source!H199</f>
        <v>м3</v>
      </c>
      <c r="F378" s="14">
        <f>Source!I199</f>
        <v>7.7741400000000002E-2</v>
      </c>
      <c r="G378" s="24">
        <f>Source!AB199</f>
        <v>2263.39</v>
      </c>
      <c r="H378" s="25">
        <f>Source!O199</f>
        <v>1171.8900000000001</v>
      </c>
      <c r="T378">
        <f>Source!O199+Source!X199+Source!Y199</f>
        <v>1171.8900000000001</v>
      </c>
      <c r="U378">
        <f>Source!P199</f>
        <v>1171.8900000000001</v>
      </c>
      <c r="V378">
        <f>Source!S199</f>
        <v>0</v>
      </c>
      <c r="W378">
        <f>Source!Q199</f>
        <v>0</v>
      </c>
      <c r="X378">
        <f>Source!R199</f>
        <v>0</v>
      </c>
      <c r="Y378">
        <f>Source!U199</f>
        <v>0</v>
      </c>
      <c r="Z378">
        <f>Source!V199</f>
        <v>0</v>
      </c>
      <c r="AA378">
        <f>Source!X199</f>
        <v>0</v>
      </c>
      <c r="AB378">
        <f>Source!Y199</f>
        <v>0</v>
      </c>
    </row>
    <row r="379" spans="1:28" ht="14.25" x14ac:dyDescent="0.2">
      <c r="C379" s="26" t="s">
        <v>1189</v>
      </c>
      <c r="D379" s="26">
        <f>Source!BC199</f>
        <v>6.66</v>
      </c>
      <c r="F379" s="14"/>
      <c r="G379" s="14"/>
      <c r="H379" s="14"/>
    </row>
    <row r="380" spans="1:28" ht="42.75" x14ac:dyDescent="0.2">
      <c r="A380" s="51">
        <v>34</v>
      </c>
      <c r="B380" s="51" t="str">
        <f>Source!E201</f>
        <v>25</v>
      </c>
      <c r="C380" s="51" t="str">
        <f>Source!G201</f>
        <v>Устройство оснований полов из фанеры в один слой площадью свыше 20 м2</v>
      </c>
      <c r="D380" s="51" t="str">
        <f>Source!F201</f>
        <v>11-01-053-02</v>
      </c>
      <c r="E380" s="34" t="str">
        <f>Source!H201</f>
        <v>100 м2</v>
      </c>
      <c r="F380" s="14">
        <f>Source!I201</f>
        <v>1.9272</v>
      </c>
      <c r="G380" s="24">
        <f>Source!AB201</f>
        <v>6659.1736000000001</v>
      </c>
      <c r="H380" s="25">
        <f>Source!O201</f>
        <v>85471.5</v>
      </c>
      <c r="T380">
        <f>Source!O201+Source!X201+Source!Y201</f>
        <v>95988.950000000012</v>
      </c>
      <c r="U380">
        <f>Source!P201</f>
        <v>68740.84</v>
      </c>
      <c r="V380">
        <f>Source!S201</f>
        <v>4600.29</v>
      </c>
      <c r="W380">
        <f>Source!Q201</f>
        <v>12130.37</v>
      </c>
      <c r="X380">
        <f>Source!R201</f>
        <v>1409.68</v>
      </c>
      <c r="Y380">
        <f>Source!U201</f>
        <v>84.546649439999982</v>
      </c>
      <c r="Z380">
        <f>Source!V201</f>
        <v>20.755944</v>
      </c>
      <c r="AA380">
        <f>Source!X201</f>
        <v>6671.07</v>
      </c>
      <c r="AB380">
        <f>Source!Y201</f>
        <v>3846.38</v>
      </c>
    </row>
    <row r="381" spans="1:28" ht="14.25" x14ac:dyDescent="0.2">
      <c r="C381" s="26" t="str">
        <f>"Объем: "&amp;Source!I201&amp;"=192,72/"&amp;"100"</f>
        <v>Объем: 1,9272=192,72/100</v>
      </c>
      <c r="F381" s="14"/>
      <c r="G381" s="14"/>
      <c r="H381" s="14"/>
    </row>
    <row r="382" spans="1:28" x14ac:dyDescent="0.2">
      <c r="C382" s="26" t="s">
        <v>1187</v>
      </c>
      <c r="D382" s="26">
        <f>Source!BA201</f>
        <v>6.66</v>
      </c>
    </row>
    <row r="383" spans="1:28" x14ac:dyDescent="0.2">
      <c r="C383" s="26" t="s">
        <v>1188</v>
      </c>
      <c r="D383" s="26">
        <f>Source!BB201</f>
        <v>6.66</v>
      </c>
    </row>
    <row r="384" spans="1:28" x14ac:dyDescent="0.2">
      <c r="C384" s="26" t="s">
        <v>1189</v>
      </c>
      <c r="D384" s="26">
        <f>Source!BC201</f>
        <v>6.66</v>
      </c>
    </row>
    <row r="385" spans="1:28" x14ac:dyDescent="0.2">
      <c r="C385" s="26" t="s">
        <v>1190</v>
      </c>
      <c r="D385" s="26">
        <f>Source!BS201</f>
        <v>6.66</v>
      </c>
    </row>
    <row r="386" spans="1:28" x14ac:dyDescent="0.2">
      <c r="C386" s="26" t="s">
        <v>1195</v>
      </c>
      <c r="D386" s="94" t="s">
        <v>172</v>
      </c>
      <c r="E386" s="94"/>
      <c r="F386" s="94"/>
      <c r="G386" s="94"/>
      <c r="H386" s="94"/>
    </row>
    <row r="387" spans="1:28" x14ac:dyDescent="0.2">
      <c r="C387" s="26" t="s">
        <v>1196</v>
      </c>
      <c r="D387" s="94" t="s">
        <v>172</v>
      </c>
      <c r="E387" s="94"/>
      <c r="F387" s="94"/>
      <c r="G387" s="94"/>
      <c r="H387" s="94"/>
    </row>
    <row r="388" spans="1:28" x14ac:dyDescent="0.2">
      <c r="C388" s="26" t="s">
        <v>1197</v>
      </c>
      <c r="D388" s="94" t="s">
        <v>173</v>
      </c>
      <c r="E388" s="94"/>
      <c r="F388" s="94"/>
      <c r="G388" s="94"/>
      <c r="H388" s="94"/>
    </row>
    <row r="389" spans="1:28" x14ac:dyDescent="0.2">
      <c r="C389" s="26" t="s">
        <v>1198</v>
      </c>
      <c r="D389" s="94" t="s">
        <v>173</v>
      </c>
      <c r="E389" s="94"/>
      <c r="F389" s="94"/>
      <c r="G389" s="94"/>
      <c r="H389" s="94"/>
    </row>
    <row r="390" spans="1:28" x14ac:dyDescent="0.2">
      <c r="C390" s="26" t="s">
        <v>1199</v>
      </c>
      <c r="D390" s="94" t="s">
        <v>172</v>
      </c>
      <c r="E390" s="94"/>
      <c r="F390" s="94"/>
      <c r="G390" s="94"/>
      <c r="H390" s="94"/>
    </row>
    <row r="391" spans="1:28" x14ac:dyDescent="0.2">
      <c r="C391" s="11" t="s">
        <v>1191</v>
      </c>
      <c r="D391" s="38"/>
      <c r="E391" s="38"/>
      <c r="F391" s="38">
        <f>Source!BZ201</f>
        <v>123</v>
      </c>
      <c r="G391" s="62">
        <f>(Source!AF201+Source!AE201)*Source!FX201/100</f>
        <v>518.34566519999998</v>
      </c>
      <c r="H391" s="63">
        <f>Source!X201</f>
        <v>6671.07</v>
      </c>
    </row>
    <row r="392" spans="1:28" x14ac:dyDescent="0.2">
      <c r="C392" s="11" t="s">
        <v>1200</v>
      </c>
      <c r="D392" s="38"/>
      <c r="E392" s="38"/>
      <c r="F392" s="38"/>
      <c r="G392" s="38" t="str">
        <f>CONCATENATE(Source!DL201,Source!FT201, "=", Source!FX201, "%")</f>
        <v>*0,9=110,7%</v>
      </c>
      <c r="H392" s="38" t="str">
        <f>CONCATENATE(Source!AT201)</f>
        <v>111</v>
      </c>
    </row>
    <row r="393" spans="1:28" x14ac:dyDescent="0.2">
      <c r="C393" s="11" t="s">
        <v>1192</v>
      </c>
      <c r="D393" s="38"/>
      <c r="E393" s="38"/>
      <c r="F393" s="38">
        <f>Source!CA201</f>
        <v>75</v>
      </c>
      <c r="G393" s="62">
        <f>(Source!AF201+Source!AE201)*Source!FY201/100</f>
        <v>298.50529499999999</v>
      </c>
      <c r="H393" s="63">
        <f>Source!Y201</f>
        <v>3846.38</v>
      </c>
    </row>
    <row r="394" spans="1:28" x14ac:dyDescent="0.2">
      <c r="C394" s="11" t="s">
        <v>1201</v>
      </c>
      <c r="D394" s="38"/>
      <c r="E394" s="38"/>
      <c r="F394" s="38"/>
      <c r="G394" s="38" t="str">
        <f>CONCATENATE(Source!DM201,Source!FU201, "=", Source!FY201, "%")</f>
        <v>*0,85=63,75%</v>
      </c>
      <c r="H394" s="38" t="str">
        <f>CONCATENATE(Source!AU201)</f>
        <v>64</v>
      </c>
    </row>
    <row r="395" spans="1:28" x14ac:dyDescent="0.2">
      <c r="C395" s="11" t="s">
        <v>1193</v>
      </c>
      <c r="D395" s="38"/>
      <c r="E395" s="38"/>
      <c r="F395" s="38"/>
      <c r="G395" s="62">
        <f>((Source!AF201+Source!AE201)*Source!FX201/100)+((Source!AF201+Source!AE201)*Source!FY201/100)+Source!AB201</f>
        <v>7476.0245601999995</v>
      </c>
      <c r="H395" s="63">
        <f>Source!O201+Source!X201+Source!Y201</f>
        <v>95988.950000000012</v>
      </c>
    </row>
    <row r="396" spans="1:28" ht="14.25" x14ac:dyDescent="0.2">
      <c r="A396" s="51">
        <v>35</v>
      </c>
      <c r="B396" s="51" t="str">
        <f>Source!E203</f>
        <v>25,1</v>
      </c>
      <c r="C396" s="51" t="str">
        <f>Source!G203</f>
        <v>Шурупы строительные</v>
      </c>
      <c r="D396" s="51" t="str">
        <f>Source!F203</f>
        <v>01.7.15.14</v>
      </c>
      <c r="E396" s="34" t="str">
        <f>Source!H203</f>
        <v>т</v>
      </c>
      <c r="F396" s="14">
        <f>Source!I203</f>
        <v>3.4689999999999999E-3</v>
      </c>
      <c r="G396" s="24">
        <f>Source!AB203</f>
        <v>0</v>
      </c>
      <c r="H396" s="25">
        <f>Source!O203</f>
        <v>0</v>
      </c>
      <c r="T396">
        <f>Source!O203+Source!X203+Source!Y203</f>
        <v>0</v>
      </c>
      <c r="U396">
        <f>Source!P203</f>
        <v>0</v>
      </c>
      <c r="V396">
        <f>Source!S203</f>
        <v>0</v>
      </c>
      <c r="W396">
        <f>Source!Q203</f>
        <v>0</v>
      </c>
      <c r="X396">
        <f>Source!R203</f>
        <v>0</v>
      </c>
      <c r="Y396">
        <f>Source!U203</f>
        <v>0</v>
      </c>
      <c r="Z396">
        <f>Source!V203</f>
        <v>0</v>
      </c>
      <c r="AA396">
        <f>Source!X203</f>
        <v>0</v>
      </c>
      <c r="AB396">
        <f>Source!Y203</f>
        <v>0</v>
      </c>
    </row>
    <row r="397" spans="1:28" ht="14.25" x14ac:dyDescent="0.2">
      <c r="C397" s="26" t="s">
        <v>1189</v>
      </c>
      <c r="D397" s="26">
        <f>Source!BC203</f>
        <v>6.66</v>
      </c>
      <c r="F397" s="14"/>
      <c r="G397" s="14"/>
      <c r="H397" s="14"/>
    </row>
    <row r="398" spans="1:28" ht="28.5" x14ac:dyDescent="0.2">
      <c r="A398" s="51">
        <v>36</v>
      </c>
      <c r="B398" s="51" t="str">
        <f>Source!E205</f>
        <v>25,2</v>
      </c>
      <c r="C398" s="51" t="str">
        <f>Source!G205</f>
        <v>Шурупы-саморезы 3,5х45 мм</v>
      </c>
      <c r="D398" s="51" t="str">
        <f>Source!F205</f>
        <v>01.7.15.14-0061</v>
      </c>
      <c r="E398" s="34" t="str">
        <f>Source!H205</f>
        <v>т</v>
      </c>
      <c r="F398" s="14">
        <f>Source!I205</f>
        <v>3.4689999999999999E-3</v>
      </c>
      <c r="G398" s="24">
        <f>Source!AB205</f>
        <v>52846.23</v>
      </c>
      <c r="H398" s="25">
        <f>Source!O205</f>
        <v>1220.93</v>
      </c>
      <c r="T398">
        <f>Source!O205+Source!X205+Source!Y205</f>
        <v>1220.93</v>
      </c>
      <c r="U398">
        <f>Source!P205</f>
        <v>1220.93</v>
      </c>
      <c r="V398">
        <f>Source!S205</f>
        <v>0</v>
      </c>
      <c r="W398">
        <f>Source!Q205</f>
        <v>0</v>
      </c>
      <c r="X398">
        <f>Source!R205</f>
        <v>0</v>
      </c>
      <c r="Y398">
        <f>Source!U205</f>
        <v>0</v>
      </c>
      <c r="Z398">
        <f>Source!V205</f>
        <v>0</v>
      </c>
      <c r="AA398">
        <f>Source!X205</f>
        <v>0</v>
      </c>
      <c r="AB398">
        <f>Source!Y205</f>
        <v>0</v>
      </c>
    </row>
    <row r="399" spans="1:28" ht="14.25" x14ac:dyDescent="0.2">
      <c r="C399" s="26" t="s">
        <v>1189</v>
      </c>
      <c r="D399" s="26">
        <f>Source!BC205</f>
        <v>6.66</v>
      </c>
      <c r="F399" s="14"/>
      <c r="G399" s="14"/>
      <c r="H399" s="14"/>
    </row>
    <row r="400" spans="1:28" ht="57" x14ac:dyDescent="0.2">
      <c r="A400" s="51">
        <v>37</v>
      </c>
      <c r="B400" s="51" t="str">
        <f>Source!E207</f>
        <v>25,3</v>
      </c>
      <c r="C400" s="51" t="s">
        <v>1202</v>
      </c>
      <c r="D400" s="51" t="str">
        <f>Source!F207</f>
        <v>11.2.11.04-0052</v>
      </c>
      <c r="E400" s="34" t="str">
        <f>Source!H207</f>
        <v>м3</v>
      </c>
      <c r="F400" s="14">
        <f>Source!I207</f>
        <v>-2.3897279999999999</v>
      </c>
      <c r="G400" s="24">
        <f>Source!AB207</f>
        <v>4319.09</v>
      </c>
      <c r="H400" s="25">
        <f>Source!O207</f>
        <v>-68740.86</v>
      </c>
      <c r="T400">
        <f>Source!O207+Source!X207+Source!Y207</f>
        <v>-68740.86</v>
      </c>
      <c r="U400">
        <f>Source!P207</f>
        <v>-68740.86</v>
      </c>
      <c r="V400">
        <f>Source!S207</f>
        <v>0</v>
      </c>
      <c r="W400">
        <f>Source!Q207</f>
        <v>0</v>
      </c>
      <c r="X400">
        <f>Source!R207</f>
        <v>0</v>
      </c>
      <c r="Y400">
        <f>Source!U207</f>
        <v>0</v>
      </c>
      <c r="Z400">
        <f>Source!V207</f>
        <v>0</v>
      </c>
      <c r="AA400">
        <f>Source!X207</f>
        <v>0</v>
      </c>
      <c r="AB400">
        <f>Source!Y207</f>
        <v>0</v>
      </c>
    </row>
    <row r="401" spans="1:28" ht="14.25" x14ac:dyDescent="0.2">
      <c r="C401" s="26" t="s">
        <v>1189</v>
      </c>
      <c r="D401" s="26">
        <f>Source!BC207</f>
        <v>6.66</v>
      </c>
      <c r="F401" s="14"/>
      <c r="G401" s="14"/>
      <c r="H401" s="14"/>
    </row>
    <row r="402" spans="1:28" ht="42.75" x14ac:dyDescent="0.2">
      <c r="A402" s="51">
        <v>38</v>
      </c>
      <c r="B402" s="51" t="str">
        <f>Source!E209</f>
        <v>25,4</v>
      </c>
      <c r="C402" s="51" t="str">
        <f>Source!G209</f>
        <v>Фанера общего назначения из шпона лиственных пород водостойкая марки ФК, сорт 2/4, толщина 18 мм</v>
      </c>
      <c r="D402" s="51" t="str">
        <f>Source!F209</f>
        <v>11.2.11.04-0054</v>
      </c>
      <c r="E402" s="34" t="str">
        <f>Source!H209</f>
        <v>м3</v>
      </c>
      <c r="F402" s="14">
        <f>Source!I209</f>
        <v>2.3897279999999999</v>
      </c>
      <c r="G402" s="24">
        <f>Source!AB209</f>
        <v>3651.8</v>
      </c>
      <c r="H402" s="25">
        <f>Source!O209</f>
        <v>58120.55</v>
      </c>
      <c r="T402">
        <f>Source!O209+Source!X209+Source!Y209</f>
        <v>58120.55</v>
      </c>
      <c r="U402">
        <f>Source!P209</f>
        <v>58120.55</v>
      </c>
      <c r="V402">
        <f>Source!S209</f>
        <v>0</v>
      </c>
      <c r="W402">
        <f>Source!Q209</f>
        <v>0</v>
      </c>
      <c r="X402">
        <f>Source!R209</f>
        <v>0</v>
      </c>
      <c r="Y402">
        <f>Source!U209</f>
        <v>0</v>
      </c>
      <c r="Z402">
        <f>Source!V209</f>
        <v>0</v>
      </c>
      <c r="AA402">
        <f>Source!X209</f>
        <v>0</v>
      </c>
      <c r="AB402">
        <f>Source!Y209</f>
        <v>0</v>
      </c>
    </row>
    <row r="403" spans="1:28" ht="14.25" x14ac:dyDescent="0.2">
      <c r="C403" s="26" t="s">
        <v>1189</v>
      </c>
      <c r="D403" s="26">
        <f>Source!BC209</f>
        <v>6.66</v>
      </c>
      <c r="F403" s="14"/>
      <c r="G403" s="14"/>
      <c r="H403" s="14"/>
    </row>
    <row r="404" spans="1:28" ht="42.75" x14ac:dyDescent="0.2">
      <c r="A404" s="51">
        <v>39</v>
      </c>
      <c r="B404" s="51" t="str">
        <f>Source!E211</f>
        <v>26</v>
      </c>
      <c r="C404" s="51" t="str">
        <f>Source!G211</f>
        <v>Устройство покрытий из досок ламинированных замковым способом (пол и боковые поверхности сцены)</v>
      </c>
      <c r="D404" s="51" t="str">
        <f>Source!F211</f>
        <v>11-01-034-04</v>
      </c>
      <c r="E404" s="34" t="str">
        <f>Source!H211</f>
        <v>100 м2</v>
      </c>
      <c r="F404" s="14">
        <f>Source!I211</f>
        <v>2.6849599999999998</v>
      </c>
      <c r="G404" s="24">
        <f>Source!AB211</f>
        <v>708.51239999999996</v>
      </c>
      <c r="H404" s="25">
        <f>Source!O211</f>
        <v>12669.51</v>
      </c>
      <c r="T404">
        <f>Source!O211+Source!X211+Source!Y211</f>
        <v>23119.79</v>
      </c>
      <c r="U404">
        <f>Source!P211</f>
        <v>6552.8</v>
      </c>
      <c r="V404">
        <f>Source!S211</f>
        <v>5940.48</v>
      </c>
      <c r="W404">
        <f>Source!Q211</f>
        <v>176.23</v>
      </c>
      <c r="X404">
        <f>Source!R211</f>
        <v>31.11</v>
      </c>
      <c r="Y404">
        <f>Source!U211</f>
        <v>94.891319327999966</v>
      </c>
      <c r="Z404">
        <f>Source!V211</f>
        <v>0.40274399999999994</v>
      </c>
      <c r="AA404">
        <f>Source!X211</f>
        <v>6628.46</v>
      </c>
      <c r="AB404">
        <f>Source!Y211</f>
        <v>3821.82</v>
      </c>
    </row>
    <row r="405" spans="1:28" ht="14.25" x14ac:dyDescent="0.2">
      <c r="C405" s="26" t="str">
        <f>"Объем: "&amp;Source!I211&amp;"=268,496/"&amp;"100"</f>
        <v>Объем: 2,68496=268,496/100</v>
      </c>
      <c r="F405" s="14"/>
      <c r="G405" s="14"/>
      <c r="H405" s="14"/>
    </row>
    <row r="406" spans="1:28" x14ac:dyDescent="0.2">
      <c r="C406" s="26" t="s">
        <v>1187</v>
      </c>
      <c r="D406" s="26">
        <f>Source!BA211</f>
        <v>6.66</v>
      </c>
    </row>
    <row r="407" spans="1:28" x14ac:dyDescent="0.2">
      <c r="C407" s="26" t="s">
        <v>1188</v>
      </c>
      <c r="D407" s="26">
        <f>Source!BB211</f>
        <v>6.66</v>
      </c>
    </row>
    <row r="408" spans="1:28" x14ac:dyDescent="0.2">
      <c r="C408" s="26" t="s">
        <v>1189</v>
      </c>
      <c r="D408" s="26">
        <f>Source!BC211</f>
        <v>6.66</v>
      </c>
    </row>
    <row r="409" spans="1:28" x14ac:dyDescent="0.2">
      <c r="C409" s="26" t="s">
        <v>1190</v>
      </c>
      <c r="D409" s="26">
        <f>Source!BS211</f>
        <v>6.66</v>
      </c>
    </row>
    <row r="410" spans="1:28" x14ac:dyDescent="0.2">
      <c r="C410" s="26" t="s">
        <v>1195</v>
      </c>
      <c r="D410" s="94" t="s">
        <v>172</v>
      </c>
      <c r="E410" s="94"/>
      <c r="F410" s="94"/>
      <c r="G410" s="94"/>
      <c r="H410" s="94"/>
    </row>
    <row r="411" spans="1:28" x14ac:dyDescent="0.2">
      <c r="C411" s="26" t="s">
        <v>1196</v>
      </c>
      <c r="D411" s="94" t="s">
        <v>172</v>
      </c>
      <c r="E411" s="94"/>
      <c r="F411" s="94"/>
      <c r="G411" s="94"/>
      <c r="H411" s="94"/>
    </row>
    <row r="412" spans="1:28" x14ac:dyDescent="0.2">
      <c r="C412" s="26" t="s">
        <v>1197</v>
      </c>
      <c r="D412" s="94" t="s">
        <v>173</v>
      </c>
      <c r="E412" s="94"/>
      <c r="F412" s="94"/>
      <c r="G412" s="94"/>
      <c r="H412" s="94"/>
    </row>
    <row r="413" spans="1:28" x14ac:dyDescent="0.2">
      <c r="C413" s="26" t="s">
        <v>1198</v>
      </c>
      <c r="D413" s="94" t="s">
        <v>173</v>
      </c>
      <c r="E413" s="94"/>
      <c r="F413" s="94"/>
      <c r="G413" s="94"/>
      <c r="H413" s="94"/>
    </row>
    <row r="414" spans="1:28" x14ac:dyDescent="0.2">
      <c r="C414" s="26" t="s">
        <v>1199</v>
      </c>
      <c r="D414" s="94" t="s">
        <v>172</v>
      </c>
      <c r="E414" s="94"/>
      <c r="F414" s="94"/>
      <c r="G414" s="94"/>
      <c r="H414" s="94"/>
    </row>
    <row r="415" spans="1:28" x14ac:dyDescent="0.2">
      <c r="C415" s="11" t="s">
        <v>1191</v>
      </c>
      <c r="D415" s="38"/>
      <c r="E415" s="38"/>
      <c r="F415" s="38">
        <f>Source!BZ211</f>
        <v>123</v>
      </c>
      <c r="G415" s="62">
        <f>(Source!AF211+Source!AE211)*Source!FX211/100</f>
        <v>369.67977180000003</v>
      </c>
      <c r="H415" s="63">
        <f>Source!X211</f>
        <v>6628.46</v>
      </c>
    </row>
    <row r="416" spans="1:28" x14ac:dyDescent="0.2">
      <c r="C416" s="11" t="s">
        <v>1200</v>
      </c>
      <c r="D416" s="38"/>
      <c r="E416" s="38"/>
      <c r="F416" s="38"/>
      <c r="G416" s="38" t="str">
        <f>CONCATENATE(Source!DL211,Source!FT211, "=", Source!FX211, "%")</f>
        <v>*0,9=110,7%</v>
      </c>
      <c r="H416" s="38" t="str">
        <f>CONCATENATE(Source!AT211)</f>
        <v>111</v>
      </c>
    </row>
    <row r="417" spans="1:28" x14ac:dyDescent="0.2">
      <c r="C417" s="11" t="s">
        <v>1192</v>
      </c>
      <c r="D417" s="38"/>
      <c r="E417" s="38"/>
      <c r="F417" s="38">
        <f>Source!CA211</f>
        <v>75</v>
      </c>
      <c r="G417" s="62">
        <f>(Source!AF211+Source!AE211)*Source!FY211/100</f>
        <v>212.8914675</v>
      </c>
      <c r="H417" s="63">
        <f>Source!Y211</f>
        <v>3821.82</v>
      </c>
    </row>
    <row r="418" spans="1:28" x14ac:dyDescent="0.2">
      <c r="C418" s="11" t="s">
        <v>1201</v>
      </c>
      <c r="D418" s="38"/>
      <c r="E418" s="38"/>
      <c r="F418" s="38"/>
      <c r="G418" s="38" t="str">
        <f>CONCATENATE(Source!DM211,Source!FU211, "=", Source!FY211, "%")</f>
        <v>*0,85=63,75%</v>
      </c>
      <c r="H418" s="38" t="str">
        <f>CONCATENATE(Source!AU211)</f>
        <v>64</v>
      </c>
    </row>
    <row r="419" spans="1:28" x14ac:dyDescent="0.2">
      <c r="C419" s="11" t="s">
        <v>1193</v>
      </c>
      <c r="D419" s="38"/>
      <c r="E419" s="38"/>
      <c r="F419" s="38"/>
      <c r="G419" s="62">
        <f>((Source!AF211+Source!AE211)*Source!FX211/100)+((Source!AF211+Source!AE211)*Source!FY211/100)+Source!AB211</f>
        <v>1291.0836393</v>
      </c>
      <c r="H419" s="63">
        <f>Source!O211+Source!X211+Source!Y211</f>
        <v>23119.79</v>
      </c>
    </row>
    <row r="420" spans="1:28" ht="28.5" x14ac:dyDescent="0.2">
      <c r="A420" s="51">
        <v>40</v>
      </c>
      <c r="B420" s="51" t="str">
        <f>Source!E213</f>
        <v>26,1</v>
      </c>
      <c r="C420" s="51" t="str">
        <f>Source!G213</f>
        <v>Покрытие напольное ламинированное (ламинат)</v>
      </c>
      <c r="D420" s="51" t="str">
        <f>Source!F213</f>
        <v>11.2.03.02</v>
      </c>
      <c r="E420" s="34" t="str">
        <f>Source!H213</f>
        <v>м2</v>
      </c>
      <c r="F420" s="14">
        <f>Source!I213</f>
        <v>275.20839999999998</v>
      </c>
      <c r="G420" s="24">
        <f>Source!AB213</f>
        <v>0</v>
      </c>
      <c r="H420" s="25">
        <f>Source!O213</f>
        <v>0</v>
      </c>
      <c r="T420">
        <f>Source!O213+Source!X213+Source!Y213</f>
        <v>0</v>
      </c>
      <c r="U420">
        <f>Source!P213</f>
        <v>0</v>
      </c>
      <c r="V420">
        <f>Source!S213</f>
        <v>0</v>
      </c>
      <c r="W420">
        <f>Source!Q213</f>
        <v>0</v>
      </c>
      <c r="X420">
        <f>Source!R213</f>
        <v>0</v>
      </c>
      <c r="Y420">
        <f>Source!U213</f>
        <v>0</v>
      </c>
      <c r="Z420">
        <f>Source!V213</f>
        <v>0</v>
      </c>
      <c r="AA420">
        <f>Source!X213</f>
        <v>0</v>
      </c>
      <c r="AB420">
        <f>Source!Y213</f>
        <v>0</v>
      </c>
    </row>
    <row r="421" spans="1:28" ht="14.25" x14ac:dyDescent="0.2">
      <c r="C421" s="26" t="s">
        <v>1189</v>
      </c>
      <c r="D421" s="26">
        <f>Source!BC213</f>
        <v>6.66</v>
      </c>
      <c r="F421" s="14"/>
      <c r="G421" s="14"/>
      <c r="H421" s="14"/>
    </row>
    <row r="422" spans="1:28" ht="42.75" x14ac:dyDescent="0.2">
      <c r="A422" s="51">
        <v>41</v>
      </c>
      <c r="B422" s="51" t="str">
        <f>Source!E215</f>
        <v>26,2</v>
      </c>
      <c r="C422" s="51" t="str">
        <f>Source!G215</f>
        <v>Покрытие напольное ламинированное марки  TARKETT, 33 класс износостойкости, толщина 10 мм</v>
      </c>
      <c r="D422" s="51" t="str">
        <f>Source!F215</f>
        <v>11.2.03.02-0037</v>
      </c>
      <c r="E422" s="34" t="str">
        <f>Source!H215</f>
        <v>м2</v>
      </c>
      <c r="F422" s="14">
        <f>Source!I215</f>
        <v>275.20839999999998</v>
      </c>
      <c r="G422" s="24">
        <f>Source!AB215</f>
        <v>346.78</v>
      </c>
      <c r="H422" s="25">
        <f>Source!O215</f>
        <v>635608.88</v>
      </c>
      <c r="T422">
        <f>Source!O215+Source!X215+Source!Y215</f>
        <v>635608.88</v>
      </c>
      <c r="U422">
        <f>Source!P215</f>
        <v>635608.88</v>
      </c>
      <c r="V422">
        <f>Source!S215</f>
        <v>0</v>
      </c>
      <c r="W422">
        <f>Source!Q215</f>
        <v>0</v>
      </c>
      <c r="X422">
        <f>Source!R215</f>
        <v>0</v>
      </c>
      <c r="Y422">
        <f>Source!U215</f>
        <v>0</v>
      </c>
      <c r="Z422">
        <f>Source!V215</f>
        <v>0</v>
      </c>
      <c r="AA422">
        <f>Source!X215</f>
        <v>0</v>
      </c>
      <c r="AB422">
        <f>Source!Y215</f>
        <v>0</v>
      </c>
    </row>
    <row r="423" spans="1:28" ht="14.25" x14ac:dyDescent="0.2">
      <c r="C423" s="26" t="s">
        <v>1189</v>
      </c>
      <c r="D423" s="26">
        <f>Source!BC215</f>
        <v>6.66</v>
      </c>
      <c r="F423" s="14"/>
      <c r="G423" s="14"/>
      <c r="H423" s="14"/>
    </row>
    <row r="424" spans="1:28" ht="28.5" x14ac:dyDescent="0.2">
      <c r="A424" s="51">
        <v>42</v>
      </c>
      <c r="B424" s="51" t="str">
        <f>Source!E217</f>
        <v>26,3</v>
      </c>
      <c r="C424" s="51" t="str">
        <f>Source!G217</f>
        <v>Подложка звукоизоляционная под паркет толщина 3 мм</v>
      </c>
      <c r="D424" s="51" t="str">
        <f>Source!F217</f>
        <v>11.3.03.08-0001</v>
      </c>
      <c r="E424" s="34" t="str">
        <f>Source!H217</f>
        <v>м2</v>
      </c>
      <c r="F424" s="14">
        <f>Source!I217</f>
        <v>275.20839999999998</v>
      </c>
      <c r="G424" s="24">
        <f>Source!AB217</f>
        <v>20.8</v>
      </c>
      <c r="H424" s="25">
        <f>Source!O217</f>
        <v>38124.07</v>
      </c>
      <c r="T424">
        <f>Source!O217+Source!X217+Source!Y217</f>
        <v>38124.07</v>
      </c>
      <c r="U424">
        <f>Source!P217</f>
        <v>38124.07</v>
      </c>
      <c r="V424">
        <f>Source!S217</f>
        <v>0</v>
      </c>
      <c r="W424">
        <f>Source!Q217</f>
        <v>0</v>
      </c>
      <c r="X424">
        <f>Source!R217</f>
        <v>0</v>
      </c>
      <c r="Y424">
        <f>Source!U217</f>
        <v>0</v>
      </c>
      <c r="Z424">
        <f>Source!V217</f>
        <v>0</v>
      </c>
      <c r="AA424">
        <f>Source!X217</f>
        <v>0</v>
      </c>
      <c r="AB424">
        <f>Source!Y217</f>
        <v>0</v>
      </c>
    </row>
    <row r="425" spans="1:28" ht="14.25" x14ac:dyDescent="0.2">
      <c r="C425" s="26" t="s">
        <v>1189</v>
      </c>
      <c r="D425" s="26">
        <f>Source!BC217</f>
        <v>6.66</v>
      </c>
      <c r="F425" s="14"/>
      <c r="G425" s="14"/>
      <c r="H425" s="14"/>
    </row>
    <row r="426" spans="1:28" ht="42.75" x14ac:dyDescent="0.2">
      <c r="A426" s="51">
        <v>43</v>
      </c>
      <c r="B426" s="51" t="str">
        <f>Source!E219</f>
        <v>27</v>
      </c>
      <c r="C426" s="51" t="str">
        <f>Source!G219</f>
        <v>Устройство плинтусов поливинилхлоридных на винтах самонарезающих</v>
      </c>
      <c r="D426" s="51" t="str">
        <f>Source!F219</f>
        <v>11-01-040-03</v>
      </c>
      <c r="E426" s="34" t="str">
        <f>Source!H219</f>
        <v>100 м</v>
      </c>
      <c r="F426" s="14">
        <f>Source!I219</f>
        <v>0.69630000000000003</v>
      </c>
      <c r="G426" s="24">
        <f>Source!AB219</f>
        <v>161.45660000000001</v>
      </c>
      <c r="H426" s="25">
        <f>Source!O219</f>
        <v>748.74</v>
      </c>
      <c r="T426">
        <f>Source!O219+Source!X219+Source!Y219</f>
        <v>1440.59</v>
      </c>
      <c r="U426">
        <f>Source!P219</f>
        <v>341.5</v>
      </c>
      <c r="V426">
        <f>Source!S219</f>
        <v>392.42</v>
      </c>
      <c r="W426">
        <f>Source!Q219</f>
        <v>14.82</v>
      </c>
      <c r="X426">
        <f>Source!R219</f>
        <v>2.92</v>
      </c>
      <c r="Y426">
        <f>Source!U219</f>
        <v>6.4187719199999993</v>
      </c>
      <c r="Z426">
        <f>Source!V219</f>
        <v>4.1778000000000003E-2</v>
      </c>
      <c r="AA426">
        <f>Source!X219</f>
        <v>438.83</v>
      </c>
      <c r="AB426">
        <f>Source!Y219</f>
        <v>253.02</v>
      </c>
    </row>
    <row r="427" spans="1:28" ht="14.25" x14ac:dyDescent="0.2">
      <c r="C427" s="26" t="str">
        <f>"Объем: "&amp;Source!I219&amp;"=69,63/"&amp;"100"</f>
        <v>Объем: 0,6963=69,63/100</v>
      </c>
      <c r="F427" s="14"/>
      <c r="G427" s="14"/>
      <c r="H427" s="14"/>
    </row>
    <row r="428" spans="1:28" x14ac:dyDescent="0.2">
      <c r="C428" s="26" t="s">
        <v>1187</v>
      </c>
      <c r="D428" s="26">
        <f>Source!BA219</f>
        <v>6.66</v>
      </c>
    </row>
    <row r="429" spans="1:28" x14ac:dyDescent="0.2">
      <c r="C429" s="26" t="s">
        <v>1188</v>
      </c>
      <c r="D429" s="26">
        <f>Source!BB219</f>
        <v>6.66</v>
      </c>
    </row>
    <row r="430" spans="1:28" x14ac:dyDescent="0.2">
      <c r="C430" s="26" t="s">
        <v>1189</v>
      </c>
      <c r="D430" s="26">
        <f>Source!BC219</f>
        <v>6.66</v>
      </c>
    </row>
    <row r="431" spans="1:28" x14ac:dyDescent="0.2">
      <c r="C431" s="26" t="s">
        <v>1190</v>
      </c>
      <c r="D431" s="26">
        <f>Source!BS219</f>
        <v>6.66</v>
      </c>
    </row>
    <row r="432" spans="1:28" x14ac:dyDescent="0.2">
      <c r="C432" s="26" t="s">
        <v>1195</v>
      </c>
      <c r="D432" s="94" t="s">
        <v>172</v>
      </c>
      <c r="E432" s="94"/>
      <c r="F432" s="94"/>
      <c r="G432" s="94"/>
      <c r="H432" s="94"/>
    </row>
    <row r="433" spans="1:28" x14ac:dyDescent="0.2">
      <c r="C433" s="26" t="s">
        <v>1196</v>
      </c>
      <c r="D433" s="94" t="s">
        <v>172</v>
      </c>
      <c r="E433" s="94"/>
      <c r="F433" s="94"/>
      <c r="G433" s="94"/>
      <c r="H433" s="94"/>
    </row>
    <row r="434" spans="1:28" x14ac:dyDescent="0.2">
      <c r="C434" s="26" t="s">
        <v>1197</v>
      </c>
      <c r="D434" s="94" t="s">
        <v>173</v>
      </c>
      <c r="E434" s="94"/>
      <c r="F434" s="94"/>
      <c r="G434" s="94"/>
      <c r="H434" s="94"/>
    </row>
    <row r="435" spans="1:28" x14ac:dyDescent="0.2">
      <c r="C435" s="26" t="s">
        <v>1198</v>
      </c>
      <c r="D435" s="94" t="s">
        <v>173</v>
      </c>
      <c r="E435" s="94"/>
      <c r="F435" s="94"/>
      <c r="G435" s="94"/>
      <c r="H435" s="94"/>
    </row>
    <row r="436" spans="1:28" x14ac:dyDescent="0.2">
      <c r="C436" s="26" t="s">
        <v>1199</v>
      </c>
      <c r="D436" s="94" t="s">
        <v>172</v>
      </c>
      <c r="E436" s="94"/>
      <c r="F436" s="94"/>
      <c r="G436" s="94"/>
      <c r="H436" s="94"/>
    </row>
    <row r="437" spans="1:28" x14ac:dyDescent="0.2">
      <c r="C437" s="11" t="s">
        <v>1191</v>
      </c>
      <c r="D437" s="38"/>
      <c r="E437" s="38"/>
      <c r="F437" s="38">
        <f>Source!BZ219</f>
        <v>123</v>
      </c>
      <c r="G437" s="62">
        <f>(Source!AF219+Source!AE219)*Source!FX219/100</f>
        <v>94.373521199999999</v>
      </c>
      <c r="H437" s="63">
        <f>Source!X219</f>
        <v>438.83</v>
      </c>
    </row>
    <row r="438" spans="1:28" x14ac:dyDescent="0.2">
      <c r="C438" s="11" t="s">
        <v>1200</v>
      </c>
      <c r="D438" s="38"/>
      <c r="E438" s="38"/>
      <c r="F438" s="38"/>
      <c r="G438" s="38" t="str">
        <f>CONCATENATE(Source!DL219,Source!FT219, "=", Source!FX219, "%")</f>
        <v>*0,9=110,7%</v>
      </c>
      <c r="H438" s="38" t="str">
        <f>CONCATENATE(Source!AT219)</f>
        <v>111</v>
      </c>
    </row>
    <row r="439" spans="1:28" x14ac:dyDescent="0.2">
      <c r="C439" s="11" t="s">
        <v>1192</v>
      </c>
      <c r="D439" s="38"/>
      <c r="E439" s="38"/>
      <c r="F439" s="38">
        <f>Source!CA219</f>
        <v>75</v>
      </c>
      <c r="G439" s="62">
        <f>(Source!AF219+Source!AE219)*Source!FY219/100</f>
        <v>54.347895000000001</v>
      </c>
      <c r="H439" s="63">
        <f>Source!Y219</f>
        <v>253.02</v>
      </c>
    </row>
    <row r="440" spans="1:28" x14ac:dyDescent="0.2">
      <c r="C440" s="11" t="s">
        <v>1201</v>
      </c>
      <c r="D440" s="38"/>
      <c r="E440" s="38"/>
      <c r="F440" s="38"/>
      <c r="G440" s="38" t="str">
        <f>CONCATENATE(Source!DM219,Source!FU219, "=", Source!FY219, "%")</f>
        <v>*0,85=63,75%</v>
      </c>
      <c r="H440" s="38" t="str">
        <f>CONCATENATE(Source!AU219)</f>
        <v>64</v>
      </c>
    </row>
    <row r="441" spans="1:28" x14ac:dyDescent="0.2">
      <c r="C441" s="11" t="s">
        <v>1193</v>
      </c>
      <c r="D441" s="38"/>
      <c r="E441" s="38"/>
      <c r="F441" s="38"/>
      <c r="G441" s="62">
        <f>((Source!AF219+Source!AE219)*Source!FX219/100)+((Source!AF219+Source!AE219)*Source!FY219/100)+Source!AB219</f>
        <v>310.1780162</v>
      </c>
      <c r="H441" s="63">
        <f>Source!O219+Source!X219+Source!Y219</f>
        <v>1440.59</v>
      </c>
    </row>
    <row r="442" spans="1:28" ht="14.25" x14ac:dyDescent="0.2">
      <c r="A442" s="51">
        <v>44</v>
      </c>
      <c r="B442" s="51" t="str">
        <f>Source!E221</f>
        <v>27,1</v>
      </c>
      <c r="C442" s="51" t="str">
        <f>Source!G221</f>
        <v>Плинтуса для полов пластиковые</v>
      </c>
      <c r="D442" s="51" t="str">
        <f>Source!F221</f>
        <v>11.3.03.06</v>
      </c>
      <c r="E442" s="34" t="str">
        <f>Source!H221</f>
        <v>м</v>
      </c>
      <c r="F442" s="14">
        <f>Source!I221</f>
        <v>70.326300000000003</v>
      </c>
      <c r="G442" s="24">
        <f>Source!AB221</f>
        <v>0</v>
      </c>
      <c r="H442" s="25">
        <f>Source!O221</f>
        <v>0</v>
      </c>
      <c r="T442">
        <f>Source!O221+Source!X221+Source!Y221</f>
        <v>0</v>
      </c>
      <c r="U442">
        <f>Source!P221</f>
        <v>0</v>
      </c>
      <c r="V442">
        <f>Source!S221</f>
        <v>0</v>
      </c>
      <c r="W442">
        <f>Source!Q221</f>
        <v>0</v>
      </c>
      <c r="X442">
        <f>Source!R221</f>
        <v>0</v>
      </c>
      <c r="Y442">
        <f>Source!U221</f>
        <v>0</v>
      </c>
      <c r="Z442">
        <f>Source!V221</f>
        <v>0</v>
      </c>
      <c r="AA442">
        <f>Source!X221</f>
        <v>0</v>
      </c>
      <c r="AB442">
        <f>Source!Y221</f>
        <v>0</v>
      </c>
    </row>
    <row r="443" spans="1:28" ht="14.25" x14ac:dyDescent="0.2">
      <c r="C443" s="26" t="s">
        <v>1189</v>
      </c>
      <c r="D443" s="26">
        <f>Source!BC221</f>
        <v>6.66</v>
      </c>
      <c r="F443" s="14"/>
      <c r="G443" s="14"/>
      <c r="H443" s="14"/>
    </row>
    <row r="444" spans="1:28" ht="28.5" x14ac:dyDescent="0.2">
      <c r="A444" s="51">
        <v>45</v>
      </c>
      <c r="B444" s="51" t="str">
        <f>Source!E223</f>
        <v>27,2</v>
      </c>
      <c r="C444" s="51" t="str">
        <f>Source!G223</f>
        <v>Плинтуса для полов пластиковые, 19х48 мм</v>
      </c>
      <c r="D444" s="51" t="str">
        <f>Source!F223</f>
        <v>11.3.03.06-0001</v>
      </c>
      <c r="E444" s="34" t="str">
        <f>Source!H223</f>
        <v>м</v>
      </c>
      <c r="F444" s="14">
        <f>Source!I223</f>
        <v>70.326300000000003</v>
      </c>
      <c r="G444" s="24">
        <f>Source!AB223</f>
        <v>12.3</v>
      </c>
      <c r="H444" s="25">
        <f>Source!O223</f>
        <v>5760.99</v>
      </c>
      <c r="T444">
        <f>Source!O223+Source!X223+Source!Y223</f>
        <v>5760.99</v>
      </c>
      <c r="U444">
        <f>Source!P223</f>
        <v>5760.99</v>
      </c>
      <c r="V444">
        <f>Source!S223</f>
        <v>0</v>
      </c>
      <c r="W444">
        <f>Source!Q223</f>
        <v>0</v>
      </c>
      <c r="X444">
        <f>Source!R223</f>
        <v>0</v>
      </c>
      <c r="Y444">
        <f>Source!U223</f>
        <v>0</v>
      </c>
      <c r="Z444">
        <f>Source!V223</f>
        <v>0</v>
      </c>
      <c r="AA444">
        <f>Source!X223</f>
        <v>0</v>
      </c>
      <c r="AB444">
        <f>Source!Y223</f>
        <v>0</v>
      </c>
    </row>
    <row r="445" spans="1:28" ht="14.25" x14ac:dyDescent="0.2">
      <c r="C445" s="26" t="s">
        <v>1189</v>
      </c>
      <c r="D445" s="26">
        <f>Source!BC223</f>
        <v>6.66</v>
      </c>
      <c r="F445" s="14"/>
      <c r="G445" s="14"/>
      <c r="H445" s="14"/>
    </row>
    <row r="446" spans="1:28" ht="28.5" x14ac:dyDescent="0.2">
      <c r="A446" s="51">
        <v>46</v>
      </c>
      <c r="B446" s="51" t="str">
        <f>Source!E225</f>
        <v>27,3</v>
      </c>
      <c r="C446" s="51" t="str">
        <f>Source!G225</f>
        <v>Заглушка торцевая для пластикового плинтуса левая, высота 48 мм</v>
      </c>
      <c r="D446" s="51" t="str">
        <f>Source!F225</f>
        <v>11.3.03.14-0001</v>
      </c>
      <c r="E446" s="34" t="str">
        <f>Source!H225</f>
        <v>100 шт.</v>
      </c>
      <c r="F446" s="14">
        <f>Source!I225</f>
        <v>0.06</v>
      </c>
      <c r="G446" s="24">
        <f>Source!AB225</f>
        <v>63</v>
      </c>
      <c r="H446" s="25">
        <f>Source!O225</f>
        <v>25.17</v>
      </c>
      <c r="T446">
        <f>Source!O225+Source!X225+Source!Y225</f>
        <v>25.17</v>
      </c>
      <c r="U446">
        <f>Source!P225</f>
        <v>25.17</v>
      </c>
      <c r="V446">
        <f>Source!S225</f>
        <v>0</v>
      </c>
      <c r="W446">
        <f>Source!Q225</f>
        <v>0</v>
      </c>
      <c r="X446">
        <f>Source!R225</f>
        <v>0</v>
      </c>
      <c r="Y446">
        <f>Source!U225</f>
        <v>0</v>
      </c>
      <c r="Z446">
        <f>Source!V225</f>
        <v>0</v>
      </c>
      <c r="AA446">
        <f>Source!X225</f>
        <v>0</v>
      </c>
      <c r="AB446">
        <f>Source!Y225</f>
        <v>0</v>
      </c>
    </row>
    <row r="447" spans="1:28" ht="14.25" x14ac:dyDescent="0.2">
      <c r="C447" s="26" t="s">
        <v>1189</v>
      </c>
      <c r="D447" s="26">
        <f>Source!BC225</f>
        <v>6.66</v>
      </c>
      <c r="F447" s="14"/>
      <c r="G447" s="14"/>
      <c r="H447" s="14"/>
    </row>
    <row r="448" spans="1:28" ht="28.5" x14ac:dyDescent="0.2">
      <c r="A448" s="51">
        <v>47</v>
      </c>
      <c r="B448" s="51" t="str">
        <f>Source!E227</f>
        <v>27,4</v>
      </c>
      <c r="C448" s="51" t="str">
        <f>Source!G227</f>
        <v>Заглушки торцевая для пластикового плинтуса правая, высота 48 мм</v>
      </c>
      <c r="D448" s="51" t="str">
        <f>Source!F227</f>
        <v>11.3.03.14-0011</v>
      </c>
      <c r="E448" s="34" t="str">
        <f>Source!H227</f>
        <v>100 шт.</v>
      </c>
      <c r="F448" s="14">
        <f>Source!I227</f>
        <v>0.06</v>
      </c>
      <c r="G448" s="24">
        <f>Source!AB227</f>
        <v>63</v>
      </c>
      <c r="H448" s="25">
        <f>Source!O227</f>
        <v>25.17</v>
      </c>
      <c r="T448">
        <f>Source!O227+Source!X227+Source!Y227</f>
        <v>25.17</v>
      </c>
      <c r="U448">
        <f>Source!P227</f>
        <v>25.17</v>
      </c>
      <c r="V448">
        <f>Source!S227</f>
        <v>0</v>
      </c>
      <c r="W448">
        <f>Source!Q227</f>
        <v>0</v>
      </c>
      <c r="X448">
        <f>Source!R227</f>
        <v>0</v>
      </c>
      <c r="Y448">
        <f>Source!U227</f>
        <v>0</v>
      </c>
      <c r="Z448">
        <f>Source!V227</f>
        <v>0</v>
      </c>
      <c r="AA448">
        <f>Source!X227</f>
        <v>0</v>
      </c>
      <c r="AB448">
        <f>Source!Y227</f>
        <v>0</v>
      </c>
    </row>
    <row r="449" spans="1:28" ht="14.25" x14ac:dyDescent="0.2">
      <c r="C449" s="26" t="s">
        <v>1189</v>
      </c>
      <c r="D449" s="26">
        <f>Source!BC227</f>
        <v>6.66</v>
      </c>
      <c r="F449" s="14"/>
      <c r="G449" s="14"/>
      <c r="H449" s="14"/>
    </row>
    <row r="450" spans="1:28" ht="28.5" x14ac:dyDescent="0.2">
      <c r="A450" s="51">
        <v>48</v>
      </c>
      <c r="B450" s="51" t="str">
        <f>Source!E229</f>
        <v>27,5</v>
      </c>
      <c r="C450" s="51" t="str">
        <f>Source!G229</f>
        <v>Соединитель для пластикового плинтуса, высота 48 мм</v>
      </c>
      <c r="D450" s="51" t="str">
        <f>Source!F229</f>
        <v>11.3.03.14-0021</v>
      </c>
      <c r="E450" s="34" t="str">
        <f>Source!H229</f>
        <v>100 шт.</v>
      </c>
      <c r="F450" s="14">
        <f>Source!I229</f>
        <v>0.28000000000000003</v>
      </c>
      <c r="G450" s="24">
        <f>Source!AB229</f>
        <v>128</v>
      </c>
      <c r="H450" s="25">
        <f>Source!O229</f>
        <v>238.69</v>
      </c>
      <c r="T450">
        <f>Source!O229+Source!X229+Source!Y229</f>
        <v>238.69</v>
      </c>
      <c r="U450">
        <f>Source!P229</f>
        <v>238.69</v>
      </c>
      <c r="V450">
        <f>Source!S229</f>
        <v>0</v>
      </c>
      <c r="W450">
        <f>Source!Q229</f>
        <v>0</v>
      </c>
      <c r="X450">
        <f>Source!R229</f>
        <v>0</v>
      </c>
      <c r="Y450">
        <f>Source!U229</f>
        <v>0</v>
      </c>
      <c r="Z450">
        <f>Source!V229</f>
        <v>0</v>
      </c>
      <c r="AA450">
        <f>Source!X229</f>
        <v>0</v>
      </c>
      <c r="AB450">
        <f>Source!Y229</f>
        <v>0</v>
      </c>
    </row>
    <row r="451" spans="1:28" ht="14.25" x14ac:dyDescent="0.2">
      <c r="C451" s="26" t="s">
        <v>1189</v>
      </c>
      <c r="D451" s="26">
        <f>Source!BC229</f>
        <v>6.66</v>
      </c>
      <c r="F451" s="14"/>
      <c r="G451" s="14"/>
      <c r="H451" s="14"/>
    </row>
    <row r="452" spans="1:28" ht="28.5" x14ac:dyDescent="0.2">
      <c r="A452" s="51">
        <v>49</v>
      </c>
      <c r="B452" s="51" t="str">
        <f>Source!E231</f>
        <v>27,6</v>
      </c>
      <c r="C452" s="51" t="str">
        <f>Source!G231</f>
        <v>Уголок внутренний для пластикового плинтуса, высота 48 мм</v>
      </c>
      <c r="D452" s="51" t="str">
        <f>Source!F231</f>
        <v>11.3.03.14-0031</v>
      </c>
      <c r="E452" s="34" t="str">
        <f>Source!H231</f>
        <v>100 шт.</v>
      </c>
      <c r="F452" s="14">
        <f>Source!I231</f>
        <v>5.000000000000001E-2</v>
      </c>
      <c r="G452" s="24">
        <f>Source!AB231</f>
        <v>128</v>
      </c>
      <c r="H452" s="25">
        <f>Source!O231</f>
        <v>42.62</v>
      </c>
      <c r="T452">
        <f>Source!O231+Source!X231+Source!Y231</f>
        <v>42.62</v>
      </c>
      <c r="U452">
        <f>Source!P231</f>
        <v>42.62</v>
      </c>
      <c r="V452">
        <f>Source!S231</f>
        <v>0</v>
      </c>
      <c r="W452">
        <f>Source!Q231</f>
        <v>0</v>
      </c>
      <c r="X452">
        <f>Source!R231</f>
        <v>0</v>
      </c>
      <c r="Y452">
        <f>Source!U231</f>
        <v>0</v>
      </c>
      <c r="Z452">
        <f>Source!V231</f>
        <v>0</v>
      </c>
      <c r="AA452">
        <f>Source!X231</f>
        <v>0</v>
      </c>
      <c r="AB452">
        <f>Source!Y231</f>
        <v>0</v>
      </c>
    </row>
    <row r="453" spans="1:28" ht="14.25" x14ac:dyDescent="0.2">
      <c r="C453" s="26" t="s">
        <v>1189</v>
      </c>
      <c r="D453" s="26">
        <f>Source!BC231</f>
        <v>6.66</v>
      </c>
      <c r="F453" s="14"/>
      <c r="G453" s="14"/>
      <c r="H453" s="14"/>
    </row>
    <row r="454" spans="1:28" ht="28.5" x14ac:dyDescent="0.2">
      <c r="A454" s="51">
        <v>50</v>
      </c>
      <c r="B454" s="51" t="str">
        <f>Source!E233</f>
        <v>27,7</v>
      </c>
      <c r="C454" s="51" t="str">
        <f>Source!G233</f>
        <v>Уголок наружный для пластикового плинтуса, высота 48 мм</v>
      </c>
      <c r="D454" s="51" t="str">
        <f>Source!F233</f>
        <v>11.3.03.14-0033</v>
      </c>
      <c r="E454" s="34" t="str">
        <f>Source!H233</f>
        <v>100 шт.</v>
      </c>
      <c r="F454" s="14">
        <f>Source!I233</f>
        <v>5.000000000000001E-2</v>
      </c>
      <c r="G454" s="24">
        <f>Source!AB233</f>
        <v>128</v>
      </c>
      <c r="H454" s="25">
        <f>Source!O233</f>
        <v>42.62</v>
      </c>
      <c r="T454">
        <f>Source!O233+Source!X233+Source!Y233</f>
        <v>42.62</v>
      </c>
      <c r="U454">
        <f>Source!P233</f>
        <v>42.62</v>
      </c>
      <c r="V454">
        <f>Source!S233</f>
        <v>0</v>
      </c>
      <c r="W454">
        <f>Source!Q233</f>
        <v>0</v>
      </c>
      <c r="X454">
        <f>Source!R233</f>
        <v>0</v>
      </c>
      <c r="Y454">
        <f>Source!U233</f>
        <v>0</v>
      </c>
      <c r="Z454">
        <f>Source!V233</f>
        <v>0</v>
      </c>
      <c r="AA454">
        <f>Source!X233</f>
        <v>0</v>
      </c>
      <c r="AB454">
        <f>Source!Y233</f>
        <v>0</v>
      </c>
    </row>
    <row r="455" spans="1:28" ht="14.25" x14ac:dyDescent="0.2">
      <c r="C455" s="26" t="s">
        <v>1189</v>
      </c>
      <c r="D455" s="26">
        <f>Source!BC233</f>
        <v>6.66</v>
      </c>
      <c r="F455" s="14"/>
      <c r="G455" s="14"/>
      <c r="H455" s="14"/>
    </row>
    <row r="457" spans="1:28" ht="15" x14ac:dyDescent="0.25">
      <c r="A457" s="64"/>
      <c r="B457" s="64"/>
      <c r="C457" s="75" t="str">
        <f>CONCATENATE("Итого по подразделу: ",IF(Source!G235&lt;&gt;"Новый подраздел", Source!G235, ""))</f>
        <v>Итого по подразделу: Полы</v>
      </c>
      <c r="D457" s="75"/>
      <c r="E457" s="75"/>
      <c r="F457" s="75"/>
      <c r="G457" s="64"/>
      <c r="H457" s="65">
        <f>IF(SUM(T343:T456)=0, "-", SUM(T343:T456))</f>
        <v>859573.04999999993</v>
      </c>
    </row>
    <row r="458" spans="1:28" ht="15" x14ac:dyDescent="0.25">
      <c r="A458" s="64"/>
      <c r="B458" s="64"/>
      <c r="C458" s="64"/>
      <c r="D458" s="64"/>
      <c r="E458" s="64"/>
      <c r="F458" s="64"/>
      <c r="G458" s="64"/>
      <c r="H458" s="64"/>
    </row>
    <row r="461" spans="1:28" ht="16.5" x14ac:dyDescent="0.25">
      <c r="A461" s="79" t="str">
        <f>CONCATENATE("Подраздел: ",IF(Source!G264&lt;&gt;"Новый подраздел", Source!G264, ""))</f>
        <v>Подраздел: Сцена</v>
      </c>
      <c r="B461" s="79"/>
      <c r="C461" s="79"/>
      <c r="D461" s="79"/>
      <c r="E461" s="79"/>
      <c r="F461" s="79"/>
      <c r="G461" s="79"/>
      <c r="H461" s="79"/>
    </row>
    <row r="462" spans="1:28" ht="28.5" x14ac:dyDescent="0.2">
      <c r="A462" s="51">
        <v>51</v>
      </c>
      <c r="B462" s="51" t="str">
        <f>Source!E269</f>
        <v>28</v>
      </c>
      <c r="C462" s="51" t="str">
        <f>Source!G269</f>
        <v>Установка элементов каркаса из брусьев</v>
      </c>
      <c r="D462" s="51" t="str">
        <f>Source!F269</f>
        <v>10-01-010-01</v>
      </c>
      <c r="E462" s="34" t="str">
        <f>Source!H269</f>
        <v>м3</v>
      </c>
      <c r="F462" s="14">
        <f>Source!I269</f>
        <v>1.5777000000000001</v>
      </c>
      <c r="G462" s="24">
        <f>Source!AB269</f>
        <v>2484.6889999999999</v>
      </c>
      <c r="H462" s="25">
        <f>Source!O269</f>
        <v>26107.83</v>
      </c>
      <c r="T462">
        <f>Source!O269+Source!X269+Source!Y269</f>
        <v>30587.71</v>
      </c>
      <c r="U462">
        <f>Source!P269</f>
        <v>23000.880000000001</v>
      </c>
      <c r="V462">
        <f>Source!S269</f>
        <v>2734.04</v>
      </c>
      <c r="W462">
        <f>Source!Q269</f>
        <v>372.91</v>
      </c>
      <c r="X462">
        <f>Source!R269</f>
        <v>65.88</v>
      </c>
      <c r="Y462">
        <f>Source!U269</f>
        <v>48.987584999999996</v>
      </c>
      <c r="Z462">
        <f>Source!V269</f>
        <v>0.85195799999999988</v>
      </c>
      <c r="AA462">
        <f>Source!X269</f>
        <v>2967.92</v>
      </c>
      <c r="AB462">
        <f>Source!Y269</f>
        <v>1511.96</v>
      </c>
    </row>
    <row r="463" spans="1:28" ht="14.25" x14ac:dyDescent="0.2">
      <c r="C463" s="26" t="s">
        <v>1187</v>
      </c>
      <c r="D463" s="26">
        <f>Source!BA269</f>
        <v>6.66</v>
      </c>
      <c r="F463" s="14"/>
      <c r="G463" s="14"/>
      <c r="H463" s="14"/>
    </row>
    <row r="464" spans="1:28" x14ac:dyDescent="0.2">
      <c r="C464" s="26" t="s">
        <v>1188</v>
      </c>
      <c r="D464" s="26">
        <f>Source!BB269</f>
        <v>6.66</v>
      </c>
    </row>
    <row r="465" spans="1:28" x14ac:dyDescent="0.2">
      <c r="C465" s="26" t="s">
        <v>1189</v>
      </c>
      <c r="D465" s="26">
        <f>Source!BC269</f>
        <v>6.66</v>
      </c>
    </row>
    <row r="466" spans="1:28" x14ac:dyDescent="0.2">
      <c r="C466" s="26" t="s">
        <v>1190</v>
      </c>
      <c r="D466" s="26">
        <f>Source!BS269</f>
        <v>6.66</v>
      </c>
    </row>
    <row r="467" spans="1:28" x14ac:dyDescent="0.2">
      <c r="C467" s="26" t="s">
        <v>1195</v>
      </c>
      <c r="D467" s="94" t="s">
        <v>172</v>
      </c>
      <c r="E467" s="94"/>
      <c r="F467" s="94"/>
      <c r="G467" s="94"/>
      <c r="H467" s="94"/>
    </row>
    <row r="468" spans="1:28" x14ac:dyDescent="0.2">
      <c r="C468" s="26" t="s">
        <v>1196</v>
      </c>
      <c r="D468" s="94" t="s">
        <v>172</v>
      </c>
      <c r="E468" s="94"/>
      <c r="F468" s="94"/>
      <c r="G468" s="94"/>
      <c r="H468" s="94"/>
    </row>
    <row r="469" spans="1:28" x14ac:dyDescent="0.2">
      <c r="C469" s="26" t="s">
        <v>1197</v>
      </c>
      <c r="D469" s="94" t="s">
        <v>173</v>
      </c>
      <c r="E469" s="94"/>
      <c r="F469" s="94"/>
      <c r="G469" s="94"/>
      <c r="H469" s="94"/>
    </row>
    <row r="470" spans="1:28" x14ac:dyDescent="0.2">
      <c r="C470" s="26" t="s">
        <v>1198</v>
      </c>
      <c r="D470" s="94" t="s">
        <v>173</v>
      </c>
      <c r="E470" s="94"/>
      <c r="F470" s="94"/>
      <c r="G470" s="94"/>
      <c r="H470" s="94"/>
    </row>
    <row r="471" spans="1:28" x14ac:dyDescent="0.2">
      <c r="C471" s="26" t="s">
        <v>1199</v>
      </c>
      <c r="D471" s="94" t="s">
        <v>172</v>
      </c>
      <c r="E471" s="94"/>
      <c r="F471" s="94"/>
      <c r="G471" s="94"/>
      <c r="H471" s="94"/>
    </row>
    <row r="472" spans="1:28" x14ac:dyDescent="0.2">
      <c r="C472" s="11" t="s">
        <v>1191</v>
      </c>
      <c r="D472" s="38"/>
      <c r="E472" s="38"/>
      <c r="F472" s="38">
        <f>Source!BZ269</f>
        <v>118</v>
      </c>
      <c r="G472" s="62">
        <f>(Source!AF269+Source!AE269)*Source!FX269/100</f>
        <v>282.99007799999998</v>
      </c>
      <c r="H472" s="63">
        <f>Source!X269</f>
        <v>2967.92</v>
      </c>
    </row>
    <row r="473" spans="1:28" x14ac:dyDescent="0.2">
      <c r="C473" s="11" t="s">
        <v>1200</v>
      </c>
      <c r="D473" s="38"/>
      <c r="E473" s="38"/>
      <c r="F473" s="38"/>
      <c r="G473" s="38" t="str">
        <f>CONCATENATE(Source!DL269,Source!FT269, "=", Source!FX269, "%")</f>
        <v>*0,9=106,2%</v>
      </c>
      <c r="H473" s="38" t="str">
        <f>CONCATENATE(Source!AT269)</f>
        <v>106</v>
      </c>
    </row>
    <row r="474" spans="1:28" x14ac:dyDescent="0.2">
      <c r="C474" s="11" t="s">
        <v>1192</v>
      </c>
      <c r="D474" s="38"/>
      <c r="E474" s="38"/>
      <c r="F474" s="38">
        <f>Source!CA269</f>
        <v>63</v>
      </c>
      <c r="G474" s="62">
        <f>(Source!AF269+Source!AE269)*Source!FY269/100</f>
        <v>142.69414949999998</v>
      </c>
      <c r="H474" s="63">
        <f>Source!Y269</f>
        <v>1511.96</v>
      </c>
    </row>
    <row r="475" spans="1:28" x14ac:dyDescent="0.2">
      <c r="C475" s="11" t="s">
        <v>1201</v>
      </c>
      <c r="D475" s="38"/>
      <c r="E475" s="38"/>
      <c r="F475" s="38"/>
      <c r="G475" s="38" t="str">
        <f>CONCATENATE(Source!DM269,Source!FU269, "=", Source!FY269, "%")</f>
        <v>*0,85=53,55%</v>
      </c>
      <c r="H475" s="38" t="str">
        <f>CONCATENATE(Source!AU269)</f>
        <v>54</v>
      </c>
    </row>
    <row r="476" spans="1:28" x14ac:dyDescent="0.2">
      <c r="C476" s="11" t="s">
        <v>1193</v>
      </c>
      <c r="D476" s="38"/>
      <c r="E476" s="38"/>
      <c r="F476" s="38"/>
      <c r="G476" s="62">
        <f>((Source!AF269+Source!AE269)*Source!FX269/100)+((Source!AF269+Source!AE269)*Source!FY269/100)+Source!AB269</f>
        <v>2910.3732274999998</v>
      </c>
      <c r="H476" s="63">
        <f>Source!O269+Source!X269+Source!Y269</f>
        <v>30587.71</v>
      </c>
    </row>
    <row r="477" spans="1:28" ht="28.5" x14ac:dyDescent="0.2">
      <c r="A477" s="51">
        <v>52</v>
      </c>
      <c r="B477" s="51" t="str">
        <f>Source!E271</f>
        <v>29</v>
      </c>
      <c r="C477" s="51" t="str">
        <f>Source!G271</f>
        <v>Обшивка каркасных стен досками обшивки</v>
      </c>
      <c r="D477" s="51" t="str">
        <f>Source!F271</f>
        <v>10-01-012-01</v>
      </c>
      <c r="E477" s="34" t="str">
        <f>Source!H271</f>
        <v>100 м2</v>
      </c>
      <c r="F477" s="14">
        <f>Source!I271</f>
        <v>0.86816000000000004</v>
      </c>
      <c r="G477" s="24">
        <f>Source!AB271</f>
        <v>3652.9694</v>
      </c>
      <c r="H477" s="25">
        <f>Source!O271</f>
        <v>21121.27</v>
      </c>
      <c r="T477">
        <f>Source!O271+Source!X271+Source!Y271</f>
        <v>25215.43</v>
      </c>
      <c r="U477">
        <f>Source!P271</f>
        <v>18299.63</v>
      </c>
      <c r="V477">
        <f>Source!S271</f>
        <v>2502.48</v>
      </c>
      <c r="W477">
        <f>Source!Q271</f>
        <v>319.16000000000003</v>
      </c>
      <c r="X477">
        <f>Source!R271</f>
        <v>56.37</v>
      </c>
      <c r="Y477">
        <f>Source!U271</f>
        <v>43.489607039999989</v>
      </c>
      <c r="Z477">
        <f>Source!V271</f>
        <v>0.72925440000000008</v>
      </c>
      <c r="AA477">
        <f>Source!X271</f>
        <v>2712.38</v>
      </c>
      <c r="AB477">
        <f>Source!Y271</f>
        <v>1381.78</v>
      </c>
    </row>
    <row r="478" spans="1:28" ht="14.25" x14ac:dyDescent="0.2">
      <c r="C478" s="26" t="str">
        <f>"Объем: "&amp;Source!I271&amp;"=86,816/"&amp;"100"</f>
        <v>Объем: 0,86816=86,816/100</v>
      </c>
      <c r="F478" s="14"/>
      <c r="G478" s="14"/>
      <c r="H478" s="14"/>
    </row>
    <row r="479" spans="1:28" x14ac:dyDescent="0.2">
      <c r="C479" s="26" t="s">
        <v>1187</v>
      </c>
      <c r="D479" s="26">
        <f>Source!BA271</f>
        <v>6.66</v>
      </c>
    </row>
    <row r="480" spans="1:28" x14ac:dyDescent="0.2">
      <c r="C480" s="26" t="s">
        <v>1188</v>
      </c>
      <c r="D480" s="26">
        <f>Source!BB271</f>
        <v>6.66</v>
      </c>
    </row>
    <row r="481" spans="1:28" x14ac:dyDescent="0.2">
      <c r="C481" s="26" t="s">
        <v>1189</v>
      </c>
      <c r="D481" s="26">
        <f>Source!BC271</f>
        <v>6.66</v>
      </c>
    </row>
    <row r="482" spans="1:28" x14ac:dyDescent="0.2">
      <c r="C482" s="26" t="s">
        <v>1190</v>
      </c>
      <c r="D482" s="26">
        <f>Source!BS271</f>
        <v>6.66</v>
      </c>
    </row>
    <row r="483" spans="1:28" x14ac:dyDescent="0.2">
      <c r="C483" s="26" t="s">
        <v>1195</v>
      </c>
      <c r="D483" s="94" t="s">
        <v>172</v>
      </c>
      <c r="E483" s="94"/>
      <c r="F483" s="94"/>
      <c r="G483" s="94"/>
      <c r="H483" s="94"/>
    </row>
    <row r="484" spans="1:28" x14ac:dyDescent="0.2">
      <c r="C484" s="26" t="s">
        <v>1196</v>
      </c>
      <c r="D484" s="94" t="s">
        <v>172</v>
      </c>
      <c r="E484" s="94"/>
      <c r="F484" s="94"/>
      <c r="G484" s="94"/>
      <c r="H484" s="94"/>
    </row>
    <row r="485" spans="1:28" x14ac:dyDescent="0.2">
      <c r="C485" s="26" t="s">
        <v>1197</v>
      </c>
      <c r="D485" s="94" t="s">
        <v>173</v>
      </c>
      <c r="E485" s="94"/>
      <c r="F485" s="94"/>
      <c r="G485" s="94"/>
      <c r="H485" s="94"/>
    </row>
    <row r="486" spans="1:28" x14ac:dyDescent="0.2">
      <c r="C486" s="26" t="s">
        <v>1198</v>
      </c>
      <c r="D486" s="94" t="s">
        <v>173</v>
      </c>
      <c r="E486" s="94"/>
      <c r="F486" s="94"/>
      <c r="G486" s="94"/>
      <c r="H486" s="94"/>
    </row>
    <row r="487" spans="1:28" x14ac:dyDescent="0.2">
      <c r="C487" s="26" t="s">
        <v>1199</v>
      </c>
      <c r="D487" s="94" t="s">
        <v>172</v>
      </c>
      <c r="E487" s="94"/>
      <c r="F487" s="94"/>
      <c r="G487" s="94"/>
      <c r="H487" s="94"/>
    </row>
    <row r="488" spans="1:28" x14ac:dyDescent="0.2">
      <c r="C488" s="11" t="s">
        <v>1191</v>
      </c>
      <c r="D488" s="38"/>
      <c r="E488" s="38"/>
      <c r="F488" s="38">
        <f>Source!BZ271</f>
        <v>118</v>
      </c>
      <c r="G488" s="62">
        <f>(Source!AF271+Source!AE271)*Source!FX271/100</f>
        <v>469.99808279999996</v>
      </c>
      <c r="H488" s="63">
        <f>Source!X271</f>
        <v>2712.38</v>
      </c>
    </row>
    <row r="489" spans="1:28" x14ac:dyDescent="0.2">
      <c r="C489" s="11" t="s">
        <v>1200</v>
      </c>
      <c r="D489" s="38"/>
      <c r="E489" s="38"/>
      <c r="F489" s="38"/>
      <c r="G489" s="38" t="str">
        <f>CONCATENATE(Source!DL271,Source!FT271, "=", Source!FX271, "%")</f>
        <v>*0,9=106,2%</v>
      </c>
      <c r="H489" s="38" t="str">
        <f>CONCATENATE(Source!AT271)</f>
        <v>106</v>
      </c>
    </row>
    <row r="490" spans="1:28" x14ac:dyDescent="0.2">
      <c r="C490" s="11" t="s">
        <v>1192</v>
      </c>
      <c r="D490" s="38"/>
      <c r="E490" s="38"/>
      <c r="F490" s="38">
        <f>Source!CA271</f>
        <v>63</v>
      </c>
      <c r="G490" s="62">
        <f>(Source!AF271+Source!AE271)*Source!FY271/100</f>
        <v>236.99055869999995</v>
      </c>
      <c r="H490" s="63">
        <f>Source!Y271</f>
        <v>1381.78</v>
      </c>
    </row>
    <row r="491" spans="1:28" x14ac:dyDescent="0.2">
      <c r="C491" s="11" t="s">
        <v>1201</v>
      </c>
      <c r="D491" s="38"/>
      <c r="E491" s="38"/>
      <c r="F491" s="38"/>
      <c r="G491" s="38" t="str">
        <f>CONCATENATE(Source!DM271,Source!FU271, "=", Source!FY271, "%")</f>
        <v>*0,85=53,55%</v>
      </c>
      <c r="H491" s="38" t="str">
        <f>CONCATENATE(Source!AU271)</f>
        <v>54</v>
      </c>
    </row>
    <row r="492" spans="1:28" x14ac:dyDescent="0.2">
      <c r="C492" s="11" t="s">
        <v>1193</v>
      </c>
      <c r="D492" s="38"/>
      <c r="E492" s="38"/>
      <c r="F492" s="38"/>
      <c r="G492" s="62">
        <f>((Source!AF271+Source!AE271)*Source!FX271/100)+((Source!AF271+Source!AE271)*Source!FY271/100)+Source!AB271</f>
        <v>4359.9580415</v>
      </c>
      <c r="H492" s="63">
        <f>Source!O271+Source!X271+Source!Y271</f>
        <v>25215.43</v>
      </c>
    </row>
    <row r="493" spans="1:28" ht="57" x14ac:dyDescent="0.2">
      <c r="A493" s="51">
        <v>53</v>
      </c>
      <c r="B493" s="51" t="str">
        <f>Source!E273</f>
        <v>30</v>
      </c>
      <c r="C493" s="51" t="str">
        <f>Source!G273</f>
        <v>Антисептическая обработка каменных, бетонных, кирпичных и деревянных поверхностей составами "Нортекс-Профилактика" и "Нортекс-Доктор"</v>
      </c>
      <c r="D493" s="51" t="str">
        <f>Source!F273</f>
        <v>10-01-093-01</v>
      </c>
      <c r="E493" s="34" t="str">
        <f>Source!H273</f>
        <v>100 м2</v>
      </c>
      <c r="F493" s="14">
        <f>Source!I273</f>
        <v>1.3835599999999999</v>
      </c>
      <c r="G493" s="24">
        <f>Source!AB273</f>
        <v>198.49</v>
      </c>
      <c r="H493" s="25">
        <f>Source!O273</f>
        <v>1828.98</v>
      </c>
      <c r="T493">
        <f>Source!O273+Source!X273+Source!Y273</f>
        <v>3411.3</v>
      </c>
      <c r="U493">
        <f>Source!P273</f>
        <v>16.95</v>
      </c>
      <c r="V493">
        <f>Source!S273</f>
        <v>956.88</v>
      </c>
      <c r="W493">
        <f>Source!Q273</f>
        <v>855.15</v>
      </c>
      <c r="X493">
        <f>Source!R273</f>
        <v>32.07</v>
      </c>
      <c r="Y493">
        <f>Source!U273</f>
        <v>17.145628943999998</v>
      </c>
      <c r="Z493">
        <f>Source!V273</f>
        <v>0.41506799999999994</v>
      </c>
      <c r="AA493">
        <f>Source!X273</f>
        <v>1048.29</v>
      </c>
      <c r="AB493">
        <f>Source!Y273</f>
        <v>534.03</v>
      </c>
    </row>
    <row r="494" spans="1:28" ht="14.25" x14ac:dyDescent="0.2">
      <c r="C494" s="26" t="str">
        <f>"Объем: "&amp;Source!I273&amp;"=138,356/"&amp;"100"</f>
        <v>Объем: 1,38356=138,356/100</v>
      </c>
      <c r="F494" s="14"/>
      <c r="G494" s="14"/>
      <c r="H494" s="14"/>
    </row>
    <row r="495" spans="1:28" x14ac:dyDescent="0.2">
      <c r="C495" s="26" t="s">
        <v>1187</v>
      </c>
      <c r="D495" s="26">
        <f>Source!BA273</f>
        <v>6.66</v>
      </c>
    </row>
    <row r="496" spans="1:28" x14ac:dyDescent="0.2">
      <c r="C496" s="26" t="s">
        <v>1188</v>
      </c>
      <c r="D496" s="26">
        <f>Source!BB273</f>
        <v>6.66</v>
      </c>
    </row>
    <row r="497" spans="1:28" x14ac:dyDescent="0.2">
      <c r="C497" s="26" t="s">
        <v>1189</v>
      </c>
      <c r="D497" s="26">
        <f>Source!BC273</f>
        <v>6.66</v>
      </c>
    </row>
    <row r="498" spans="1:28" x14ac:dyDescent="0.2">
      <c r="C498" s="26" t="s">
        <v>1190</v>
      </c>
      <c r="D498" s="26">
        <f>Source!BS273</f>
        <v>6.66</v>
      </c>
    </row>
    <row r="499" spans="1:28" x14ac:dyDescent="0.2">
      <c r="C499" s="26" t="s">
        <v>1195</v>
      </c>
      <c r="D499" s="94" t="s">
        <v>172</v>
      </c>
      <c r="E499" s="94"/>
      <c r="F499" s="94"/>
      <c r="G499" s="94"/>
      <c r="H499" s="94"/>
    </row>
    <row r="500" spans="1:28" x14ac:dyDescent="0.2">
      <c r="C500" s="26" t="s">
        <v>1196</v>
      </c>
      <c r="D500" s="94" t="s">
        <v>172</v>
      </c>
      <c r="E500" s="94"/>
      <c r="F500" s="94"/>
      <c r="G500" s="94"/>
      <c r="H500" s="94"/>
    </row>
    <row r="501" spans="1:28" x14ac:dyDescent="0.2">
      <c r="C501" s="26" t="s">
        <v>1197</v>
      </c>
      <c r="D501" s="94" t="s">
        <v>173</v>
      </c>
      <c r="E501" s="94"/>
      <c r="F501" s="94"/>
      <c r="G501" s="94"/>
      <c r="H501" s="94"/>
    </row>
    <row r="502" spans="1:28" x14ac:dyDescent="0.2">
      <c r="C502" s="26" t="s">
        <v>1198</v>
      </c>
      <c r="D502" s="94" t="s">
        <v>173</v>
      </c>
      <c r="E502" s="94"/>
      <c r="F502" s="94"/>
      <c r="G502" s="94"/>
      <c r="H502" s="94"/>
    </row>
    <row r="503" spans="1:28" x14ac:dyDescent="0.2">
      <c r="C503" s="26" t="s">
        <v>1199</v>
      </c>
      <c r="D503" s="94" t="s">
        <v>172</v>
      </c>
      <c r="E503" s="94"/>
      <c r="F503" s="94"/>
      <c r="G503" s="94"/>
      <c r="H503" s="94"/>
    </row>
    <row r="504" spans="1:28" x14ac:dyDescent="0.2">
      <c r="C504" s="11" t="s">
        <v>1191</v>
      </c>
      <c r="D504" s="38"/>
      <c r="E504" s="38"/>
      <c r="F504" s="38">
        <f>Source!BZ273</f>
        <v>118</v>
      </c>
      <c r="G504" s="62">
        <f>(Source!AF273+Source!AE273)*Source!FX273/100</f>
        <v>113.97915</v>
      </c>
      <c r="H504" s="63">
        <f>Source!X273</f>
        <v>1048.29</v>
      </c>
    </row>
    <row r="505" spans="1:28" x14ac:dyDescent="0.2">
      <c r="C505" s="11" t="s">
        <v>1200</v>
      </c>
      <c r="D505" s="38"/>
      <c r="E505" s="38"/>
      <c r="F505" s="38"/>
      <c r="G505" s="38" t="str">
        <f>CONCATENATE(Source!DL273,Source!FT273, "=", Source!FX273, "%")</f>
        <v>*0,9=106,2%</v>
      </c>
      <c r="H505" s="38" t="str">
        <f>CONCATENATE(Source!AT273)</f>
        <v>106</v>
      </c>
    </row>
    <row r="506" spans="1:28" x14ac:dyDescent="0.2">
      <c r="C506" s="11" t="s">
        <v>1192</v>
      </c>
      <c r="D506" s="38"/>
      <c r="E506" s="38"/>
      <c r="F506" s="38">
        <f>Source!CA273</f>
        <v>63</v>
      </c>
      <c r="G506" s="62">
        <f>(Source!AF273+Source!AE273)*Source!FY273/100</f>
        <v>57.472537500000001</v>
      </c>
      <c r="H506" s="63">
        <f>Source!Y273</f>
        <v>534.03</v>
      </c>
    </row>
    <row r="507" spans="1:28" x14ac:dyDescent="0.2">
      <c r="C507" s="11" t="s">
        <v>1201</v>
      </c>
      <c r="D507" s="38"/>
      <c r="E507" s="38"/>
      <c r="F507" s="38"/>
      <c r="G507" s="38" t="str">
        <f>CONCATENATE(Source!DM273,Source!FU273, "=", Source!FY273, "%")</f>
        <v>*0,85=53,55%</v>
      </c>
      <c r="H507" s="38" t="str">
        <f>CONCATENATE(Source!AU273)</f>
        <v>54</v>
      </c>
    </row>
    <row r="508" spans="1:28" x14ac:dyDescent="0.2">
      <c r="C508" s="11" t="s">
        <v>1193</v>
      </c>
      <c r="D508" s="38"/>
      <c r="E508" s="38"/>
      <c r="F508" s="38"/>
      <c r="G508" s="62">
        <f>((Source!AF273+Source!AE273)*Source!FX273/100)+((Source!AF273+Source!AE273)*Source!FY273/100)+Source!AB273</f>
        <v>369.9416875</v>
      </c>
      <c r="H508" s="63">
        <f>Source!O273+Source!X273+Source!Y273</f>
        <v>3411.3</v>
      </c>
    </row>
    <row r="509" spans="1:28" ht="14.25" x14ac:dyDescent="0.2">
      <c r="A509" s="51">
        <v>54</v>
      </c>
      <c r="B509" s="51" t="str">
        <f>Source!E275</f>
        <v>30,1</v>
      </c>
      <c r="C509" s="51" t="str">
        <f>Source!G275</f>
        <v>Антисептик</v>
      </c>
      <c r="D509" s="51" t="str">
        <f>Source!F275</f>
        <v>14.2.06.01</v>
      </c>
      <c r="E509" s="34" t="str">
        <f>Source!H275</f>
        <v>кг</v>
      </c>
      <c r="F509" s="14">
        <f>Source!I275</f>
        <v>19.093128</v>
      </c>
      <c r="G509" s="24">
        <f>Source!AB275</f>
        <v>0</v>
      </c>
      <c r="H509" s="25">
        <f>Source!O275</f>
        <v>0</v>
      </c>
      <c r="T509">
        <f>Source!O275+Source!X275+Source!Y275</f>
        <v>0</v>
      </c>
      <c r="U509">
        <f>Source!P275</f>
        <v>0</v>
      </c>
      <c r="V509">
        <f>Source!S275</f>
        <v>0</v>
      </c>
      <c r="W509">
        <f>Source!Q275</f>
        <v>0</v>
      </c>
      <c r="X509">
        <f>Source!R275</f>
        <v>0</v>
      </c>
      <c r="Y509">
        <f>Source!U275</f>
        <v>0</v>
      </c>
      <c r="Z509">
        <f>Source!V275</f>
        <v>0</v>
      </c>
      <c r="AA509">
        <f>Source!X275</f>
        <v>0</v>
      </c>
      <c r="AB509">
        <f>Source!Y275</f>
        <v>0</v>
      </c>
    </row>
    <row r="510" spans="1:28" ht="14.25" x14ac:dyDescent="0.2">
      <c r="C510" s="26" t="s">
        <v>1189</v>
      </c>
      <c r="D510" s="26">
        <f>Source!BC275</f>
        <v>6.66</v>
      </c>
      <c r="F510" s="14"/>
      <c r="G510" s="14"/>
      <c r="H510" s="14"/>
    </row>
    <row r="511" spans="1:28" ht="28.5" x14ac:dyDescent="0.2">
      <c r="A511" s="51">
        <v>55</v>
      </c>
      <c r="B511" s="51" t="str">
        <f>Source!E277</f>
        <v>30,2</v>
      </c>
      <c r="C511" s="51" t="str">
        <f>Source!G277</f>
        <v>Антисептик-антипирен «ПИРИЛАКС-ЛЮКС» для древесины</v>
      </c>
      <c r="D511" s="51" t="str">
        <f>Source!F277</f>
        <v>14.2.06.01-0002</v>
      </c>
      <c r="E511" s="34" t="str">
        <f>Source!H277</f>
        <v>кг</v>
      </c>
      <c r="F511" s="14">
        <f>Source!I277</f>
        <v>19.093128</v>
      </c>
      <c r="G511" s="24">
        <f>Source!AB277</f>
        <v>18.53</v>
      </c>
      <c r="H511" s="25">
        <f>Source!O277</f>
        <v>2356.2800000000002</v>
      </c>
      <c r="T511">
        <f>Source!O277+Source!X277+Source!Y277</f>
        <v>2356.2800000000002</v>
      </c>
      <c r="U511">
        <f>Source!P277</f>
        <v>2356.2800000000002</v>
      </c>
      <c r="V511">
        <f>Source!S277</f>
        <v>0</v>
      </c>
      <c r="W511">
        <f>Source!Q277</f>
        <v>0</v>
      </c>
      <c r="X511">
        <f>Source!R277</f>
        <v>0</v>
      </c>
      <c r="Y511">
        <f>Source!U277</f>
        <v>0</v>
      </c>
      <c r="Z511">
        <f>Source!V277</f>
        <v>0</v>
      </c>
      <c r="AA511">
        <f>Source!X277</f>
        <v>0</v>
      </c>
      <c r="AB511">
        <f>Source!Y277</f>
        <v>0</v>
      </c>
    </row>
    <row r="512" spans="1:28" ht="14.25" x14ac:dyDescent="0.2">
      <c r="C512" s="26" t="s">
        <v>1189</v>
      </c>
      <c r="D512" s="26">
        <f>Source!BC277</f>
        <v>6.66</v>
      </c>
      <c r="F512" s="14"/>
      <c r="G512" s="14"/>
      <c r="H512" s="14"/>
    </row>
    <row r="513" spans="1:28" ht="28.5" x14ac:dyDescent="0.2">
      <c r="A513" s="51">
        <v>56</v>
      </c>
      <c r="B513" s="51" t="str">
        <f>Source!E279</f>
        <v>31</v>
      </c>
      <c r="C513" s="51" t="str">
        <f>Source!G279</f>
        <v>Устройство покрытий из плит древесноволокнистых</v>
      </c>
      <c r="D513" s="51" t="str">
        <f>Source!F279</f>
        <v>11-01-035-03</v>
      </c>
      <c r="E513" s="34" t="str">
        <f>Source!H279</f>
        <v>100 м2</v>
      </c>
      <c r="F513" s="14">
        <f>Source!I279</f>
        <v>0.6472</v>
      </c>
      <c r="G513" s="24">
        <f>Source!AB279</f>
        <v>2797.7846</v>
      </c>
      <c r="H513" s="25">
        <f>Source!O279</f>
        <v>12059.44</v>
      </c>
      <c r="T513">
        <f>Source!O279+Source!X279+Source!Y279</f>
        <v>17085.82</v>
      </c>
      <c r="U513">
        <f>Source!P279</f>
        <v>8801.35</v>
      </c>
      <c r="V513">
        <f>Source!S279</f>
        <v>2835.37</v>
      </c>
      <c r="W513">
        <f>Source!Q279</f>
        <v>422.72</v>
      </c>
      <c r="X513">
        <f>Source!R279</f>
        <v>36.85</v>
      </c>
      <c r="Y513">
        <f>Source!U279</f>
        <v>49.274313119999995</v>
      </c>
      <c r="Z513">
        <f>Source!V279</f>
        <v>0.44656800000000002</v>
      </c>
      <c r="AA513">
        <f>Source!X279</f>
        <v>3188.16</v>
      </c>
      <c r="AB513">
        <f>Source!Y279</f>
        <v>1838.22</v>
      </c>
    </row>
    <row r="514" spans="1:28" ht="14.25" x14ac:dyDescent="0.2">
      <c r="C514" s="26" t="str">
        <f>"Объем: "&amp;Source!I279&amp;"=64,72/"&amp;"100"</f>
        <v>Объем: 0,6472=64,72/100</v>
      </c>
      <c r="F514" s="14"/>
      <c r="G514" s="14"/>
      <c r="H514" s="14"/>
    </row>
    <row r="515" spans="1:28" x14ac:dyDescent="0.2">
      <c r="C515" s="26" t="s">
        <v>1187</v>
      </c>
      <c r="D515" s="26">
        <f>Source!BA279</f>
        <v>6.66</v>
      </c>
    </row>
    <row r="516" spans="1:28" x14ac:dyDescent="0.2">
      <c r="C516" s="26" t="s">
        <v>1188</v>
      </c>
      <c r="D516" s="26">
        <f>Source!BB279</f>
        <v>6.66</v>
      </c>
    </row>
    <row r="517" spans="1:28" x14ac:dyDescent="0.2">
      <c r="C517" s="26" t="s">
        <v>1189</v>
      </c>
      <c r="D517" s="26">
        <f>Source!BC279</f>
        <v>6.66</v>
      </c>
    </row>
    <row r="518" spans="1:28" x14ac:dyDescent="0.2">
      <c r="C518" s="26" t="s">
        <v>1190</v>
      </c>
      <c r="D518" s="26">
        <f>Source!BS279</f>
        <v>6.66</v>
      </c>
    </row>
    <row r="519" spans="1:28" x14ac:dyDescent="0.2">
      <c r="C519" s="26" t="s">
        <v>1195</v>
      </c>
      <c r="D519" s="94" t="s">
        <v>172</v>
      </c>
      <c r="E519" s="94"/>
      <c r="F519" s="94"/>
      <c r="G519" s="94"/>
      <c r="H519" s="94"/>
    </row>
    <row r="520" spans="1:28" x14ac:dyDescent="0.2">
      <c r="C520" s="26" t="s">
        <v>1196</v>
      </c>
      <c r="D520" s="94" t="s">
        <v>172</v>
      </c>
      <c r="E520" s="94"/>
      <c r="F520" s="94"/>
      <c r="G520" s="94"/>
      <c r="H520" s="94"/>
    </row>
    <row r="521" spans="1:28" x14ac:dyDescent="0.2">
      <c r="C521" s="26" t="s">
        <v>1197</v>
      </c>
      <c r="D521" s="94" t="s">
        <v>173</v>
      </c>
      <c r="E521" s="94"/>
      <c r="F521" s="94"/>
      <c r="G521" s="94"/>
      <c r="H521" s="94"/>
    </row>
    <row r="522" spans="1:28" x14ac:dyDescent="0.2">
      <c r="C522" s="26" t="s">
        <v>1198</v>
      </c>
      <c r="D522" s="94" t="s">
        <v>173</v>
      </c>
      <c r="E522" s="94"/>
      <c r="F522" s="94"/>
      <c r="G522" s="94"/>
      <c r="H522" s="94"/>
    </row>
    <row r="523" spans="1:28" x14ac:dyDescent="0.2">
      <c r="C523" s="26" t="s">
        <v>1199</v>
      </c>
      <c r="D523" s="94" t="s">
        <v>172</v>
      </c>
      <c r="E523" s="94"/>
      <c r="F523" s="94"/>
      <c r="G523" s="94"/>
      <c r="H523" s="94"/>
    </row>
    <row r="524" spans="1:28" x14ac:dyDescent="0.2">
      <c r="C524" s="11" t="s">
        <v>1191</v>
      </c>
      <c r="D524" s="38"/>
      <c r="E524" s="38"/>
      <c r="F524" s="38">
        <f>Source!BZ279</f>
        <v>123</v>
      </c>
      <c r="G524" s="62">
        <f>(Source!AF279+Source!AE279)*Source!FX279/100</f>
        <v>737.65454220000004</v>
      </c>
      <c r="H524" s="63">
        <f>Source!X279</f>
        <v>3188.16</v>
      </c>
    </row>
    <row r="525" spans="1:28" x14ac:dyDescent="0.2">
      <c r="C525" s="11" t="s">
        <v>1200</v>
      </c>
      <c r="D525" s="38"/>
      <c r="E525" s="38"/>
      <c r="F525" s="38"/>
      <c r="G525" s="38" t="str">
        <f>CONCATENATE(Source!DL279,Source!FT279, "=", Source!FX279, "%")</f>
        <v>*0,9=110,7%</v>
      </c>
      <c r="H525" s="38" t="str">
        <f>CONCATENATE(Source!AT279)</f>
        <v>111</v>
      </c>
    </row>
    <row r="526" spans="1:28" x14ac:dyDescent="0.2">
      <c r="C526" s="11" t="s">
        <v>1192</v>
      </c>
      <c r="D526" s="38"/>
      <c r="E526" s="38"/>
      <c r="F526" s="38">
        <f>Source!CA279</f>
        <v>75</v>
      </c>
      <c r="G526" s="62">
        <f>(Source!AF279+Source!AE279)*Source!FY279/100</f>
        <v>424.80105750000001</v>
      </c>
      <c r="H526" s="63">
        <f>Source!Y279</f>
        <v>1838.22</v>
      </c>
    </row>
    <row r="527" spans="1:28" x14ac:dyDescent="0.2">
      <c r="C527" s="11" t="s">
        <v>1201</v>
      </c>
      <c r="D527" s="38"/>
      <c r="E527" s="38"/>
      <c r="F527" s="38"/>
      <c r="G527" s="38" t="str">
        <f>CONCATENATE(Source!DM279,Source!FU279, "=", Source!FY279, "%")</f>
        <v>*0,85=63,75%</v>
      </c>
      <c r="H527" s="38" t="str">
        <f>CONCATENATE(Source!AU279)</f>
        <v>64</v>
      </c>
    </row>
    <row r="528" spans="1:28" x14ac:dyDescent="0.2">
      <c r="C528" s="11" t="s">
        <v>1193</v>
      </c>
      <c r="D528" s="38"/>
      <c r="E528" s="38"/>
      <c r="F528" s="38"/>
      <c r="G528" s="62">
        <f>((Source!AF279+Source!AE279)*Source!FX279/100)+((Source!AF279+Source!AE279)*Source!FY279/100)+Source!AB279</f>
        <v>3960.2401996999997</v>
      </c>
      <c r="H528" s="63">
        <f>Source!O279+Source!X279+Source!Y279</f>
        <v>17085.82</v>
      </c>
    </row>
    <row r="529" spans="1:28" ht="28.5" x14ac:dyDescent="0.2">
      <c r="A529" s="51">
        <v>57</v>
      </c>
      <c r="B529" s="51" t="str">
        <f>Source!E281</f>
        <v>32</v>
      </c>
      <c r="C529" s="51" t="str">
        <f>Source!G281</f>
        <v>Устройство покрытий из линолеума на клее</v>
      </c>
      <c r="D529" s="51" t="str">
        <f>Source!F281</f>
        <v>11-01-036-01</v>
      </c>
      <c r="E529" s="34" t="str">
        <f>Source!H281</f>
        <v>100 м2</v>
      </c>
      <c r="F529" s="14">
        <f>Source!I281</f>
        <v>0.6472</v>
      </c>
      <c r="G529" s="24">
        <f>Source!AB281</f>
        <v>552.83920000000001</v>
      </c>
      <c r="H529" s="25">
        <f>Source!O281</f>
        <v>2382.9299999999998</v>
      </c>
      <c r="T529">
        <f>Source!O281+Source!X281+Source!Y281</f>
        <v>6169.76</v>
      </c>
      <c r="U529">
        <f>Source!P281</f>
        <v>3.92</v>
      </c>
      <c r="V529">
        <f>Source!S281</f>
        <v>2095.8200000000002</v>
      </c>
      <c r="W529">
        <f>Source!Q281</f>
        <v>283.19</v>
      </c>
      <c r="X529">
        <f>Source!R281</f>
        <v>68.08</v>
      </c>
      <c r="Y529">
        <f>Source!U281</f>
        <v>37.868966399999998</v>
      </c>
      <c r="Z529">
        <f>Source!V281</f>
        <v>0.82517999999999991</v>
      </c>
      <c r="AA529">
        <f>Source!X281</f>
        <v>2401.9299999999998</v>
      </c>
      <c r="AB529">
        <f>Source!Y281</f>
        <v>1384.9</v>
      </c>
    </row>
    <row r="530" spans="1:28" ht="14.25" x14ac:dyDescent="0.2">
      <c r="C530" s="26" t="str">
        <f>"Объем: "&amp;Source!I281&amp;"=64,72/"&amp;"100"</f>
        <v>Объем: 0,6472=64,72/100</v>
      </c>
      <c r="F530" s="14"/>
      <c r="G530" s="14"/>
      <c r="H530" s="14"/>
    </row>
    <row r="531" spans="1:28" x14ac:dyDescent="0.2">
      <c r="C531" s="26" t="s">
        <v>1187</v>
      </c>
      <c r="D531" s="26">
        <f>Source!BA281</f>
        <v>6.66</v>
      </c>
    </row>
    <row r="532" spans="1:28" x14ac:dyDescent="0.2">
      <c r="C532" s="26" t="s">
        <v>1188</v>
      </c>
      <c r="D532" s="26">
        <f>Source!BB281</f>
        <v>6.66</v>
      </c>
    </row>
    <row r="533" spans="1:28" x14ac:dyDescent="0.2">
      <c r="C533" s="26" t="s">
        <v>1189</v>
      </c>
      <c r="D533" s="26">
        <f>Source!BC281</f>
        <v>6.66</v>
      </c>
    </row>
    <row r="534" spans="1:28" x14ac:dyDescent="0.2">
      <c r="C534" s="26" t="s">
        <v>1190</v>
      </c>
      <c r="D534" s="26">
        <f>Source!BS281</f>
        <v>6.66</v>
      </c>
    </row>
    <row r="535" spans="1:28" x14ac:dyDescent="0.2">
      <c r="C535" s="26" t="s">
        <v>1195</v>
      </c>
      <c r="D535" s="94" t="s">
        <v>172</v>
      </c>
      <c r="E535" s="94"/>
      <c r="F535" s="94"/>
      <c r="G535" s="94"/>
      <c r="H535" s="94"/>
    </row>
    <row r="536" spans="1:28" x14ac:dyDescent="0.2">
      <c r="C536" s="26" t="s">
        <v>1196</v>
      </c>
      <c r="D536" s="94" t="s">
        <v>172</v>
      </c>
      <c r="E536" s="94"/>
      <c r="F536" s="94"/>
      <c r="G536" s="94"/>
      <c r="H536" s="94"/>
    </row>
    <row r="537" spans="1:28" x14ac:dyDescent="0.2">
      <c r="C537" s="26" t="s">
        <v>1197</v>
      </c>
      <c r="D537" s="94" t="s">
        <v>173</v>
      </c>
      <c r="E537" s="94"/>
      <c r="F537" s="94"/>
      <c r="G537" s="94"/>
      <c r="H537" s="94"/>
    </row>
    <row r="538" spans="1:28" x14ac:dyDescent="0.2">
      <c r="C538" s="26" t="s">
        <v>1198</v>
      </c>
      <c r="D538" s="94" t="s">
        <v>173</v>
      </c>
      <c r="E538" s="94"/>
      <c r="F538" s="94"/>
      <c r="G538" s="94"/>
      <c r="H538" s="94"/>
    </row>
    <row r="539" spans="1:28" x14ac:dyDescent="0.2">
      <c r="C539" s="26" t="s">
        <v>1199</v>
      </c>
      <c r="D539" s="94" t="s">
        <v>172</v>
      </c>
      <c r="E539" s="94"/>
      <c r="F539" s="94"/>
      <c r="G539" s="94"/>
      <c r="H539" s="94"/>
    </row>
    <row r="540" spans="1:28" x14ac:dyDescent="0.2">
      <c r="C540" s="11" t="s">
        <v>1191</v>
      </c>
      <c r="D540" s="38"/>
      <c r="E540" s="38"/>
      <c r="F540" s="38">
        <f>Source!BZ281</f>
        <v>123</v>
      </c>
      <c r="G540" s="62">
        <f>(Source!AF281+Source!AE281)*Source!FX281/100</f>
        <v>555.74078940000004</v>
      </c>
      <c r="H540" s="63">
        <f>Source!X281</f>
        <v>2401.9299999999998</v>
      </c>
    </row>
    <row r="541" spans="1:28" x14ac:dyDescent="0.2">
      <c r="C541" s="11" t="s">
        <v>1200</v>
      </c>
      <c r="D541" s="38"/>
      <c r="E541" s="38"/>
      <c r="F541" s="38"/>
      <c r="G541" s="38" t="str">
        <f>CONCATENATE(Source!DL281,Source!FT281, "=", Source!FX281, "%")</f>
        <v>*0,9=110,7%</v>
      </c>
      <c r="H541" s="38" t="str">
        <f>CONCATENATE(Source!AT281)</f>
        <v>111</v>
      </c>
    </row>
    <row r="542" spans="1:28" x14ac:dyDescent="0.2">
      <c r="C542" s="11" t="s">
        <v>1192</v>
      </c>
      <c r="D542" s="38"/>
      <c r="E542" s="38"/>
      <c r="F542" s="38">
        <f>Source!CA281</f>
        <v>75</v>
      </c>
      <c r="G542" s="62">
        <f>(Source!AF281+Source!AE281)*Source!FY281/100</f>
        <v>320.04042750000002</v>
      </c>
      <c r="H542" s="63">
        <f>Source!Y281</f>
        <v>1384.9</v>
      </c>
    </row>
    <row r="543" spans="1:28" x14ac:dyDescent="0.2">
      <c r="C543" s="11" t="s">
        <v>1201</v>
      </c>
      <c r="D543" s="38"/>
      <c r="E543" s="38"/>
      <c r="F543" s="38"/>
      <c r="G543" s="38" t="str">
        <f>CONCATENATE(Source!DM281,Source!FU281, "=", Source!FY281, "%")</f>
        <v>*0,85=63,75%</v>
      </c>
      <c r="H543" s="38" t="str">
        <f>CONCATENATE(Source!AU281)</f>
        <v>64</v>
      </c>
    </row>
    <row r="544" spans="1:28" x14ac:dyDescent="0.2">
      <c r="C544" s="11" t="s">
        <v>1193</v>
      </c>
      <c r="D544" s="38"/>
      <c r="E544" s="38"/>
      <c r="F544" s="38"/>
      <c r="G544" s="62">
        <f>((Source!AF281+Source!AE281)*Source!FX281/100)+((Source!AF281+Source!AE281)*Source!FY281/100)+Source!AB281</f>
        <v>1428.6204169000002</v>
      </c>
      <c r="H544" s="63">
        <f>Source!O281+Source!X281+Source!Y281</f>
        <v>6169.76</v>
      </c>
    </row>
    <row r="545" spans="1:33" ht="28.5" x14ac:dyDescent="0.2">
      <c r="A545" s="51">
        <v>58</v>
      </c>
      <c r="B545" s="51" t="str">
        <f>Source!E283</f>
        <v>32,1</v>
      </c>
      <c r="C545" s="51" t="str">
        <f>Source!G283</f>
        <v>Линолеум на теплозвукоизолирующей подоснове</v>
      </c>
      <c r="D545" s="51" t="str">
        <f>Source!F283</f>
        <v>01.6.03.04</v>
      </c>
      <c r="E545" s="34" t="str">
        <f>Source!H283</f>
        <v>м2</v>
      </c>
      <c r="F545" s="14">
        <f>Source!I283</f>
        <v>66.014399999999995</v>
      </c>
      <c r="G545" s="24">
        <f>Source!AB283</f>
        <v>0</v>
      </c>
      <c r="H545" s="25">
        <f>Source!O283</f>
        <v>0</v>
      </c>
      <c r="T545">
        <f>Source!O283+Source!X283+Source!Y283</f>
        <v>0</v>
      </c>
      <c r="U545">
        <f>Source!P283</f>
        <v>0</v>
      </c>
      <c r="V545">
        <f>Source!S283</f>
        <v>0</v>
      </c>
      <c r="W545">
        <f>Source!Q283</f>
        <v>0</v>
      </c>
      <c r="X545">
        <f>Source!R283</f>
        <v>0</v>
      </c>
      <c r="Y545">
        <f>Source!U283</f>
        <v>0</v>
      </c>
      <c r="Z545">
        <f>Source!V283</f>
        <v>0</v>
      </c>
      <c r="AA545">
        <f>Source!X283</f>
        <v>0</v>
      </c>
      <c r="AB545">
        <f>Source!Y283</f>
        <v>0</v>
      </c>
    </row>
    <row r="546" spans="1:33" ht="14.25" x14ac:dyDescent="0.2">
      <c r="C546" s="26" t="s">
        <v>1189</v>
      </c>
      <c r="D546" s="26">
        <f>Source!BC283</f>
        <v>6.66</v>
      </c>
      <c r="F546" s="14"/>
      <c r="G546" s="14"/>
      <c r="H546" s="14"/>
    </row>
    <row r="547" spans="1:33" ht="71.25" x14ac:dyDescent="0.2">
      <c r="A547" s="51">
        <v>59</v>
      </c>
      <c r="B547" s="51" t="str">
        <f>Source!E285</f>
        <v>32,2</v>
      </c>
      <c r="C547" s="51" t="str">
        <f>Source!G285</f>
        <v>Линолеум коммерческий гомогенный "ТАРКЕТТ iQ GRANIT ACOUSTIC", акустический (толщина 4 мм, класс 34/43, пож. безопасность Г4, В3, РП2, Д2, Т2)</v>
      </c>
      <c r="D547" s="51" t="str">
        <f>Source!F285</f>
        <v>01.6.03.04-0115</v>
      </c>
      <c r="E547" s="34" t="str">
        <f>Source!H285</f>
        <v>м2</v>
      </c>
      <c r="F547" s="14">
        <f>Source!I285</f>
        <v>66.014399999999995</v>
      </c>
      <c r="G547" s="24">
        <f>Source!AB285</f>
        <v>299.95</v>
      </c>
      <c r="H547" s="25">
        <f>Source!O285</f>
        <v>131874.79</v>
      </c>
      <c r="T547">
        <f>Source!O285+Source!X285+Source!Y285</f>
        <v>131874.79</v>
      </c>
      <c r="U547">
        <f>Source!P285</f>
        <v>131874.79</v>
      </c>
      <c r="V547">
        <f>Source!S285</f>
        <v>0</v>
      </c>
      <c r="W547">
        <f>Source!Q285</f>
        <v>0</v>
      </c>
      <c r="X547">
        <f>Source!R285</f>
        <v>0</v>
      </c>
      <c r="Y547">
        <f>Source!U285</f>
        <v>0</v>
      </c>
      <c r="Z547">
        <f>Source!V285</f>
        <v>0</v>
      </c>
      <c r="AA547">
        <f>Source!X285</f>
        <v>0</v>
      </c>
      <c r="AB547">
        <f>Source!Y285</f>
        <v>0</v>
      </c>
    </row>
    <row r="548" spans="1:33" ht="14.25" x14ac:dyDescent="0.2">
      <c r="C548" s="26" t="s">
        <v>1189</v>
      </c>
      <c r="D548" s="26">
        <f>Source!BC285</f>
        <v>6.66</v>
      </c>
      <c r="F548" s="14"/>
      <c r="G548" s="14"/>
      <c r="H548" s="14"/>
    </row>
    <row r="549" spans="1:33" ht="14.25" x14ac:dyDescent="0.2">
      <c r="A549" s="51">
        <v>60</v>
      </c>
      <c r="B549" s="51" t="str">
        <f>Source!E287</f>
        <v>32,3</v>
      </c>
      <c r="C549" s="51" t="str">
        <f>Source!G287</f>
        <v>Состав клеящий</v>
      </c>
      <c r="D549" s="51" t="str">
        <f>Source!F287</f>
        <v>14.1.06.05</v>
      </c>
      <c r="E549" s="34" t="str">
        <f>Source!H287</f>
        <v>кг</v>
      </c>
      <c r="F549" s="14">
        <f>Source!I287</f>
        <v>32.36</v>
      </c>
      <c r="G549" s="24">
        <f>Source!AB287</f>
        <v>0</v>
      </c>
      <c r="H549" s="25">
        <f>Source!O287</f>
        <v>0</v>
      </c>
      <c r="T549">
        <f>Source!O287+Source!X287+Source!Y287</f>
        <v>0</v>
      </c>
      <c r="U549">
        <f>Source!P287</f>
        <v>0</v>
      </c>
      <c r="V549">
        <f>Source!S287</f>
        <v>0</v>
      </c>
      <c r="W549">
        <f>Source!Q287</f>
        <v>0</v>
      </c>
      <c r="X549">
        <f>Source!R287</f>
        <v>0</v>
      </c>
      <c r="Y549">
        <f>Source!U287</f>
        <v>0</v>
      </c>
      <c r="Z549">
        <f>Source!V287</f>
        <v>0</v>
      </c>
      <c r="AA549">
        <f>Source!X287</f>
        <v>0</v>
      </c>
      <c r="AB549">
        <f>Source!Y287</f>
        <v>0</v>
      </c>
    </row>
    <row r="550" spans="1:33" ht="14.25" x14ac:dyDescent="0.2">
      <c r="C550" s="26" t="s">
        <v>1189</v>
      </c>
      <c r="D550" s="26">
        <f>Source!BC287</f>
        <v>6.66</v>
      </c>
      <c r="F550" s="14"/>
      <c r="G550" s="14"/>
      <c r="H550" s="14"/>
    </row>
    <row r="551" spans="1:33" ht="28.5" x14ac:dyDescent="0.2">
      <c r="A551" s="51">
        <v>61</v>
      </c>
      <c r="B551" s="51" t="str">
        <f>Source!E289</f>
        <v>32,4</v>
      </c>
      <c r="C551" s="51" t="str">
        <f>Source!G289</f>
        <v>Клей «КН-2»</v>
      </c>
      <c r="D551" s="51" t="str">
        <f>Source!F289</f>
        <v>14.1.02.04-0101</v>
      </c>
      <c r="E551" s="34" t="str">
        <f>Source!H289</f>
        <v>т</v>
      </c>
      <c r="F551" s="14">
        <f>Source!I289</f>
        <v>3.236E-2</v>
      </c>
      <c r="G551" s="24">
        <f>Source!AB289</f>
        <v>11300</v>
      </c>
      <c r="H551" s="25">
        <f>Source!O289</f>
        <v>2435.35</v>
      </c>
      <c r="T551">
        <f>Source!O289+Source!X289+Source!Y289</f>
        <v>2435.35</v>
      </c>
      <c r="U551">
        <f>Source!P289</f>
        <v>2435.35</v>
      </c>
      <c r="V551">
        <f>Source!S289</f>
        <v>0</v>
      </c>
      <c r="W551">
        <f>Source!Q289</f>
        <v>0</v>
      </c>
      <c r="X551">
        <f>Source!R289</f>
        <v>0</v>
      </c>
      <c r="Y551">
        <f>Source!U289</f>
        <v>0</v>
      </c>
      <c r="Z551">
        <f>Source!V289</f>
        <v>0</v>
      </c>
      <c r="AA551">
        <f>Source!X289</f>
        <v>0</v>
      </c>
      <c r="AB551">
        <f>Source!Y289</f>
        <v>0</v>
      </c>
    </row>
    <row r="552" spans="1:33" ht="14.25" x14ac:dyDescent="0.2">
      <c r="C552" s="26" t="s">
        <v>1189</v>
      </c>
      <c r="D552" s="26">
        <f>Source!BC289</f>
        <v>6.66</v>
      </c>
      <c r="F552" s="14"/>
      <c r="G552" s="14"/>
      <c r="H552" s="14"/>
    </row>
    <row r="554" spans="1:33" ht="15" x14ac:dyDescent="0.25">
      <c r="A554" s="64"/>
      <c r="B554" s="64"/>
      <c r="C554" s="75" t="str">
        <f>CONCATENATE("Итого по подразделу: ",IF(Source!G291&lt;&gt;"Новый подраздел", Source!G291, ""))</f>
        <v>Итого по подразделу: Сцена</v>
      </c>
      <c r="D554" s="75"/>
      <c r="E554" s="75"/>
      <c r="F554" s="75"/>
      <c r="G554" s="64"/>
      <c r="H554" s="65">
        <f>IF(SUM(T461:T553)=0, "-", SUM(T461:T553))</f>
        <v>219136.44000000003</v>
      </c>
    </row>
    <row r="555" spans="1:33" ht="15" x14ac:dyDescent="0.25">
      <c r="A555" s="64"/>
      <c r="B555" s="64"/>
      <c r="C555" s="64"/>
      <c r="D555" s="64"/>
      <c r="E555" s="64"/>
      <c r="F555" s="64"/>
      <c r="G555" s="64"/>
      <c r="H555" s="64"/>
    </row>
    <row r="558" spans="1:33" ht="15" x14ac:dyDescent="0.25">
      <c r="A558" s="64"/>
      <c r="B558" s="64"/>
      <c r="C558" s="75" t="str">
        <f>CONCATENATE("Итого по разделу: ",IF(Source!G320&lt;&gt;"Новый раздел", Source!G320, ""))</f>
        <v>Итого по разделу: Раздел 2: Общестроительные работы</v>
      </c>
      <c r="D558" s="75"/>
      <c r="E558" s="75"/>
      <c r="F558" s="75"/>
      <c r="G558" s="64"/>
      <c r="H558" s="65">
        <f>IF(SUM(T224:T557)=0, "-", SUM(T224:T557))</f>
        <v>1422372.0200000005</v>
      </c>
      <c r="AG558" s="55" t="str">
        <f>CONCATENATE("Итого по разделу: ",IF(Source!G320&lt;&gt;"Новый раздел", Source!G320, ""))</f>
        <v>Итого по разделу: Раздел 2: Общестроительные работы</v>
      </c>
    </row>
    <row r="559" spans="1:33" ht="15" x14ac:dyDescent="0.25">
      <c r="A559" s="64"/>
      <c r="B559" s="64"/>
      <c r="C559" s="64"/>
      <c r="D559" s="64"/>
      <c r="E559" s="64"/>
      <c r="F559" s="64"/>
      <c r="G559" s="64"/>
      <c r="H559" s="64"/>
    </row>
    <row r="562" spans="1:28" ht="16.5" x14ac:dyDescent="0.25">
      <c r="A562" s="79" t="str">
        <f>CONCATENATE("Раздел: ",IF(Source!G349&lt;&gt;"Новый раздел", Source!G349, ""))</f>
        <v>Раздел: Раздел 3: Электромонтажные работы</v>
      </c>
      <c r="B562" s="79"/>
      <c r="C562" s="79"/>
      <c r="D562" s="79"/>
      <c r="E562" s="79"/>
      <c r="F562" s="79"/>
      <c r="G562" s="79"/>
      <c r="H562" s="79"/>
    </row>
    <row r="563" spans="1:28" ht="57" x14ac:dyDescent="0.2">
      <c r="A563" s="51">
        <v>62</v>
      </c>
      <c r="B563" s="51" t="str">
        <f>Source!E354</f>
        <v>33</v>
      </c>
      <c r="C563" s="51" t="str">
        <f>Source!G354</f>
        <v>Сверление вертикальных отверстий в бетонных конструкциях полов перфоратором глубиной 230 мм диаметром 20 мм</v>
      </c>
      <c r="D563" s="51" t="str">
        <f>Source!F354</f>
        <v>46-03-013-01</v>
      </c>
      <c r="E563" s="34" t="str">
        <f>Source!H354</f>
        <v>100 ШТ</v>
      </c>
      <c r="F563" s="14">
        <f>Source!I354</f>
        <v>0.2</v>
      </c>
      <c r="G563" s="24">
        <f>Source!AB354</f>
        <v>42.65</v>
      </c>
      <c r="H563" s="25">
        <f>Source!O354</f>
        <v>56.81</v>
      </c>
      <c r="T563">
        <f>Source!O354+Source!X354+Source!Y354</f>
        <v>147.14000000000001</v>
      </c>
      <c r="U563">
        <f>Source!P354</f>
        <v>0</v>
      </c>
      <c r="V563">
        <f>Source!S354</f>
        <v>56.81</v>
      </c>
      <c r="W563">
        <f>Source!Q354</f>
        <v>0</v>
      </c>
      <c r="X563">
        <f>Source!R354</f>
        <v>0</v>
      </c>
      <c r="Y563">
        <f>Source!U354</f>
        <v>1</v>
      </c>
      <c r="Z563">
        <f>Source!V354</f>
        <v>0</v>
      </c>
      <c r="AA563">
        <f>Source!X354</f>
        <v>56.24</v>
      </c>
      <c r="AB563">
        <f>Source!Y354</f>
        <v>34.090000000000003</v>
      </c>
    </row>
    <row r="564" spans="1:28" ht="14.25" x14ac:dyDescent="0.2">
      <c r="C564" s="26" t="str">
        <f>"Объем: "&amp;Source!I354&amp;"=20/"&amp;"100"</f>
        <v>Объем: 0,2=20/100</v>
      </c>
      <c r="F564" s="14"/>
      <c r="G564" s="14"/>
      <c r="H564" s="14"/>
    </row>
    <row r="565" spans="1:28" x14ac:dyDescent="0.2">
      <c r="C565" s="26" t="s">
        <v>1187</v>
      </c>
      <c r="D565" s="26">
        <f>Source!BA354</f>
        <v>6.66</v>
      </c>
    </row>
    <row r="566" spans="1:28" x14ac:dyDescent="0.2">
      <c r="C566" s="26" t="s">
        <v>1188</v>
      </c>
      <c r="D566" s="26">
        <f>Source!BB354</f>
        <v>6.66</v>
      </c>
    </row>
    <row r="567" spans="1:28" x14ac:dyDescent="0.2">
      <c r="C567" s="26" t="s">
        <v>1189</v>
      </c>
      <c r="D567" s="26">
        <f>Source!BC354</f>
        <v>6.66</v>
      </c>
    </row>
    <row r="568" spans="1:28" x14ac:dyDescent="0.2">
      <c r="C568" s="26" t="s">
        <v>1190</v>
      </c>
      <c r="D568" s="26">
        <f>Source!BS354</f>
        <v>6.66</v>
      </c>
    </row>
    <row r="569" spans="1:28" x14ac:dyDescent="0.2">
      <c r="C569" s="11" t="s">
        <v>1191</v>
      </c>
      <c r="D569" s="38"/>
      <c r="E569" s="38"/>
      <c r="F569" s="38">
        <f>Source!BZ354</f>
        <v>110</v>
      </c>
      <c r="G569" s="62">
        <f>(Source!AF354+Source!AE354)*Source!FX354/100</f>
        <v>42.223499999999994</v>
      </c>
      <c r="H569" s="63">
        <f>Source!X354</f>
        <v>56.24</v>
      </c>
    </row>
    <row r="570" spans="1:28" x14ac:dyDescent="0.2">
      <c r="C570" s="11" t="s">
        <v>1200</v>
      </c>
      <c r="D570" s="38"/>
      <c r="E570" s="38"/>
      <c r="F570" s="38"/>
      <c r="G570" s="38" t="str">
        <f>CONCATENATE(Source!DL354,Source!FT354, "=", Source!FX354, "%")</f>
        <v>*0,9=99%</v>
      </c>
      <c r="H570" s="38" t="str">
        <f>CONCATENATE(Source!AT354)</f>
        <v>99</v>
      </c>
    </row>
    <row r="571" spans="1:28" x14ac:dyDescent="0.2">
      <c r="C571" s="11" t="s">
        <v>1192</v>
      </c>
      <c r="D571" s="38"/>
      <c r="E571" s="38"/>
      <c r="F571" s="38">
        <f>Source!CA354</f>
        <v>70</v>
      </c>
      <c r="G571" s="62">
        <f>(Source!AF354+Source!AE354)*Source!FY354/100</f>
        <v>25.376749999999998</v>
      </c>
      <c r="H571" s="63">
        <f>Source!Y354</f>
        <v>34.090000000000003</v>
      </c>
    </row>
    <row r="572" spans="1:28" x14ac:dyDescent="0.2">
      <c r="C572" s="11" t="s">
        <v>1201</v>
      </c>
      <c r="D572" s="38"/>
      <c r="E572" s="38"/>
      <c r="F572" s="38"/>
      <c r="G572" s="38" t="str">
        <f>CONCATENATE(Source!DM354,Source!FU354, "=", Source!FY354, "%")</f>
        <v>*0,85=59,5%</v>
      </c>
      <c r="H572" s="38" t="str">
        <f>CONCATENATE(Source!AU354)</f>
        <v>60</v>
      </c>
    </row>
    <row r="573" spans="1:28" x14ac:dyDescent="0.2">
      <c r="C573" s="11" t="s">
        <v>1193</v>
      </c>
      <c r="D573" s="38"/>
      <c r="E573" s="38"/>
      <c r="F573" s="38"/>
      <c r="G573" s="62">
        <f>((Source!AF354+Source!AE354)*Source!FX354/100)+((Source!AF354+Source!AE354)*Source!FY354/100)+Source!AB354</f>
        <v>110.25024999999999</v>
      </c>
      <c r="H573" s="63">
        <f>Source!O354+Source!X354+Source!Y354</f>
        <v>147.14000000000001</v>
      </c>
    </row>
    <row r="574" spans="1:28" ht="28.5" x14ac:dyDescent="0.2">
      <c r="A574" s="51">
        <v>63</v>
      </c>
      <c r="B574" s="51" t="str">
        <f>Source!E356</f>
        <v>34</v>
      </c>
      <c r="C574" s="51" t="str">
        <f>Source!G356</f>
        <v>Установка анкерных болтов в готовые гнезда с заделкой длиной до 1 м</v>
      </c>
      <c r="D574" s="51" t="str">
        <f>Source!F356</f>
        <v>06-01-015-01</v>
      </c>
      <c r="E574" s="34" t="str">
        <f>Source!H356</f>
        <v>т</v>
      </c>
      <c r="F574" s="14">
        <f>Source!I356</f>
        <v>1.6999999999999999E-3</v>
      </c>
      <c r="G574" s="24">
        <f>Source!AB356</f>
        <v>13375.026</v>
      </c>
      <c r="H574" s="25">
        <f>Source!O356</f>
        <v>151.43</v>
      </c>
      <c r="T574">
        <f>Source!O356+Source!X356+Source!Y356</f>
        <v>206.11</v>
      </c>
      <c r="U574">
        <f>Source!P356</f>
        <v>114.35</v>
      </c>
      <c r="V574">
        <f>Source!S356</f>
        <v>36.340000000000003</v>
      </c>
      <c r="W574">
        <f>Source!Q356</f>
        <v>0.74</v>
      </c>
      <c r="X574">
        <f>Source!R356</f>
        <v>0.11</v>
      </c>
      <c r="Y574">
        <f>Source!U356</f>
        <v>0.61584454999999994</v>
      </c>
      <c r="Z574">
        <f>Source!V356</f>
        <v>1.3174999999999999E-3</v>
      </c>
      <c r="AA574">
        <f>Source!X356</f>
        <v>34.630000000000003</v>
      </c>
      <c r="AB574">
        <f>Source!Y356</f>
        <v>20.05</v>
      </c>
    </row>
    <row r="575" spans="1:28" ht="14.25" x14ac:dyDescent="0.2">
      <c r="C575" s="26" t="s">
        <v>1187</v>
      </c>
      <c r="D575" s="26">
        <f>Source!BA356</f>
        <v>6.66</v>
      </c>
      <c r="F575" s="14"/>
      <c r="G575" s="14"/>
      <c r="H575" s="14"/>
    </row>
    <row r="576" spans="1:28" x14ac:dyDescent="0.2">
      <c r="C576" s="26" t="s">
        <v>1188</v>
      </c>
      <c r="D576" s="26">
        <f>Source!BB356</f>
        <v>6.66</v>
      </c>
    </row>
    <row r="577" spans="1:28" x14ac:dyDescent="0.2">
      <c r="C577" s="26" t="s">
        <v>1189</v>
      </c>
      <c r="D577" s="26">
        <f>Source!BC356</f>
        <v>6.66</v>
      </c>
    </row>
    <row r="578" spans="1:28" x14ac:dyDescent="0.2">
      <c r="C578" s="26" t="s">
        <v>1190</v>
      </c>
      <c r="D578" s="26">
        <f>Source!BS356</f>
        <v>6.66</v>
      </c>
    </row>
    <row r="579" spans="1:28" x14ac:dyDescent="0.2">
      <c r="C579" s="26" t="s">
        <v>1195</v>
      </c>
      <c r="D579" s="94" t="s">
        <v>360</v>
      </c>
      <c r="E579" s="94"/>
      <c r="F579" s="94"/>
      <c r="G579" s="94"/>
      <c r="H579" s="94"/>
    </row>
    <row r="580" spans="1:28" x14ac:dyDescent="0.2">
      <c r="C580" s="26" t="s">
        <v>1196</v>
      </c>
      <c r="D580" s="94" t="s">
        <v>360</v>
      </c>
      <c r="E580" s="94"/>
      <c r="F580" s="94"/>
      <c r="G580" s="94"/>
      <c r="H580" s="94"/>
    </row>
    <row r="581" spans="1:28" x14ac:dyDescent="0.2">
      <c r="C581" s="26" t="s">
        <v>1197</v>
      </c>
      <c r="D581" s="94" t="s">
        <v>361</v>
      </c>
      <c r="E581" s="94"/>
      <c r="F581" s="94"/>
      <c r="G581" s="94"/>
      <c r="H581" s="94"/>
    </row>
    <row r="582" spans="1:28" x14ac:dyDescent="0.2">
      <c r="C582" s="26" t="s">
        <v>1198</v>
      </c>
      <c r="D582" s="94" t="s">
        <v>361</v>
      </c>
      <c r="E582" s="94"/>
      <c r="F582" s="94"/>
      <c r="G582" s="94"/>
      <c r="H582" s="94"/>
    </row>
    <row r="583" spans="1:28" x14ac:dyDescent="0.2">
      <c r="C583" s="26" t="s">
        <v>1199</v>
      </c>
      <c r="D583" s="94" t="s">
        <v>360</v>
      </c>
      <c r="E583" s="94"/>
      <c r="F583" s="94"/>
      <c r="G583" s="94"/>
      <c r="H583" s="94"/>
    </row>
    <row r="584" spans="1:28" x14ac:dyDescent="0.2">
      <c r="C584" s="11" t="s">
        <v>1191</v>
      </c>
      <c r="D584" s="38"/>
      <c r="E584" s="38"/>
      <c r="F584" s="38">
        <f>Source!BZ356</f>
        <v>105</v>
      </c>
      <c r="G584" s="62">
        <f>(Source!AF356+Source!AE356)*Source!FX356/100</f>
        <v>3042.1685700000003</v>
      </c>
      <c r="H584" s="63">
        <f>Source!X356</f>
        <v>34.630000000000003</v>
      </c>
    </row>
    <row r="585" spans="1:28" x14ac:dyDescent="0.2">
      <c r="C585" s="11" t="s">
        <v>1200</v>
      </c>
      <c r="D585" s="38"/>
      <c r="E585" s="38"/>
      <c r="F585" s="38"/>
      <c r="G585" s="38" t="str">
        <f>CONCATENATE(Source!DL356,Source!FT356, "=", Source!FX356, "%")</f>
        <v>*0,9=94,5%</v>
      </c>
      <c r="H585" s="38" t="str">
        <f>CONCATENATE(Source!AT356)</f>
        <v>95</v>
      </c>
    </row>
    <row r="586" spans="1:28" x14ac:dyDescent="0.2">
      <c r="C586" s="11" t="s">
        <v>1192</v>
      </c>
      <c r="D586" s="38"/>
      <c r="E586" s="38"/>
      <c r="F586" s="38">
        <f>Source!CA356</f>
        <v>65</v>
      </c>
      <c r="G586" s="62">
        <f>(Source!AF356+Source!AE356)*Source!FY356/100</f>
        <v>1778.6223649999999</v>
      </c>
      <c r="H586" s="63">
        <f>Source!Y356</f>
        <v>20.05</v>
      </c>
    </row>
    <row r="587" spans="1:28" x14ac:dyDescent="0.2">
      <c r="C587" s="11" t="s">
        <v>1201</v>
      </c>
      <c r="D587" s="38"/>
      <c r="E587" s="38"/>
      <c r="F587" s="38"/>
      <c r="G587" s="38" t="str">
        <f>CONCATENATE(Source!DM356,Source!FU356, "=", Source!FY356, "%")</f>
        <v>*0,85=55,25%</v>
      </c>
      <c r="H587" s="38" t="str">
        <f>CONCATENATE(Source!AU356)</f>
        <v>55</v>
      </c>
    </row>
    <row r="588" spans="1:28" x14ac:dyDescent="0.2">
      <c r="C588" s="11" t="s">
        <v>1193</v>
      </c>
      <c r="D588" s="38"/>
      <c r="E588" s="38"/>
      <c r="F588" s="38"/>
      <c r="G588" s="62">
        <f>((Source!AF356+Source!AE356)*Source!FX356/100)+((Source!AF356+Source!AE356)*Source!FY356/100)+Source!AB356</f>
        <v>18195.816934999999</v>
      </c>
      <c r="H588" s="63">
        <f>Source!O356+Source!X356+Source!Y356</f>
        <v>206.11</v>
      </c>
    </row>
    <row r="589" spans="1:28" ht="42.75" x14ac:dyDescent="0.2">
      <c r="A589" s="51">
        <v>64</v>
      </c>
      <c r="B589" s="51" t="str">
        <f>Source!E358</f>
        <v>35</v>
      </c>
      <c r="C589" s="51" t="str">
        <f>Source!G358</f>
        <v>Металлические конструкции (монтаж фермы треугольной для осветильного оборудования)</v>
      </c>
      <c r="D589" s="51" t="str">
        <f>Source!F358</f>
        <v>м08-01-087-03</v>
      </c>
      <c r="E589" s="34" t="str">
        <f>Source!H358</f>
        <v>т</v>
      </c>
      <c r="F589" s="14">
        <f>Source!I358</f>
        <v>0.3</v>
      </c>
      <c r="G589" s="24">
        <f>Source!AB358</f>
        <v>13013.71</v>
      </c>
      <c r="H589" s="25">
        <f>Source!O358</f>
        <v>26001.39</v>
      </c>
      <c r="T589">
        <f>Source!O358+Source!X358+Source!Y358</f>
        <v>28053.82</v>
      </c>
      <c r="U589">
        <f>Source!P358</f>
        <v>23943.71</v>
      </c>
      <c r="V589">
        <f>Source!S358</f>
        <v>1195.52</v>
      </c>
      <c r="W589">
        <f>Source!Q358</f>
        <v>862.16</v>
      </c>
      <c r="X589">
        <f>Source!R358</f>
        <v>87.25</v>
      </c>
      <c r="Y589">
        <f>Source!U358</f>
        <v>18.66</v>
      </c>
      <c r="Z589">
        <f>Source!V358</f>
        <v>1.044</v>
      </c>
      <c r="AA589">
        <f>Source!X358</f>
        <v>1218.6300000000001</v>
      </c>
      <c r="AB589">
        <f>Source!Y358</f>
        <v>833.8</v>
      </c>
    </row>
    <row r="590" spans="1:28" ht="14.25" x14ac:dyDescent="0.2">
      <c r="C590" s="26" t="s">
        <v>1187</v>
      </c>
      <c r="D590" s="26">
        <f>Source!BA358</f>
        <v>6.66</v>
      </c>
      <c r="F590" s="14"/>
      <c r="G590" s="14"/>
      <c r="H590" s="14"/>
    </row>
    <row r="591" spans="1:28" x14ac:dyDescent="0.2">
      <c r="C591" s="26" t="s">
        <v>1188</v>
      </c>
      <c r="D591" s="26">
        <f>Source!BB358</f>
        <v>6.66</v>
      </c>
    </row>
    <row r="592" spans="1:28" x14ac:dyDescent="0.2">
      <c r="C592" s="26" t="s">
        <v>1189</v>
      </c>
      <c r="D592" s="26">
        <f>Source!BC358</f>
        <v>6.66</v>
      </c>
    </row>
    <row r="593" spans="1:28" x14ac:dyDescent="0.2">
      <c r="C593" s="26" t="s">
        <v>1190</v>
      </c>
      <c r="D593" s="26">
        <f>Source!BS358</f>
        <v>6.66</v>
      </c>
    </row>
    <row r="594" spans="1:28" x14ac:dyDescent="0.2">
      <c r="C594" s="11" t="s">
        <v>1191</v>
      </c>
      <c r="D594" s="38"/>
      <c r="E594" s="38"/>
      <c r="F594" s="38">
        <f>Source!BZ358</f>
        <v>95</v>
      </c>
      <c r="G594" s="62">
        <f>(Source!AF358+Source!AE358)*Source!FX358/100</f>
        <v>609.92849999999999</v>
      </c>
      <c r="H594" s="63">
        <f>Source!X358</f>
        <v>1218.6300000000001</v>
      </c>
    </row>
    <row r="595" spans="1:28" x14ac:dyDescent="0.2">
      <c r="C595" s="11" t="s">
        <v>1192</v>
      </c>
      <c r="D595" s="38"/>
      <c r="E595" s="38"/>
      <c r="F595" s="38">
        <f>Source!CA358</f>
        <v>65</v>
      </c>
      <c r="G595" s="62">
        <f>(Source!AF358+Source!AE358)*Source!FY358/100</f>
        <v>417.31949999999995</v>
      </c>
      <c r="H595" s="63">
        <f>Source!Y358</f>
        <v>833.8</v>
      </c>
    </row>
    <row r="596" spans="1:28" x14ac:dyDescent="0.2">
      <c r="C596" s="11" t="s">
        <v>1193</v>
      </c>
      <c r="D596" s="38"/>
      <c r="E596" s="38"/>
      <c r="F596" s="38"/>
      <c r="G596" s="62">
        <f>((Source!AF358+Source!AE358)*Source!FX358/100)+((Source!AF358+Source!AE358)*Source!FY358/100)+Source!AB358</f>
        <v>14040.957999999999</v>
      </c>
      <c r="H596" s="63">
        <f>Source!O358+Source!X358+Source!Y358</f>
        <v>28053.82</v>
      </c>
    </row>
    <row r="597" spans="1:28" ht="28.5" x14ac:dyDescent="0.2">
      <c r="A597" s="51">
        <v>65</v>
      </c>
      <c r="B597" s="51" t="str">
        <f>Source!E360</f>
        <v>36</v>
      </c>
      <c r="C597" s="51" t="str">
        <f>Source!G360</f>
        <v>Щит распределительный</v>
      </c>
      <c r="D597" s="51" t="str">
        <f>Source!F360</f>
        <v>м10-04-066-03</v>
      </c>
      <c r="E597" s="34" t="str">
        <f>Source!H360</f>
        <v>ШТ</v>
      </c>
      <c r="F597" s="14">
        <f>Source!I360</f>
        <v>2</v>
      </c>
      <c r="G597" s="24">
        <f>Source!AB360</f>
        <v>386.75</v>
      </c>
      <c r="H597" s="25">
        <f>Source!O360</f>
        <v>5151.51</v>
      </c>
      <c r="T597">
        <f>Source!O360+Source!X360+Source!Y360</f>
        <v>12294.14</v>
      </c>
      <c r="U597">
        <f>Source!P360</f>
        <v>602.05999999999995</v>
      </c>
      <c r="V597">
        <f>Source!S360</f>
        <v>4549.45</v>
      </c>
      <c r="W597">
        <f>Source!Q360</f>
        <v>0</v>
      </c>
      <c r="X597">
        <f>Source!R360</f>
        <v>0</v>
      </c>
      <c r="Y597">
        <f>Source!U360</f>
        <v>66</v>
      </c>
      <c r="Z597">
        <f>Source!V360</f>
        <v>0</v>
      </c>
      <c r="AA597">
        <f>Source!X360</f>
        <v>4185.49</v>
      </c>
      <c r="AB597">
        <f>Source!Y360</f>
        <v>2957.14</v>
      </c>
    </row>
    <row r="598" spans="1:28" ht="14.25" x14ac:dyDescent="0.2">
      <c r="C598" s="26" t="s">
        <v>1187</v>
      </c>
      <c r="D598" s="26">
        <f>Source!BA360</f>
        <v>6.66</v>
      </c>
      <c r="F598" s="14"/>
      <c r="G598" s="14"/>
      <c r="H598" s="14"/>
    </row>
    <row r="599" spans="1:28" x14ac:dyDescent="0.2">
      <c r="C599" s="26" t="s">
        <v>1188</v>
      </c>
      <c r="D599" s="26">
        <f>Source!BB360</f>
        <v>6.66</v>
      </c>
    </row>
    <row r="600" spans="1:28" x14ac:dyDescent="0.2">
      <c r="C600" s="26" t="s">
        <v>1189</v>
      </c>
      <c r="D600" s="26">
        <f>Source!BC360</f>
        <v>6.66</v>
      </c>
    </row>
    <row r="601" spans="1:28" x14ac:dyDescent="0.2">
      <c r="C601" s="26" t="s">
        <v>1190</v>
      </c>
      <c r="D601" s="26">
        <f>Source!BS360</f>
        <v>6.66</v>
      </c>
    </row>
    <row r="602" spans="1:28" x14ac:dyDescent="0.2">
      <c r="C602" s="11" t="s">
        <v>1191</v>
      </c>
      <c r="D602" s="38"/>
      <c r="E602" s="38"/>
      <c r="F602" s="38">
        <f>Source!BZ360</f>
        <v>92</v>
      </c>
      <c r="G602" s="62">
        <f>(Source!AF360+Source!AE360)*Source!FX360/100</f>
        <v>314.226</v>
      </c>
      <c r="H602" s="63">
        <f>Source!X360</f>
        <v>4185.49</v>
      </c>
    </row>
    <row r="603" spans="1:28" x14ac:dyDescent="0.2">
      <c r="C603" s="11" t="s">
        <v>1192</v>
      </c>
      <c r="D603" s="38"/>
      <c r="E603" s="38"/>
      <c r="F603" s="38">
        <f>Source!CA360</f>
        <v>65</v>
      </c>
      <c r="G603" s="62">
        <f>(Source!AF360+Source!AE360)*Source!FY360/100</f>
        <v>222.00749999999999</v>
      </c>
      <c r="H603" s="63">
        <f>Source!Y360</f>
        <v>2957.14</v>
      </c>
    </row>
    <row r="604" spans="1:28" x14ac:dyDescent="0.2">
      <c r="C604" s="11" t="s">
        <v>1193</v>
      </c>
      <c r="D604" s="38"/>
      <c r="E604" s="38"/>
      <c r="F604" s="38"/>
      <c r="G604" s="62">
        <f>((Source!AF360+Source!AE360)*Source!FX360/100)+((Source!AF360+Source!AE360)*Source!FY360/100)+Source!AB360</f>
        <v>922.98350000000005</v>
      </c>
      <c r="H604" s="63">
        <f>Source!O360+Source!X360+Source!Y360</f>
        <v>12294.14</v>
      </c>
    </row>
    <row r="605" spans="1:28" ht="42.75" x14ac:dyDescent="0.2">
      <c r="A605" s="51">
        <v>66</v>
      </c>
      <c r="B605" s="51" t="str">
        <f>Source!E362</f>
        <v>36,1</v>
      </c>
      <c r="C605" s="51" t="str">
        <f>Source!G362</f>
        <v>Щиты распределительные встраиваемые ЩРВ-24з, размером 435х350х120 мм</v>
      </c>
      <c r="D605" s="51" t="str">
        <f>Source!F362</f>
        <v>20.4.04.02-0010</v>
      </c>
      <c r="E605" s="34" t="str">
        <f>Source!H362</f>
        <v>шт.</v>
      </c>
      <c r="F605" s="14">
        <f>Source!I362</f>
        <v>1</v>
      </c>
      <c r="G605" s="24">
        <f>Source!AB362</f>
        <v>437.65</v>
      </c>
      <c r="H605" s="25">
        <f>Source!O362</f>
        <v>2914.75</v>
      </c>
      <c r="T605">
        <f>Source!O362+Source!X362+Source!Y362</f>
        <v>2914.75</v>
      </c>
      <c r="U605">
        <f>Source!P362</f>
        <v>2914.75</v>
      </c>
      <c r="V605">
        <f>Source!S362</f>
        <v>0</v>
      </c>
      <c r="W605">
        <f>Source!Q362</f>
        <v>0</v>
      </c>
      <c r="X605">
        <f>Source!R362</f>
        <v>0</v>
      </c>
      <c r="Y605">
        <f>Source!U362</f>
        <v>0</v>
      </c>
      <c r="Z605">
        <f>Source!V362</f>
        <v>0</v>
      </c>
      <c r="AA605">
        <f>Source!X362</f>
        <v>0</v>
      </c>
      <c r="AB605">
        <f>Source!Y362</f>
        <v>0</v>
      </c>
    </row>
    <row r="606" spans="1:28" ht="14.25" x14ac:dyDescent="0.2">
      <c r="C606" s="26" t="s">
        <v>1189</v>
      </c>
      <c r="D606" s="26">
        <f>Source!BC362</f>
        <v>6.66</v>
      </c>
      <c r="F606" s="14"/>
      <c r="G606" s="14"/>
      <c r="H606" s="14"/>
    </row>
    <row r="607" spans="1:28" ht="42.75" x14ac:dyDescent="0.2">
      <c r="A607" s="51">
        <v>67</v>
      </c>
      <c r="B607" s="51" t="str">
        <f>Source!E364</f>
        <v>36,2</v>
      </c>
      <c r="C607" s="51" t="str">
        <f>Source!G364</f>
        <v>Щиты распределительные наружной установки ЩРН-36 IP31 (520х310х120 мм)</v>
      </c>
      <c r="D607" s="51" t="str">
        <f>Source!F364</f>
        <v>20.4.04.02-0046</v>
      </c>
      <c r="E607" s="34" t="str">
        <f>Source!H364</f>
        <v>шт.</v>
      </c>
      <c r="F607" s="14">
        <f>Source!I364</f>
        <v>1</v>
      </c>
      <c r="G607" s="24">
        <f>Source!AB364</f>
        <v>202.07</v>
      </c>
      <c r="H607" s="25">
        <f>Source!O364</f>
        <v>1345.79</v>
      </c>
      <c r="T607">
        <f>Source!O364+Source!X364+Source!Y364</f>
        <v>1345.79</v>
      </c>
      <c r="U607">
        <f>Source!P364</f>
        <v>1345.79</v>
      </c>
      <c r="V607">
        <f>Source!S364</f>
        <v>0</v>
      </c>
      <c r="W607">
        <f>Source!Q364</f>
        <v>0</v>
      </c>
      <c r="X607">
        <f>Source!R364</f>
        <v>0</v>
      </c>
      <c r="Y607">
        <f>Source!U364</f>
        <v>0</v>
      </c>
      <c r="Z607">
        <f>Source!V364</f>
        <v>0</v>
      </c>
      <c r="AA607">
        <f>Source!X364</f>
        <v>0</v>
      </c>
      <c r="AB607">
        <f>Source!Y364</f>
        <v>0</v>
      </c>
    </row>
    <row r="608" spans="1:28" ht="14.25" x14ac:dyDescent="0.2">
      <c r="C608" s="26" t="s">
        <v>1189</v>
      </c>
      <c r="D608" s="26">
        <f>Source!BC364</f>
        <v>6.66</v>
      </c>
      <c r="F608" s="14"/>
      <c r="G608" s="14"/>
      <c r="H608" s="14"/>
    </row>
    <row r="609" spans="1:28" ht="42.75" x14ac:dyDescent="0.2">
      <c r="A609" s="51">
        <v>68</v>
      </c>
      <c r="B609" s="51" t="str">
        <f>Source!E366</f>
        <v>37</v>
      </c>
      <c r="C609" s="51" t="str">
        <f>Source!G366</f>
        <v>Автомат одно-, двух-, трехполюсный, устанавливаемый на конструкции на стене или колонне, на ток до 25 А</v>
      </c>
      <c r="D609" s="51" t="str">
        <f>Source!F366</f>
        <v>м08-03-526-01</v>
      </c>
      <c r="E609" s="34" t="str">
        <f>Source!H366</f>
        <v>ШТ</v>
      </c>
      <c r="F609" s="14">
        <f>Source!I366</f>
        <v>14</v>
      </c>
      <c r="G609" s="24">
        <f>Source!AB366</f>
        <v>35.979999999999997</v>
      </c>
      <c r="H609" s="25">
        <f>Source!O366</f>
        <v>3354.77</v>
      </c>
      <c r="T609">
        <f>Source!O366+Source!X366+Source!Y366</f>
        <v>5568.6600000000008</v>
      </c>
      <c r="U609">
        <f>Source!P366</f>
        <v>1873.19</v>
      </c>
      <c r="V609">
        <f>Source!S366</f>
        <v>1383.68</v>
      </c>
      <c r="W609">
        <f>Source!Q366</f>
        <v>97.9</v>
      </c>
      <c r="X609">
        <f>Source!R366</f>
        <v>0</v>
      </c>
      <c r="Y609">
        <f>Source!U366</f>
        <v>21.84</v>
      </c>
      <c r="Z609">
        <f>Source!V366</f>
        <v>0</v>
      </c>
      <c r="AA609">
        <f>Source!X366</f>
        <v>1314.5</v>
      </c>
      <c r="AB609">
        <f>Source!Y366</f>
        <v>899.39</v>
      </c>
    </row>
    <row r="610" spans="1:28" ht="14.25" x14ac:dyDescent="0.2">
      <c r="C610" s="26" t="s">
        <v>1187</v>
      </c>
      <c r="D610" s="26">
        <f>Source!BA366</f>
        <v>6.66</v>
      </c>
      <c r="F610" s="14"/>
      <c r="G610" s="14"/>
      <c r="H610" s="14"/>
    </row>
    <row r="611" spans="1:28" x14ac:dyDescent="0.2">
      <c r="C611" s="26" t="s">
        <v>1188</v>
      </c>
      <c r="D611" s="26">
        <f>Source!BB366</f>
        <v>6.66</v>
      </c>
    </row>
    <row r="612" spans="1:28" x14ac:dyDescent="0.2">
      <c r="C612" s="26" t="s">
        <v>1189</v>
      </c>
      <c r="D612" s="26">
        <f>Source!BC366</f>
        <v>6.66</v>
      </c>
    </row>
    <row r="613" spans="1:28" x14ac:dyDescent="0.2">
      <c r="C613" s="26" t="s">
        <v>1190</v>
      </c>
      <c r="D613" s="26">
        <f>Source!BS366</f>
        <v>6.66</v>
      </c>
    </row>
    <row r="614" spans="1:28" x14ac:dyDescent="0.2">
      <c r="C614" s="11" t="s">
        <v>1191</v>
      </c>
      <c r="D614" s="38"/>
      <c r="E614" s="38"/>
      <c r="F614" s="38">
        <f>Source!BZ366</f>
        <v>95</v>
      </c>
      <c r="G614" s="62">
        <f>(Source!AF366+Source!AE366)*Source!FX366/100</f>
        <v>14.097999999999999</v>
      </c>
      <c r="H614" s="63">
        <f>Source!X366</f>
        <v>1314.5</v>
      </c>
    </row>
    <row r="615" spans="1:28" x14ac:dyDescent="0.2">
      <c r="C615" s="11" t="s">
        <v>1192</v>
      </c>
      <c r="D615" s="38"/>
      <c r="E615" s="38"/>
      <c r="F615" s="38">
        <f>Source!CA366</f>
        <v>65</v>
      </c>
      <c r="G615" s="62">
        <f>(Source!AF366+Source!AE366)*Source!FY366/100</f>
        <v>9.6460000000000008</v>
      </c>
      <c r="H615" s="63">
        <f>Source!Y366</f>
        <v>899.39</v>
      </c>
    </row>
    <row r="616" spans="1:28" x14ac:dyDescent="0.2">
      <c r="C616" s="11" t="s">
        <v>1193</v>
      </c>
      <c r="D616" s="38"/>
      <c r="E616" s="38"/>
      <c r="F616" s="38"/>
      <c r="G616" s="62">
        <f>((Source!AF366+Source!AE366)*Source!FX366/100)+((Source!AF366+Source!AE366)*Source!FY366/100)+Source!AB366</f>
        <v>59.723999999999997</v>
      </c>
      <c r="H616" s="63">
        <f>Source!O366+Source!X366+Source!Y366</f>
        <v>5568.6600000000008</v>
      </c>
    </row>
    <row r="617" spans="1:28" ht="28.5" x14ac:dyDescent="0.2">
      <c r="A617" s="51">
        <v>69</v>
      </c>
      <c r="B617" s="51" t="str">
        <f>Source!E368</f>
        <v>37,1</v>
      </c>
      <c r="C617" s="51" t="str">
        <f>Source!G368</f>
        <v>Выключатели автоматические «Legrand» серии LR 1Р 10А</v>
      </c>
      <c r="D617" s="51" t="str">
        <f>Source!F368</f>
        <v>62.1.01.09-0073</v>
      </c>
      <c r="E617" s="34" t="str">
        <f>Source!H368</f>
        <v>шт.</v>
      </c>
      <c r="F617" s="14">
        <f>Source!I368</f>
        <v>8</v>
      </c>
      <c r="G617" s="24">
        <f>Source!AB368</f>
        <v>46.25</v>
      </c>
      <c r="H617" s="25">
        <f>Source!O368</f>
        <v>2464.1999999999998</v>
      </c>
      <c r="T617">
        <f>Source!O368+Source!X368+Source!Y368</f>
        <v>2464.1999999999998</v>
      </c>
      <c r="U617">
        <f>Source!P368</f>
        <v>2464.1999999999998</v>
      </c>
      <c r="V617">
        <f>Source!S368</f>
        <v>0</v>
      </c>
      <c r="W617">
        <f>Source!Q368</f>
        <v>0</v>
      </c>
      <c r="X617">
        <f>Source!R368</f>
        <v>0</v>
      </c>
      <c r="Y617">
        <f>Source!U368</f>
        <v>0</v>
      </c>
      <c r="Z617">
        <f>Source!V368</f>
        <v>0</v>
      </c>
      <c r="AA617">
        <f>Source!X368</f>
        <v>0</v>
      </c>
      <c r="AB617">
        <f>Source!Y368</f>
        <v>0</v>
      </c>
    </row>
    <row r="618" spans="1:28" ht="14.25" x14ac:dyDescent="0.2">
      <c r="C618" s="26" t="s">
        <v>1189</v>
      </c>
      <c r="D618" s="26">
        <f>Source!BC368</f>
        <v>6.66</v>
      </c>
      <c r="F618" s="14"/>
      <c r="G618" s="14"/>
      <c r="H618" s="14"/>
    </row>
    <row r="619" spans="1:28" ht="28.5" x14ac:dyDescent="0.2">
      <c r="A619" s="51">
        <v>70</v>
      </c>
      <c r="B619" s="51" t="str">
        <f>Source!E370</f>
        <v>37,2</v>
      </c>
      <c r="C619" s="51" t="str">
        <f>Source!G370</f>
        <v>Выключатели автоматические «Legrand» серии LR 1Р 25А</v>
      </c>
      <c r="D619" s="51" t="str">
        <f>Source!F370</f>
        <v>62.1.01.09-0075</v>
      </c>
      <c r="E619" s="34" t="str">
        <f>Source!H370</f>
        <v>шт.</v>
      </c>
      <c r="F619" s="14">
        <f>Source!I370</f>
        <v>6</v>
      </c>
      <c r="G619" s="24">
        <f>Source!AB370</f>
        <v>46.02</v>
      </c>
      <c r="H619" s="25">
        <f>Source!O370</f>
        <v>1838.96</v>
      </c>
      <c r="T619">
        <f>Source!O370+Source!X370+Source!Y370</f>
        <v>1838.96</v>
      </c>
      <c r="U619">
        <f>Source!P370</f>
        <v>1838.96</v>
      </c>
      <c r="V619">
        <f>Source!S370</f>
        <v>0</v>
      </c>
      <c r="W619">
        <f>Source!Q370</f>
        <v>0</v>
      </c>
      <c r="X619">
        <f>Source!R370</f>
        <v>0</v>
      </c>
      <c r="Y619">
        <f>Source!U370</f>
        <v>0</v>
      </c>
      <c r="Z619">
        <f>Source!V370</f>
        <v>0</v>
      </c>
      <c r="AA619">
        <f>Source!X370</f>
        <v>0</v>
      </c>
      <c r="AB619">
        <f>Source!Y370</f>
        <v>0</v>
      </c>
    </row>
    <row r="620" spans="1:28" ht="14.25" x14ac:dyDescent="0.2">
      <c r="C620" s="26" t="s">
        <v>1189</v>
      </c>
      <c r="D620" s="26">
        <f>Source!BC370</f>
        <v>6.66</v>
      </c>
      <c r="F620" s="14"/>
      <c r="G620" s="14"/>
      <c r="H620" s="14"/>
    </row>
    <row r="621" spans="1:28" ht="57" x14ac:dyDescent="0.2">
      <c r="A621" s="51">
        <v>71</v>
      </c>
      <c r="B621" s="51" t="str">
        <f>Source!E372</f>
        <v>38</v>
      </c>
      <c r="C621" s="51" t="str">
        <f>Source!G372</f>
        <v>Труба винипластовая по установленным конструкциям, по стенам и колоннам с креплением скобами, диаметр до 50 мм</v>
      </c>
      <c r="D621" s="51" t="str">
        <f>Source!F372</f>
        <v>м08-02-409-02</v>
      </c>
      <c r="E621" s="34" t="str">
        <f>Source!H372</f>
        <v>100 м</v>
      </c>
      <c r="F621" s="14">
        <f>Source!I372</f>
        <v>2</v>
      </c>
      <c r="G621" s="24">
        <f>Source!AB372</f>
        <v>348.03</v>
      </c>
      <c r="H621" s="25">
        <f>Source!O372</f>
        <v>4635.75</v>
      </c>
      <c r="T621">
        <f>Source!O372+Source!X372+Source!Y372</f>
        <v>10288.11</v>
      </c>
      <c r="U621">
        <f>Source!P372</f>
        <v>341.52</v>
      </c>
      <c r="V621">
        <f>Source!S372</f>
        <v>3445.75</v>
      </c>
      <c r="W621">
        <f>Source!Q372</f>
        <v>848.48</v>
      </c>
      <c r="X621">
        <f>Source!R372</f>
        <v>86.98</v>
      </c>
      <c r="Y621">
        <f>Source!U372</f>
        <v>55.04</v>
      </c>
      <c r="Z621">
        <f>Source!V372</f>
        <v>1.04</v>
      </c>
      <c r="AA621">
        <f>Source!X372</f>
        <v>3356.09</v>
      </c>
      <c r="AB621">
        <f>Source!Y372</f>
        <v>2296.27</v>
      </c>
    </row>
    <row r="622" spans="1:28" ht="14.25" x14ac:dyDescent="0.2">
      <c r="C622" s="26" t="str">
        <f>"Объем: "&amp;Source!I372&amp;"=200/"&amp;"100"</f>
        <v>Объем: 2=200/100</v>
      </c>
      <c r="F622" s="14"/>
      <c r="G622" s="14"/>
      <c r="H622" s="14"/>
    </row>
    <row r="623" spans="1:28" x14ac:dyDescent="0.2">
      <c r="C623" s="26" t="s">
        <v>1187</v>
      </c>
      <c r="D623" s="26">
        <f>Source!BA372</f>
        <v>6.66</v>
      </c>
    </row>
    <row r="624" spans="1:28" x14ac:dyDescent="0.2">
      <c r="C624" s="26" t="s">
        <v>1188</v>
      </c>
      <c r="D624" s="26">
        <f>Source!BB372</f>
        <v>6.66</v>
      </c>
    </row>
    <row r="625" spans="1:28" x14ac:dyDescent="0.2">
      <c r="C625" s="26" t="s">
        <v>1189</v>
      </c>
      <c r="D625" s="26">
        <f>Source!BC372</f>
        <v>6.66</v>
      </c>
    </row>
    <row r="626" spans="1:28" x14ac:dyDescent="0.2">
      <c r="C626" s="26" t="s">
        <v>1190</v>
      </c>
      <c r="D626" s="26">
        <f>Source!BS372</f>
        <v>6.66</v>
      </c>
    </row>
    <row r="627" spans="1:28" x14ac:dyDescent="0.2">
      <c r="C627" s="11" t="s">
        <v>1191</v>
      </c>
      <c r="D627" s="38"/>
      <c r="E627" s="38"/>
      <c r="F627" s="38">
        <f>Source!BZ372</f>
        <v>95</v>
      </c>
      <c r="G627" s="62">
        <f>(Source!AF372+Source!AE372)*Source!FX372/100</f>
        <v>251.95899999999997</v>
      </c>
      <c r="H627" s="63">
        <f>Source!X372</f>
        <v>3356.09</v>
      </c>
    </row>
    <row r="628" spans="1:28" x14ac:dyDescent="0.2">
      <c r="C628" s="11" t="s">
        <v>1192</v>
      </c>
      <c r="D628" s="38"/>
      <c r="E628" s="38"/>
      <c r="F628" s="38">
        <f>Source!CA372</f>
        <v>65</v>
      </c>
      <c r="G628" s="62">
        <f>(Source!AF372+Source!AE372)*Source!FY372/100</f>
        <v>172.393</v>
      </c>
      <c r="H628" s="63">
        <f>Source!Y372</f>
        <v>2296.27</v>
      </c>
    </row>
    <row r="629" spans="1:28" x14ac:dyDescent="0.2">
      <c r="C629" s="11" t="s">
        <v>1193</v>
      </c>
      <c r="D629" s="38"/>
      <c r="E629" s="38"/>
      <c r="F629" s="38"/>
      <c r="G629" s="62">
        <f>((Source!AF372+Source!AE372)*Source!FX372/100)+((Source!AF372+Source!AE372)*Source!FY372/100)+Source!AB372</f>
        <v>772.38199999999995</v>
      </c>
      <c r="H629" s="63">
        <f>Source!O372+Source!X372+Source!Y372</f>
        <v>10288.11</v>
      </c>
    </row>
    <row r="630" spans="1:28" ht="42.75" x14ac:dyDescent="0.2">
      <c r="A630" s="51">
        <v>72</v>
      </c>
      <c r="B630" s="51" t="str">
        <f>Source!E374</f>
        <v>38,1</v>
      </c>
      <c r="C630" s="51" t="str">
        <f>Source!G374</f>
        <v>Трубы из непластифицированного поливинилхлорида (НПВХ) для электропроводок диаметром 50 мм</v>
      </c>
      <c r="D630" s="51" t="str">
        <f>Source!F374</f>
        <v>24.3.01.04-0046</v>
      </c>
      <c r="E630" s="34" t="str">
        <f>Source!H374</f>
        <v>м</v>
      </c>
      <c r="F630" s="14">
        <f>Source!I374</f>
        <v>200</v>
      </c>
      <c r="G630" s="24">
        <f>Source!AB374</f>
        <v>7.35</v>
      </c>
      <c r="H630" s="25">
        <f>Source!O374</f>
        <v>9790.2000000000007</v>
      </c>
      <c r="T630">
        <f>Source!O374+Source!X374+Source!Y374</f>
        <v>9790.2000000000007</v>
      </c>
      <c r="U630">
        <f>Source!P374</f>
        <v>9790.2000000000007</v>
      </c>
      <c r="V630">
        <f>Source!S374</f>
        <v>0</v>
      </c>
      <c r="W630">
        <f>Source!Q374</f>
        <v>0</v>
      </c>
      <c r="X630">
        <f>Source!R374</f>
        <v>0</v>
      </c>
      <c r="Y630">
        <f>Source!U374</f>
        <v>0</v>
      </c>
      <c r="Z630">
        <f>Source!V374</f>
        <v>0</v>
      </c>
      <c r="AA630">
        <f>Source!X374</f>
        <v>0</v>
      </c>
      <c r="AB630">
        <f>Source!Y374</f>
        <v>0</v>
      </c>
    </row>
    <row r="631" spans="1:28" ht="14.25" x14ac:dyDescent="0.2">
      <c r="C631" s="26" t="s">
        <v>1189</v>
      </c>
      <c r="D631" s="26">
        <f>Source!BC374</f>
        <v>6.66</v>
      </c>
      <c r="F631" s="14"/>
      <c r="G631" s="14"/>
      <c r="H631" s="14"/>
    </row>
    <row r="632" spans="1:28" ht="71.25" x14ac:dyDescent="0.2">
      <c r="A632" s="51">
        <v>73</v>
      </c>
      <c r="B632" s="51" t="str">
        <f>Source!E376</f>
        <v>39</v>
      </c>
      <c r="C632" s="51" t="str">
        <f>Source!G376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632" s="51" t="str">
        <f>Source!F376</f>
        <v>м08-02-412-02</v>
      </c>
      <c r="E632" s="34" t="str">
        <f>Source!H376</f>
        <v>100 м</v>
      </c>
      <c r="F632" s="14">
        <f>Source!I376</f>
        <v>0.5</v>
      </c>
      <c r="G632" s="24">
        <f>Source!AB376</f>
        <v>68.7</v>
      </c>
      <c r="H632" s="25">
        <f>Source!O376</f>
        <v>228.77</v>
      </c>
      <c r="T632">
        <f>Source!O376+Source!X376+Source!Y376</f>
        <v>501.40999999999997</v>
      </c>
      <c r="U632">
        <f>Source!P376</f>
        <v>48.22</v>
      </c>
      <c r="V632">
        <f>Source!S376</f>
        <v>168.73</v>
      </c>
      <c r="W632">
        <f>Source!Q376</f>
        <v>11.82</v>
      </c>
      <c r="X632">
        <f>Source!R376</f>
        <v>1.67</v>
      </c>
      <c r="Y632">
        <f>Source!U376</f>
        <v>2.6949999999999998</v>
      </c>
      <c r="Z632">
        <f>Source!V376</f>
        <v>0.02</v>
      </c>
      <c r="AA632">
        <f>Source!X376</f>
        <v>161.88</v>
      </c>
      <c r="AB632">
        <f>Source!Y376</f>
        <v>110.76</v>
      </c>
    </row>
    <row r="633" spans="1:28" ht="14.25" x14ac:dyDescent="0.2">
      <c r="C633" s="26" t="str">
        <f>"Объем: "&amp;Source!I376&amp;"=50/"&amp;"100"</f>
        <v>Объем: 0,5=50/100</v>
      </c>
      <c r="F633" s="14"/>
      <c r="G633" s="14"/>
      <c r="H633" s="14"/>
    </row>
    <row r="634" spans="1:28" x14ac:dyDescent="0.2">
      <c r="C634" s="26" t="s">
        <v>1187</v>
      </c>
      <c r="D634" s="26">
        <f>Source!BA376</f>
        <v>6.66</v>
      </c>
    </row>
    <row r="635" spans="1:28" x14ac:dyDescent="0.2">
      <c r="C635" s="26" t="s">
        <v>1188</v>
      </c>
      <c r="D635" s="26">
        <f>Source!BB376</f>
        <v>6.66</v>
      </c>
    </row>
    <row r="636" spans="1:28" x14ac:dyDescent="0.2">
      <c r="C636" s="26" t="s">
        <v>1189</v>
      </c>
      <c r="D636" s="26">
        <f>Source!BC376</f>
        <v>6.66</v>
      </c>
    </row>
    <row r="637" spans="1:28" x14ac:dyDescent="0.2">
      <c r="C637" s="26" t="s">
        <v>1190</v>
      </c>
      <c r="D637" s="26">
        <f>Source!BS376</f>
        <v>6.66</v>
      </c>
    </row>
    <row r="638" spans="1:28" x14ac:dyDescent="0.2">
      <c r="C638" s="11" t="s">
        <v>1191</v>
      </c>
      <c r="D638" s="38"/>
      <c r="E638" s="38"/>
      <c r="F638" s="38">
        <f>Source!BZ376</f>
        <v>95</v>
      </c>
      <c r="G638" s="62">
        <f>(Source!AF376+Source!AE376)*Source!FX376/100</f>
        <v>48.611500000000007</v>
      </c>
      <c r="H638" s="63">
        <f>Source!X376</f>
        <v>161.88</v>
      </c>
    </row>
    <row r="639" spans="1:28" x14ac:dyDescent="0.2">
      <c r="C639" s="11" t="s">
        <v>1192</v>
      </c>
      <c r="D639" s="38"/>
      <c r="E639" s="38"/>
      <c r="F639" s="38">
        <f>Source!CA376</f>
        <v>65</v>
      </c>
      <c r="G639" s="62">
        <f>(Source!AF376+Source!AE376)*Source!FY376/100</f>
        <v>33.2605</v>
      </c>
      <c r="H639" s="63">
        <f>Source!Y376</f>
        <v>110.76</v>
      </c>
    </row>
    <row r="640" spans="1:28" x14ac:dyDescent="0.2">
      <c r="C640" s="11" t="s">
        <v>1193</v>
      </c>
      <c r="D640" s="38"/>
      <c r="E640" s="38"/>
      <c r="F640" s="38"/>
      <c r="G640" s="62">
        <f>((Source!AF376+Source!AE376)*Source!FX376/100)+((Source!AF376+Source!AE376)*Source!FY376/100)+Source!AB376</f>
        <v>150.572</v>
      </c>
      <c r="H640" s="63">
        <f>Source!O376+Source!X376+Source!Y376</f>
        <v>501.40999999999997</v>
      </c>
    </row>
    <row r="641" spans="1:28" ht="85.5" x14ac:dyDescent="0.2">
      <c r="A641" s="51">
        <v>74</v>
      </c>
      <c r="B641" s="51" t="str">
        <f>Source!E378</f>
        <v>39,1</v>
      </c>
      <c r="C641" s="51" t="str">
        <f>Source!G378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v>
      </c>
      <c r="D641" s="51" t="str">
        <f>Source!F378</f>
        <v>21.1.06.09-0151</v>
      </c>
      <c r="E641" s="34" t="str">
        <f>Source!H378</f>
        <v>1000 м</v>
      </c>
      <c r="F641" s="14">
        <f>Source!I378</f>
        <v>0.05</v>
      </c>
      <c r="G641" s="24">
        <f>Source!AB378</f>
        <v>4832.12</v>
      </c>
      <c r="H641" s="25">
        <f>Source!O378</f>
        <v>1609.1</v>
      </c>
      <c r="T641">
        <f>Source!O378+Source!X378+Source!Y378</f>
        <v>1609.1</v>
      </c>
      <c r="U641">
        <f>Source!P378</f>
        <v>1609.1</v>
      </c>
      <c r="V641">
        <f>Source!S378</f>
        <v>0</v>
      </c>
      <c r="W641">
        <f>Source!Q378</f>
        <v>0</v>
      </c>
      <c r="X641">
        <f>Source!R378</f>
        <v>0</v>
      </c>
      <c r="Y641">
        <f>Source!U378</f>
        <v>0</v>
      </c>
      <c r="Z641">
        <f>Source!V378</f>
        <v>0</v>
      </c>
      <c r="AA641">
        <f>Source!X378</f>
        <v>0</v>
      </c>
      <c r="AB641">
        <f>Source!Y378</f>
        <v>0</v>
      </c>
    </row>
    <row r="642" spans="1:28" ht="14.25" x14ac:dyDescent="0.2">
      <c r="C642" s="26" t="s">
        <v>1189</v>
      </c>
      <c r="D642" s="26">
        <f>Source!BC378</f>
        <v>6.66</v>
      </c>
      <c r="F642" s="14"/>
      <c r="G642" s="14"/>
      <c r="H642" s="14"/>
    </row>
    <row r="643" spans="1:28" ht="71.25" x14ac:dyDescent="0.2">
      <c r="A643" s="51">
        <v>75</v>
      </c>
      <c r="B643" s="51" t="str">
        <f>Source!E380</f>
        <v>40</v>
      </c>
      <c r="C643" s="51" t="str">
        <f>Source!G380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643" s="51" t="str">
        <f>Source!F380</f>
        <v>м08-02-412-03</v>
      </c>
      <c r="E643" s="34" t="str">
        <f>Source!H380</f>
        <v>100 м</v>
      </c>
      <c r="F643" s="14">
        <f>Source!I380</f>
        <v>4</v>
      </c>
      <c r="G643" s="24">
        <f>Source!AB380</f>
        <v>87.15</v>
      </c>
      <c r="H643" s="25">
        <f>Source!O380</f>
        <v>2321.67</v>
      </c>
      <c r="T643">
        <f>Source!O380+Source!X380+Source!Y380</f>
        <v>4874.43</v>
      </c>
      <c r="U643">
        <f>Source!P380</f>
        <v>604.46</v>
      </c>
      <c r="V643">
        <f>Source!S380</f>
        <v>1575.22</v>
      </c>
      <c r="W643">
        <f>Source!Q380</f>
        <v>141.99</v>
      </c>
      <c r="X643">
        <f>Source!R380</f>
        <v>20.25</v>
      </c>
      <c r="Y643">
        <f>Source!U380</f>
        <v>25.16</v>
      </c>
      <c r="Z643">
        <f>Source!V380</f>
        <v>0.24</v>
      </c>
      <c r="AA643">
        <f>Source!X380</f>
        <v>1515.7</v>
      </c>
      <c r="AB643">
        <f>Source!Y380</f>
        <v>1037.06</v>
      </c>
    </row>
    <row r="644" spans="1:28" ht="14.25" x14ac:dyDescent="0.2">
      <c r="C644" s="26" t="str">
        <f>"Объем: "&amp;Source!I380&amp;"=400/"&amp;"100"</f>
        <v>Объем: 4=400/100</v>
      </c>
      <c r="F644" s="14"/>
      <c r="G644" s="14"/>
      <c r="H644" s="14"/>
    </row>
    <row r="645" spans="1:28" x14ac:dyDescent="0.2">
      <c r="C645" s="26" t="s">
        <v>1187</v>
      </c>
      <c r="D645" s="26">
        <f>Source!BA380</f>
        <v>6.66</v>
      </c>
    </row>
    <row r="646" spans="1:28" x14ac:dyDescent="0.2">
      <c r="C646" s="26" t="s">
        <v>1188</v>
      </c>
      <c r="D646" s="26">
        <f>Source!BB380</f>
        <v>6.66</v>
      </c>
    </row>
    <row r="647" spans="1:28" x14ac:dyDescent="0.2">
      <c r="C647" s="26" t="s">
        <v>1189</v>
      </c>
      <c r="D647" s="26">
        <f>Source!BC380</f>
        <v>6.66</v>
      </c>
    </row>
    <row r="648" spans="1:28" x14ac:dyDescent="0.2">
      <c r="C648" s="26" t="s">
        <v>1190</v>
      </c>
      <c r="D648" s="26">
        <f>Source!BS380</f>
        <v>6.66</v>
      </c>
    </row>
    <row r="649" spans="1:28" x14ac:dyDescent="0.2">
      <c r="C649" s="11" t="s">
        <v>1191</v>
      </c>
      <c r="D649" s="38"/>
      <c r="E649" s="38"/>
      <c r="F649" s="38">
        <f>Source!BZ380</f>
        <v>95</v>
      </c>
      <c r="G649" s="62">
        <f>(Source!AF380+Source!AE380)*Source!FX380/100</f>
        <v>56.895499999999998</v>
      </c>
      <c r="H649" s="63">
        <f>Source!X380</f>
        <v>1515.7</v>
      </c>
    </row>
    <row r="650" spans="1:28" x14ac:dyDescent="0.2">
      <c r="C650" s="11" t="s">
        <v>1192</v>
      </c>
      <c r="D650" s="38"/>
      <c r="E650" s="38"/>
      <c r="F650" s="38">
        <f>Source!CA380</f>
        <v>65</v>
      </c>
      <c r="G650" s="62">
        <f>(Source!AF380+Source!AE380)*Source!FY380/100</f>
        <v>38.9285</v>
      </c>
      <c r="H650" s="63">
        <f>Source!Y380</f>
        <v>1037.06</v>
      </c>
    </row>
    <row r="651" spans="1:28" x14ac:dyDescent="0.2">
      <c r="C651" s="11" t="s">
        <v>1193</v>
      </c>
      <c r="D651" s="38"/>
      <c r="E651" s="38"/>
      <c r="F651" s="38"/>
      <c r="G651" s="62">
        <f>((Source!AF380+Source!AE380)*Source!FX380/100)+((Source!AF380+Source!AE380)*Source!FY380/100)+Source!AB380</f>
        <v>182.97399999999999</v>
      </c>
      <c r="H651" s="63">
        <f>Source!O380+Source!X380+Source!Y380</f>
        <v>4874.43</v>
      </c>
    </row>
    <row r="652" spans="1:28" ht="85.5" x14ac:dyDescent="0.2">
      <c r="A652" s="51">
        <v>76</v>
      </c>
      <c r="B652" s="51" t="str">
        <f>Source!E382</f>
        <v>40,1</v>
      </c>
      <c r="C652" s="51" t="str">
        <f>Source!G382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652" s="51" t="str">
        <f>Source!F382</f>
        <v>21.1.06.09-0152</v>
      </c>
      <c r="E652" s="34" t="str">
        <f>Source!H382</f>
        <v>1000 м</v>
      </c>
      <c r="F652" s="14">
        <f>Source!I382</f>
        <v>0.4</v>
      </c>
      <c r="G652" s="24">
        <f>Source!AB382</f>
        <v>6920.41</v>
      </c>
      <c r="H652" s="25">
        <f>Source!O382</f>
        <v>18435.97</v>
      </c>
      <c r="T652">
        <f>Source!O382+Source!X382+Source!Y382</f>
        <v>18435.97</v>
      </c>
      <c r="U652">
        <f>Source!P382</f>
        <v>18435.97</v>
      </c>
      <c r="V652">
        <f>Source!S382</f>
        <v>0</v>
      </c>
      <c r="W652">
        <f>Source!Q382</f>
        <v>0</v>
      </c>
      <c r="X652">
        <f>Source!R382</f>
        <v>0</v>
      </c>
      <c r="Y652">
        <f>Source!U382</f>
        <v>0</v>
      </c>
      <c r="Z652">
        <f>Source!V382</f>
        <v>0</v>
      </c>
      <c r="AA652">
        <f>Source!X382</f>
        <v>0</v>
      </c>
      <c r="AB652">
        <f>Source!Y382</f>
        <v>0</v>
      </c>
    </row>
    <row r="653" spans="1:28" ht="14.25" x14ac:dyDescent="0.2">
      <c r="C653" s="26" t="s">
        <v>1189</v>
      </c>
      <c r="D653" s="26">
        <f>Source!BC382</f>
        <v>6.66</v>
      </c>
      <c r="F653" s="14"/>
      <c r="G653" s="14"/>
      <c r="H653" s="14"/>
    </row>
    <row r="654" spans="1:28" ht="42.75" x14ac:dyDescent="0.2">
      <c r="A654" s="51">
        <v>77</v>
      </c>
      <c r="B654" s="51" t="str">
        <f>Source!E384</f>
        <v>41</v>
      </c>
      <c r="C654" s="51" t="str">
        <f>Source!G384</f>
        <v>Коробка распределительная настенная на кабеле с пластмассовой оболочкой</v>
      </c>
      <c r="D654" s="51" t="str">
        <f>Source!F384</f>
        <v>м10-06-034-12</v>
      </c>
      <c r="E654" s="34" t="str">
        <f>Source!H384</f>
        <v>коробка</v>
      </c>
      <c r="F654" s="14">
        <f>Source!I384</f>
        <v>40</v>
      </c>
      <c r="G654" s="24">
        <f>Source!AB384</f>
        <v>68.17</v>
      </c>
      <c r="H654" s="25">
        <f>Source!O384</f>
        <v>18160.5</v>
      </c>
      <c r="T654">
        <f>Source!O384+Source!X384+Source!Y384</f>
        <v>28349.51</v>
      </c>
      <c r="U654">
        <f>Source!P384</f>
        <v>2994.34</v>
      </c>
      <c r="V654">
        <f>Source!S384</f>
        <v>5125.54</v>
      </c>
      <c r="W654">
        <f>Source!Q384</f>
        <v>10040.620000000001</v>
      </c>
      <c r="X654">
        <f>Source!R384</f>
        <v>1049.6199999999999</v>
      </c>
      <c r="Y654">
        <f>Source!U384</f>
        <v>80</v>
      </c>
      <c r="Z654">
        <f>Source!V384</f>
        <v>13.600000000000001</v>
      </c>
      <c r="AA654">
        <f>Source!X384</f>
        <v>6175.16</v>
      </c>
      <c r="AB654">
        <f>Source!Y384</f>
        <v>4013.85</v>
      </c>
    </row>
    <row r="655" spans="1:28" ht="14.25" x14ac:dyDescent="0.2">
      <c r="C655" s="26" t="s">
        <v>1187</v>
      </c>
      <c r="D655" s="26">
        <f>Source!BA384</f>
        <v>6.66</v>
      </c>
      <c r="F655" s="14"/>
      <c r="G655" s="14"/>
      <c r="H655" s="14"/>
    </row>
    <row r="656" spans="1:28" x14ac:dyDescent="0.2">
      <c r="C656" s="26" t="s">
        <v>1188</v>
      </c>
      <c r="D656" s="26">
        <f>Source!BB384</f>
        <v>6.66</v>
      </c>
    </row>
    <row r="657" spans="1:28" x14ac:dyDescent="0.2">
      <c r="C657" s="26" t="s">
        <v>1189</v>
      </c>
      <c r="D657" s="26">
        <f>Source!BC384</f>
        <v>6.66</v>
      </c>
    </row>
    <row r="658" spans="1:28" x14ac:dyDescent="0.2">
      <c r="C658" s="26" t="s">
        <v>1190</v>
      </c>
      <c r="D658" s="26">
        <f>Source!BS384</f>
        <v>6.66</v>
      </c>
    </row>
    <row r="659" spans="1:28" x14ac:dyDescent="0.2">
      <c r="C659" s="11" t="s">
        <v>1191</v>
      </c>
      <c r="D659" s="38"/>
      <c r="E659" s="38"/>
      <c r="F659" s="38">
        <f>Source!BZ384</f>
        <v>100</v>
      </c>
      <c r="G659" s="62">
        <f>(Source!AF384+Source!AE384)*Source!FX384/100</f>
        <v>23.18</v>
      </c>
      <c r="H659" s="63">
        <f>Source!X384</f>
        <v>6175.16</v>
      </c>
    </row>
    <row r="660" spans="1:28" x14ac:dyDescent="0.2">
      <c r="C660" s="11" t="s">
        <v>1192</v>
      </c>
      <c r="D660" s="38"/>
      <c r="E660" s="38"/>
      <c r="F660" s="38">
        <f>Source!CA384</f>
        <v>65</v>
      </c>
      <c r="G660" s="62">
        <f>(Source!AF384+Source!AE384)*Source!FY384/100</f>
        <v>15.067</v>
      </c>
      <c r="H660" s="63">
        <f>Source!Y384</f>
        <v>4013.85</v>
      </c>
    </row>
    <row r="661" spans="1:28" x14ac:dyDescent="0.2">
      <c r="C661" s="11" t="s">
        <v>1193</v>
      </c>
      <c r="D661" s="38"/>
      <c r="E661" s="38"/>
      <c r="F661" s="38"/>
      <c r="G661" s="62">
        <f>((Source!AF384+Source!AE384)*Source!FX384/100)+((Source!AF384+Source!AE384)*Source!FY384/100)+Source!AB384</f>
        <v>106.417</v>
      </c>
      <c r="H661" s="63">
        <f>Source!O384+Source!X384+Source!Y384</f>
        <v>28349.51</v>
      </c>
    </row>
    <row r="662" spans="1:28" ht="28.5" x14ac:dyDescent="0.2">
      <c r="A662" s="51">
        <v>78</v>
      </c>
      <c r="B662" s="51" t="str">
        <f>Source!E386</f>
        <v>41,1</v>
      </c>
      <c r="C662" s="51" t="str">
        <f>Source!G386</f>
        <v>Коробка распаечная НР 70</v>
      </c>
      <c r="D662" s="51" t="str">
        <f>Source!F386</f>
        <v>20.5.02.07-0003</v>
      </c>
      <c r="E662" s="34" t="str">
        <f>Source!H386</f>
        <v>шт.</v>
      </c>
      <c r="F662" s="14">
        <f>Source!I386</f>
        <v>40</v>
      </c>
      <c r="G662" s="24">
        <f>Source!AB386</f>
        <v>8.6199999999999992</v>
      </c>
      <c r="H662" s="25">
        <f>Source!O386</f>
        <v>2296.37</v>
      </c>
      <c r="T662">
        <f>Source!O386+Source!X386+Source!Y386</f>
        <v>2296.37</v>
      </c>
      <c r="U662">
        <f>Source!P386</f>
        <v>2296.37</v>
      </c>
      <c r="V662">
        <f>Source!S386</f>
        <v>0</v>
      </c>
      <c r="W662">
        <f>Source!Q386</f>
        <v>0</v>
      </c>
      <c r="X662">
        <f>Source!R386</f>
        <v>0</v>
      </c>
      <c r="Y662">
        <f>Source!U386</f>
        <v>0</v>
      </c>
      <c r="Z662">
        <f>Source!V386</f>
        <v>0</v>
      </c>
      <c r="AA662">
        <f>Source!X386</f>
        <v>0</v>
      </c>
      <c r="AB662">
        <f>Source!Y386</f>
        <v>0</v>
      </c>
    </row>
    <row r="663" spans="1:28" ht="14.25" x14ac:dyDescent="0.2">
      <c r="C663" s="26" t="s">
        <v>1189</v>
      </c>
      <c r="D663" s="26">
        <f>Source!BC386</f>
        <v>6.66</v>
      </c>
      <c r="F663" s="14"/>
      <c r="G663" s="14"/>
      <c r="H663" s="14"/>
    </row>
    <row r="664" spans="1:28" ht="42.75" x14ac:dyDescent="0.2">
      <c r="A664" s="51">
        <v>79</v>
      </c>
      <c r="B664" s="51" t="str">
        <f>Source!E388</f>
        <v>42</v>
      </c>
      <c r="C664" s="51" t="str">
        <f>Source!G388</f>
        <v>Выключатель одноклавишный утопленного типа при скрытой проводке</v>
      </c>
      <c r="D664" s="51" t="str">
        <f>Source!F388</f>
        <v>м08-03-591-02</v>
      </c>
      <c r="E664" s="34" t="str">
        <f>Source!H388</f>
        <v>100 ШТ</v>
      </c>
      <c r="F664" s="14">
        <f>Source!I388</f>
        <v>0.14000000000000001</v>
      </c>
      <c r="G664" s="24">
        <f>Source!AB388</f>
        <v>295.16000000000003</v>
      </c>
      <c r="H664" s="25">
        <f>Source!O388</f>
        <v>275.20999999999998</v>
      </c>
      <c r="T664">
        <f>Source!O388+Source!X388+Source!Y388</f>
        <v>657.41</v>
      </c>
      <c r="U664">
        <f>Source!P388</f>
        <v>32.590000000000003</v>
      </c>
      <c r="V664">
        <f>Source!S388</f>
        <v>238.27</v>
      </c>
      <c r="W664">
        <f>Source!Q388</f>
        <v>4.3499999999999996</v>
      </c>
      <c r="X664">
        <f>Source!R388</f>
        <v>0.6</v>
      </c>
      <c r="Y664">
        <f>Source!U388</f>
        <v>3.6064000000000007</v>
      </c>
      <c r="Z664">
        <f>Source!V388</f>
        <v>7.000000000000001E-3</v>
      </c>
      <c r="AA664">
        <f>Source!X388</f>
        <v>226.93</v>
      </c>
      <c r="AB664">
        <f>Source!Y388</f>
        <v>155.27000000000001</v>
      </c>
    </row>
    <row r="665" spans="1:28" ht="14.25" x14ac:dyDescent="0.2">
      <c r="C665" s="26" t="str">
        <f>"Объем: "&amp;Source!I388&amp;"=14/"&amp;"100"</f>
        <v>Объем: 0,14=14/100</v>
      </c>
      <c r="F665" s="14"/>
      <c r="G665" s="14"/>
      <c r="H665" s="14"/>
    </row>
    <row r="666" spans="1:28" x14ac:dyDescent="0.2">
      <c r="C666" s="26" t="s">
        <v>1187</v>
      </c>
      <c r="D666" s="26">
        <f>Source!BA388</f>
        <v>6.66</v>
      </c>
    </row>
    <row r="667" spans="1:28" x14ac:dyDescent="0.2">
      <c r="C667" s="26" t="s">
        <v>1188</v>
      </c>
      <c r="D667" s="26">
        <f>Source!BB388</f>
        <v>6.66</v>
      </c>
    </row>
    <row r="668" spans="1:28" x14ac:dyDescent="0.2">
      <c r="C668" s="26" t="s">
        <v>1189</v>
      </c>
      <c r="D668" s="26">
        <f>Source!BC388</f>
        <v>6.66</v>
      </c>
    </row>
    <row r="669" spans="1:28" x14ac:dyDescent="0.2">
      <c r="C669" s="26" t="s">
        <v>1190</v>
      </c>
      <c r="D669" s="26">
        <f>Source!BS388</f>
        <v>6.66</v>
      </c>
    </row>
    <row r="670" spans="1:28" x14ac:dyDescent="0.2">
      <c r="C670" s="11" t="s">
        <v>1191</v>
      </c>
      <c r="D670" s="38"/>
      <c r="E670" s="38"/>
      <c r="F670" s="38">
        <f>Source!BZ388</f>
        <v>95</v>
      </c>
      <c r="G670" s="62">
        <f>(Source!AF388+Source!AE388)*Source!FX388/100</f>
        <v>243.37100000000001</v>
      </c>
      <c r="H670" s="63">
        <f>Source!X388</f>
        <v>226.93</v>
      </c>
    </row>
    <row r="671" spans="1:28" x14ac:dyDescent="0.2">
      <c r="C671" s="11" t="s">
        <v>1192</v>
      </c>
      <c r="D671" s="38"/>
      <c r="E671" s="38"/>
      <c r="F671" s="38">
        <f>Source!CA388</f>
        <v>65</v>
      </c>
      <c r="G671" s="62">
        <f>(Source!AF388+Source!AE388)*Source!FY388/100</f>
        <v>166.517</v>
      </c>
      <c r="H671" s="63">
        <f>Source!Y388</f>
        <v>155.27000000000001</v>
      </c>
    </row>
    <row r="672" spans="1:28" x14ac:dyDescent="0.2">
      <c r="C672" s="11" t="s">
        <v>1193</v>
      </c>
      <c r="D672" s="38"/>
      <c r="E672" s="38"/>
      <c r="F672" s="38"/>
      <c r="G672" s="62">
        <f>((Source!AF388+Source!AE388)*Source!FX388/100)+((Source!AF388+Source!AE388)*Source!FY388/100)+Source!AB388</f>
        <v>705.048</v>
      </c>
      <c r="H672" s="63">
        <f>Source!O388+Source!X388+Source!Y388</f>
        <v>657.41</v>
      </c>
    </row>
    <row r="673" spans="1:28" ht="28.5" x14ac:dyDescent="0.2">
      <c r="A673" s="51">
        <v>80</v>
      </c>
      <c r="B673" s="51" t="str">
        <f>Source!E390</f>
        <v>42,1</v>
      </c>
      <c r="C673" s="51" t="str">
        <f>Source!G390</f>
        <v>Выключатель с диммером TDM SQ 1805-0009</v>
      </c>
      <c r="D673" s="51" t="str">
        <f>Source!F390</f>
        <v>20.4.01.02-0032</v>
      </c>
      <c r="E673" s="34" t="str">
        <f>Source!H390</f>
        <v>10 шт.</v>
      </c>
      <c r="F673" s="14">
        <f>Source!I390</f>
        <v>1.4</v>
      </c>
      <c r="G673" s="24">
        <f>Source!AB390</f>
        <v>79.2</v>
      </c>
      <c r="H673" s="25">
        <f>Source!O390</f>
        <v>738.46</v>
      </c>
      <c r="T673">
        <f>Source!O390+Source!X390+Source!Y390</f>
        <v>738.46</v>
      </c>
      <c r="U673">
        <f>Source!P390</f>
        <v>738.46</v>
      </c>
      <c r="V673">
        <f>Source!S390</f>
        <v>0</v>
      </c>
      <c r="W673">
        <f>Source!Q390</f>
        <v>0</v>
      </c>
      <c r="X673">
        <f>Source!R390</f>
        <v>0</v>
      </c>
      <c r="Y673">
        <f>Source!U390</f>
        <v>0</v>
      </c>
      <c r="Z673">
        <f>Source!V390</f>
        <v>0</v>
      </c>
      <c r="AA673">
        <f>Source!X390</f>
        <v>0</v>
      </c>
      <c r="AB673">
        <f>Source!Y390</f>
        <v>0</v>
      </c>
    </row>
    <row r="674" spans="1:28" ht="14.25" x14ac:dyDescent="0.2">
      <c r="C674" s="26" t="s">
        <v>1189</v>
      </c>
      <c r="D674" s="26">
        <f>Source!BC390</f>
        <v>6.66</v>
      </c>
      <c r="F674" s="14"/>
      <c r="G674" s="14"/>
      <c r="H674" s="14"/>
    </row>
    <row r="675" spans="1:28" ht="28.5" x14ac:dyDescent="0.2">
      <c r="A675" s="51">
        <v>81</v>
      </c>
      <c r="B675" s="51" t="str">
        <f>Source!E392</f>
        <v>43</v>
      </c>
      <c r="C675" s="51" t="str">
        <f>Source!G392</f>
        <v>Розетка штепсельная полугерметическая и герметическая</v>
      </c>
      <c r="D675" s="51" t="str">
        <f>Source!F392</f>
        <v>м08-03-591-10</v>
      </c>
      <c r="E675" s="34" t="str">
        <f>Source!H392</f>
        <v>100 ШТ</v>
      </c>
      <c r="F675" s="14">
        <f>Source!I392</f>
        <v>0.17</v>
      </c>
      <c r="G675" s="24">
        <f>Source!AB392</f>
        <v>770.35</v>
      </c>
      <c r="H675" s="25">
        <f>Source!O392</f>
        <v>872.19</v>
      </c>
      <c r="T675">
        <f>Source!O392+Source!X392+Source!Y392</f>
        <v>1969.8700000000001</v>
      </c>
      <c r="U675">
        <f>Source!P392</f>
        <v>145.08000000000001</v>
      </c>
      <c r="V675">
        <f>Source!S392</f>
        <v>683.77</v>
      </c>
      <c r="W675">
        <f>Source!Q392</f>
        <v>43.34</v>
      </c>
      <c r="X675">
        <f>Source!R392</f>
        <v>2.2799999999999998</v>
      </c>
      <c r="Y675">
        <f>Source!U392</f>
        <v>10.349600000000001</v>
      </c>
      <c r="Z675">
        <f>Source!V392</f>
        <v>2.7200000000000002E-2</v>
      </c>
      <c r="AA675">
        <f>Source!X392</f>
        <v>651.75</v>
      </c>
      <c r="AB675">
        <f>Source!Y392</f>
        <v>445.93</v>
      </c>
    </row>
    <row r="676" spans="1:28" ht="14.25" x14ac:dyDescent="0.2">
      <c r="C676" s="26" t="str">
        <f>"Объем: "&amp;Source!I392&amp;"=17/"&amp;"100"</f>
        <v>Объем: 0,17=17/100</v>
      </c>
      <c r="F676" s="14"/>
      <c r="G676" s="14"/>
      <c r="H676" s="14"/>
    </row>
    <row r="677" spans="1:28" x14ac:dyDescent="0.2">
      <c r="C677" s="26" t="s">
        <v>1187</v>
      </c>
      <c r="D677" s="26">
        <f>Source!BA392</f>
        <v>6.66</v>
      </c>
    </row>
    <row r="678" spans="1:28" x14ac:dyDescent="0.2">
      <c r="C678" s="26" t="s">
        <v>1188</v>
      </c>
      <c r="D678" s="26">
        <f>Source!BB392</f>
        <v>6.66</v>
      </c>
    </row>
    <row r="679" spans="1:28" x14ac:dyDescent="0.2">
      <c r="C679" s="26" t="s">
        <v>1189</v>
      </c>
      <c r="D679" s="26">
        <f>Source!BC392</f>
        <v>6.66</v>
      </c>
    </row>
    <row r="680" spans="1:28" x14ac:dyDescent="0.2">
      <c r="C680" s="26" t="s">
        <v>1190</v>
      </c>
      <c r="D680" s="26">
        <f>Source!BS392</f>
        <v>6.66</v>
      </c>
    </row>
    <row r="681" spans="1:28" x14ac:dyDescent="0.2">
      <c r="C681" s="11" t="s">
        <v>1191</v>
      </c>
      <c r="D681" s="38"/>
      <c r="E681" s="38"/>
      <c r="F681" s="38">
        <f>Source!BZ392</f>
        <v>95</v>
      </c>
      <c r="G681" s="62">
        <f>(Source!AF392+Source!AE392)*Source!FX392/100</f>
        <v>575.64299999999992</v>
      </c>
      <c r="H681" s="63">
        <f>Source!X392</f>
        <v>651.75</v>
      </c>
    </row>
    <row r="682" spans="1:28" x14ac:dyDescent="0.2">
      <c r="C682" s="11" t="s">
        <v>1192</v>
      </c>
      <c r="D682" s="38"/>
      <c r="E682" s="38"/>
      <c r="F682" s="38">
        <f>Source!CA392</f>
        <v>65</v>
      </c>
      <c r="G682" s="62">
        <f>(Source!AF392+Source!AE392)*Source!FY392/100</f>
        <v>393.86099999999999</v>
      </c>
      <c r="H682" s="63">
        <f>Source!Y392</f>
        <v>445.93</v>
      </c>
    </row>
    <row r="683" spans="1:28" x14ac:dyDescent="0.2">
      <c r="C683" s="11" t="s">
        <v>1193</v>
      </c>
      <c r="D683" s="38"/>
      <c r="E683" s="38"/>
      <c r="F683" s="38"/>
      <c r="G683" s="62">
        <f>((Source!AF392+Source!AE392)*Source!FX392/100)+((Source!AF392+Source!AE392)*Source!FY392/100)+Source!AB392</f>
        <v>1739.8539999999998</v>
      </c>
      <c r="H683" s="63">
        <f>Source!O392+Source!X392+Source!Y392</f>
        <v>1969.8700000000001</v>
      </c>
    </row>
    <row r="684" spans="1:28" ht="28.5" x14ac:dyDescent="0.2">
      <c r="A684" s="51">
        <v>82</v>
      </c>
      <c r="B684" s="51" t="str">
        <f>Source!E394</f>
        <v>43,1</v>
      </c>
      <c r="C684" s="51" t="str">
        <f>Source!G394</f>
        <v>Розетка Schneider Elecric РА16-008b  Этюд</v>
      </c>
      <c r="D684" s="51" t="str">
        <f>Source!F394</f>
        <v>20.4.03.06-0005</v>
      </c>
      <c r="E684" s="34" t="str">
        <f>Source!H394</f>
        <v>100 шт.</v>
      </c>
      <c r="F684" s="14">
        <f>Source!I394</f>
        <v>0.14000000000000001</v>
      </c>
      <c r="G684" s="24">
        <f>Source!AB394</f>
        <v>973</v>
      </c>
      <c r="H684" s="25">
        <f>Source!O394</f>
        <v>907.23</v>
      </c>
      <c r="T684">
        <f>Source!O394+Source!X394+Source!Y394</f>
        <v>907.23</v>
      </c>
      <c r="U684">
        <f>Source!P394</f>
        <v>907.23</v>
      </c>
      <c r="V684">
        <f>Source!S394</f>
        <v>0</v>
      </c>
      <c r="W684">
        <f>Source!Q394</f>
        <v>0</v>
      </c>
      <c r="X684">
        <f>Source!R394</f>
        <v>0</v>
      </c>
      <c r="Y684">
        <f>Source!U394</f>
        <v>0</v>
      </c>
      <c r="Z684">
        <f>Source!V394</f>
        <v>0</v>
      </c>
      <c r="AA684">
        <f>Source!X394</f>
        <v>0</v>
      </c>
      <c r="AB684">
        <f>Source!Y394</f>
        <v>0</v>
      </c>
    </row>
    <row r="685" spans="1:28" ht="14.25" x14ac:dyDescent="0.2">
      <c r="C685" s="26" t="s">
        <v>1189</v>
      </c>
      <c r="D685" s="26">
        <f>Source!BC394</f>
        <v>6.66</v>
      </c>
      <c r="F685" s="14"/>
      <c r="G685" s="14"/>
      <c r="H685" s="14"/>
    </row>
    <row r="686" spans="1:28" ht="28.5" x14ac:dyDescent="0.2">
      <c r="A686" s="51">
        <v>83</v>
      </c>
      <c r="B686" s="51" t="str">
        <f>Source!E396</f>
        <v>43,2</v>
      </c>
      <c r="C686" s="51" t="str">
        <f>Source!G396</f>
        <v>Розетка Schneider Elecric "Lexel Этюд" для наружной проводки  с заземлением</v>
      </c>
      <c r="D686" s="51" t="str">
        <f>Source!F396</f>
        <v>20.4.03.05-0004</v>
      </c>
      <c r="E686" s="34" t="str">
        <f>Source!H396</f>
        <v>100 шт.</v>
      </c>
      <c r="F686" s="14">
        <f>Source!I396</f>
        <v>0.03</v>
      </c>
      <c r="G686" s="24">
        <f>Source!AB396</f>
        <v>899</v>
      </c>
      <c r="H686" s="25">
        <f>Source!O396</f>
        <v>179.62</v>
      </c>
      <c r="T686">
        <f>Source!O396+Source!X396+Source!Y396</f>
        <v>179.62</v>
      </c>
      <c r="U686">
        <f>Source!P396</f>
        <v>179.62</v>
      </c>
      <c r="V686">
        <f>Source!S396</f>
        <v>0</v>
      </c>
      <c r="W686">
        <f>Source!Q396</f>
        <v>0</v>
      </c>
      <c r="X686">
        <f>Source!R396</f>
        <v>0</v>
      </c>
      <c r="Y686">
        <f>Source!U396</f>
        <v>0</v>
      </c>
      <c r="Z686">
        <f>Source!V396</f>
        <v>0</v>
      </c>
      <c r="AA686">
        <f>Source!X396</f>
        <v>0</v>
      </c>
      <c r="AB686">
        <f>Source!Y396</f>
        <v>0</v>
      </c>
    </row>
    <row r="687" spans="1:28" ht="14.25" x14ac:dyDescent="0.2">
      <c r="C687" s="26" t="s">
        <v>1189</v>
      </c>
      <c r="D687" s="26">
        <f>Source!BC396</f>
        <v>6.66</v>
      </c>
      <c r="F687" s="14"/>
      <c r="G687" s="14"/>
      <c r="H687" s="14"/>
    </row>
    <row r="688" spans="1:28" ht="42.75" x14ac:dyDescent="0.2">
      <c r="A688" s="51">
        <v>84</v>
      </c>
      <c r="B688" s="51" t="str">
        <f>Source!E398</f>
        <v>44</v>
      </c>
      <c r="C688" s="51" t="str">
        <f>Source!G398</f>
        <v>Светильник в подвесных потолках, устанавливаемый на подвесках, количество ламп в светильнике до 4</v>
      </c>
      <c r="D688" s="51" t="str">
        <f>Source!F398</f>
        <v>м08-03-594-11</v>
      </c>
      <c r="E688" s="34" t="str">
        <f>Source!H398</f>
        <v>100 ШТ</v>
      </c>
      <c r="F688" s="14">
        <f>Source!I398</f>
        <v>0.4</v>
      </c>
      <c r="G688" s="24">
        <f>Source!AB398</f>
        <v>5915.77</v>
      </c>
      <c r="H688" s="25">
        <f>Source!O398</f>
        <v>15759.61</v>
      </c>
      <c r="T688">
        <f>Source!O398+Source!X398+Source!Y398</f>
        <v>26588.49</v>
      </c>
      <c r="U688">
        <f>Source!P398</f>
        <v>8560.1200000000008</v>
      </c>
      <c r="V688">
        <f>Source!S398</f>
        <v>6701.85</v>
      </c>
      <c r="W688">
        <f>Source!Q398</f>
        <v>497.64</v>
      </c>
      <c r="X688">
        <f>Source!R398</f>
        <v>66.2</v>
      </c>
      <c r="Y688">
        <f>Source!U398</f>
        <v>101.44</v>
      </c>
      <c r="Z688">
        <f>Source!V398</f>
        <v>0.79200000000000004</v>
      </c>
      <c r="AA688">
        <f>Source!X398</f>
        <v>6429.65</v>
      </c>
      <c r="AB688">
        <f>Source!Y398</f>
        <v>4399.2299999999996</v>
      </c>
    </row>
    <row r="689" spans="1:28" ht="14.25" x14ac:dyDescent="0.2">
      <c r="C689" s="26" t="str">
        <f>"Объем: "&amp;Source!I398&amp;"=40/"&amp;"100"</f>
        <v>Объем: 0,4=40/100</v>
      </c>
      <c r="F689" s="14"/>
      <c r="G689" s="14"/>
      <c r="H689" s="14"/>
    </row>
    <row r="690" spans="1:28" x14ac:dyDescent="0.2">
      <c r="C690" s="26" t="s">
        <v>1187</v>
      </c>
      <c r="D690" s="26">
        <f>Source!BA398</f>
        <v>6.66</v>
      </c>
    </row>
    <row r="691" spans="1:28" x14ac:dyDescent="0.2">
      <c r="C691" s="26" t="s">
        <v>1188</v>
      </c>
      <c r="D691" s="26">
        <f>Source!BB398</f>
        <v>6.66</v>
      </c>
    </row>
    <row r="692" spans="1:28" x14ac:dyDescent="0.2">
      <c r="C692" s="26" t="s">
        <v>1189</v>
      </c>
      <c r="D692" s="26">
        <f>Source!BC398</f>
        <v>6.66</v>
      </c>
    </row>
    <row r="693" spans="1:28" x14ac:dyDescent="0.2">
      <c r="C693" s="26" t="s">
        <v>1190</v>
      </c>
      <c r="D693" s="26">
        <f>Source!BS398</f>
        <v>6.66</v>
      </c>
    </row>
    <row r="694" spans="1:28" x14ac:dyDescent="0.2">
      <c r="C694" s="11" t="s">
        <v>1191</v>
      </c>
      <c r="D694" s="38"/>
      <c r="E694" s="38"/>
      <c r="F694" s="38">
        <f>Source!BZ398</f>
        <v>95</v>
      </c>
      <c r="G694" s="62">
        <f>(Source!AF398+Source!AE398)*Source!FX398/100</f>
        <v>2413.5319999999997</v>
      </c>
      <c r="H694" s="63">
        <f>Source!X398</f>
        <v>6429.65</v>
      </c>
    </row>
    <row r="695" spans="1:28" x14ac:dyDescent="0.2">
      <c r="C695" s="11" t="s">
        <v>1192</v>
      </c>
      <c r="D695" s="38"/>
      <c r="E695" s="38"/>
      <c r="F695" s="38">
        <f>Source!CA398</f>
        <v>65</v>
      </c>
      <c r="G695" s="62">
        <f>(Source!AF398+Source!AE398)*Source!FY398/100</f>
        <v>1651.364</v>
      </c>
      <c r="H695" s="63">
        <f>Source!Y398</f>
        <v>4399.2299999999996</v>
      </c>
    </row>
    <row r="696" spans="1:28" x14ac:dyDescent="0.2">
      <c r="C696" s="11" t="s">
        <v>1193</v>
      </c>
      <c r="D696" s="38"/>
      <c r="E696" s="38"/>
      <c r="F696" s="38"/>
      <c r="G696" s="62">
        <f>((Source!AF398+Source!AE398)*Source!FX398/100)+((Source!AF398+Source!AE398)*Source!FY398/100)+Source!AB398</f>
        <v>9980.6660000000011</v>
      </c>
      <c r="H696" s="63">
        <f>Source!O398+Source!X398+Source!Y398</f>
        <v>26588.49</v>
      </c>
    </row>
    <row r="697" spans="1:28" ht="28.5" x14ac:dyDescent="0.2">
      <c r="A697" s="51">
        <v>85</v>
      </c>
      <c r="B697" s="51" t="str">
        <f>Source!E400</f>
        <v>44,1</v>
      </c>
      <c r="C697" s="51" t="str">
        <f>Source!G400</f>
        <v>Светильник линейный GM L20-7-15-CM-54-L00-P</v>
      </c>
      <c r="D697" s="51" t="str">
        <f>Source!F400</f>
        <v>20.3.03.07-0051</v>
      </c>
      <c r="E697" s="34" t="str">
        <f>Source!H400</f>
        <v>шт.</v>
      </c>
      <c r="F697" s="14">
        <f>Source!I400</f>
        <v>40</v>
      </c>
      <c r="G697" s="24">
        <f>Source!AB400</f>
        <v>399.63</v>
      </c>
      <c r="H697" s="25">
        <f>Source!O400</f>
        <v>106461.43</v>
      </c>
      <c r="T697">
        <f>Source!O400+Source!X400+Source!Y400</f>
        <v>106461.43</v>
      </c>
      <c r="U697">
        <f>Source!P400</f>
        <v>106461.43</v>
      </c>
      <c r="V697">
        <f>Source!S400</f>
        <v>0</v>
      </c>
      <c r="W697">
        <f>Source!Q400</f>
        <v>0</v>
      </c>
      <c r="X697">
        <f>Source!R400</f>
        <v>0</v>
      </c>
      <c r="Y697">
        <f>Source!U400</f>
        <v>0</v>
      </c>
      <c r="Z697">
        <f>Source!V400</f>
        <v>0</v>
      </c>
      <c r="AA697">
        <f>Source!X400</f>
        <v>0</v>
      </c>
      <c r="AB697">
        <f>Source!Y400</f>
        <v>0</v>
      </c>
    </row>
    <row r="698" spans="1:28" ht="14.25" x14ac:dyDescent="0.2">
      <c r="C698" s="26" t="s">
        <v>1189</v>
      </c>
      <c r="D698" s="26">
        <f>Source!BC400</f>
        <v>6.66</v>
      </c>
      <c r="F698" s="14"/>
      <c r="G698" s="14"/>
      <c r="H698" s="14"/>
    </row>
    <row r="700" spans="1:28" ht="16.5" x14ac:dyDescent="0.25">
      <c r="A700" s="79" t="str">
        <f>CONCATENATE("Подраздел: ",IF(Source!G402&lt;&gt;"Новый подраздел", Source!G402, ""))</f>
        <v>Подраздел: Сценическое оборудование</v>
      </c>
      <c r="B700" s="79"/>
      <c r="C700" s="79"/>
      <c r="D700" s="79"/>
      <c r="E700" s="79"/>
      <c r="F700" s="79"/>
      <c r="G700" s="79"/>
      <c r="H700" s="79"/>
    </row>
    <row r="701" spans="1:28" ht="42.75" x14ac:dyDescent="0.2">
      <c r="A701" s="51">
        <v>86</v>
      </c>
      <c r="B701" s="51" t="str">
        <f>Source!E407</f>
        <v>45</v>
      </c>
      <c r="C701" s="51" t="str">
        <f>Source!G407</f>
        <v>Оборудование сценических подъемов, дорога антрактно-раздвижного занавеса</v>
      </c>
      <c r="D701" s="51" t="str">
        <f>Source!F407</f>
        <v>м29-01-022-03</v>
      </c>
      <c r="E701" s="34" t="str">
        <f>Source!H407</f>
        <v>КОМПЛ</v>
      </c>
      <c r="F701" s="14">
        <f>Source!I407</f>
        <v>1</v>
      </c>
      <c r="G701" s="24">
        <f>Source!AB407</f>
        <v>119.46</v>
      </c>
      <c r="H701" s="25">
        <f>Source!O407</f>
        <v>795.6</v>
      </c>
      <c r="T701">
        <f>Source!O407+Source!X407+Source!Y407</f>
        <v>1887.6299999999999</v>
      </c>
      <c r="U701">
        <f>Source!P407</f>
        <v>15.58</v>
      </c>
      <c r="V701">
        <f>Source!S407</f>
        <v>780.02</v>
      </c>
      <c r="W701">
        <f>Source!Q407</f>
        <v>0</v>
      </c>
      <c r="X701">
        <f>Source!R407</f>
        <v>0</v>
      </c>
      <c r="Y701">
        <f>Source!U407</f>
        <v>13.4</v>
      </c>
      <c r="Z701">
        <f>Source!V407</f>
        <v>0</v>
      </c>
      <c r="AA701">
        <f>Source!X407</f>
        <v>624.02</v>
      </c>
      <c r="AB701">
        <f>Source!Y407</f>
        <v>468.01</v>
      </c>
    </row>
    <row r="702" spans="1:28" ht="14.25" x14ac:dyDescent="0.2">
      <c r="C702" s="26" t="s">
        <v>1187</v>
      </c>
      <c r="D702" s="26">
        <f>Source!BA407</f>
        <v>6.66</v>
      </c>
      <c r="F702" s="14"/>
      <c r="G702" s="14"/>
      <c r="H702" s="14"/>
    </row>
    <row r="703" spans="1:28" x14ac:dyDescent="0.2">
      <c r="C703" s="26" t="s">
        <v>1188</v>
      </c>
      <c r="D703" s="26">
        <f>Source!BB407</f>
        <v>6.66</v>
      </c>
    </row>
    <row r="704" spans="1:28" x14ac:dyDescent="0.2">
      <c r="C704" s="26" t="s">
        <v>1189</v>
      </c>
      <c r="D704" s="26">
        <f>Source!BC407</f>
        <v>6.66</v>
      </c>
    </row>
    <row r="705" spans="1:28" x14ac:dyDescent="0.2">
      <c r="C705" s="26" t="s">
        <v>1190</v>
      </c>
      <c r="D705" s="26">
        <f>Source!BS407</f>
        <v>6.66</v>
      </c>
    </row>
    <row r="706" spans="1:28" x14ac:dyDescent="0.2">
      <c r="C706" s="11" t="s">
        <v>1191</v>
      </c>
      <c r="D706" s="38"/>
      <c r="E706" s="38"/>
      <c r="F706" s="38">
        <f>Source!BZ407</f>
        <v>80</v>
      </c>
      <c r="G706" s="62">
        <f>(Source!AF407+Source!AE407)*Source!FX407/100</f>
        <v>93.695999999999998</v>
      </c>
      <c r="H706" s="63">
        <f>Source!X407</f>
        <v>624.02</v>
      </c>
    </row>
    <row r="707" spans="1:28" x14ac:dyDescent="0.2">
      <c r="C707" s="11" t="s">
        <v>1192</v>
      </c>
      <c r="D707" s="38"/>
      <c r="E707" s="38"/>
      <c r="F707" s="38">
        <f>Source!CA407</f>
        <v>60</v>
      </c>
      <c r="G707" s="62">
        <f>(Source!AF407+Source!AE407)*Source!FY407/100</f>
        <v>70.272000000000006</v>
      </c>
      <c r="H707" s="63">
        <f>Source!Y407</f>
        <v>468.01</v>
      </c>
    </row>
    <row r="708" spans="1:28" x14ac:dyDescent="0.2">
      <c r="C708" s="11" t="s">
        <v>1193</v>
      </c>
      <c r="D708" s="38"/>
      <c r="E708" s="38"/>
      <c r="F708" s="38"/>
      <c r="G708" s="62">
        <f>((Source!AF407+Source!AE407)*Source!FX407/100)+((Source!AF407+Source!AE407)*Source!FY407/100)+Source!AB407</f>
        <v>283.428</v>
      </c>
      <c r="H708" s="63">
        <f>Source!O407+Source!X407+Source!Y407</f>
        <v>1887.6299999999999</v>
      </c>
    </row>
    <row r="709" spans="1:28" ht="96.75" x14ac:dyDescent="0.2">
      <c r="A709" s="51">
        <v>87</v>
      </c>
      <c r="B709" s="51" t="str">
        <f>Source!E409</f>
        <v>45,1</v>
      </c>
      <c r="C709" s="51" t="s">
        <v>1147</v>
      </c>
      <c r="D709" s="51" t="str">
        <f>Source!F409</f>
        <v>Прайс-лист</v>
      </c>
      <c r="E709" s="34" t="str">
        <f>Source!H409</f>
        <v>ШТ</v>
      </c>
      <c r="F709" s="14">
        <f>Source!I409</f>
        <v>1</v>
      </c>
      <c r="G709" s="24">
        <f>Source!AB409</f>
        <v>29635.07</v>
      </c>
      <c r="H709" s="25">
        <f>Source!O409</f>
        <v>197369.57</v>
      </c>
      <c r="T709">
        <f>Source!O409+Source!X409+Source!Y409</f>
        <v>197369.57</v>
      </c>
      <c r="U709">
        <f>Source!P409</f>
        <v>197369.57</v>
      </c>
      <c r="V709">
        <f>Source!S409</f>
        <v>0</v>
      </c>
      <c r="W709">
        <f>Source!Q409</f>
        <v>0</v>
      </c>
      <c r="X709">
        <f>Source!R409</f>
        <v>0</v>
      </c>
      <c r="Y709">
        <f>Source!U409</f>
        <v>0</v>
      </c>
      <c r="Z709">
        <f>Source!V409</f>
        <v>0</v>
      </c>
      <c r="AA709">
        <f>Source!X409</f>
        <v>0</v>
      </c>
      <c r="AB709">
        <f>Source!Y409</f>
        <v>0</v>
      </c>
    </row>
    <row r="710" spans="1:28" ht="14.25" x14ac:dyDescent="0.2">
      <c r="C710" s="26" t="s">
        <v>1189</v>
      </c>
      <c r="D710" s="26">
        <f>Source!BC409</f>
        <v>6.66</v>
      </c>
      <c r="F710" s="14"/>
      <c r="G710" s="14"/>
      <c r="H710" s="14"/>
    </row>
    <row r="711" spans="1:28" ht="42.75" x14ac:dyDescent="0.2">
      <c r="A711" s="51">
        <v>88</v>
      </c>
      <c r="B711" s="51" t="str">
        <f>Source!E411</f>
        <v>46</v>
      </c>
      <c r="C711" s="51" t="str">
        <f>Source!G411</f>
        <v>Шкаф (пульт) управления навесной, высота, ширина и глубина до 900х600х500 мм</v>
      </c>
      <c r="D711" s="51" t="str">
        <f>Source!F411</f>
        <v>м08-03-573-05</v>
      </c>
      <c r="E711" s="34" t="str">
        <f>Source!H411</f>
        <v>ШТ</v>
      </c>
      <c r="F711" s="14">
        <f>Source!I411</f>
        <v>1</v>
      </c>
      <c r="G711" s="24">
        <f>Source!AB411</f>
        <v>82.14</v>
      </c>
      <c r="H711" s="25">
        <f>Source!O411</f>
        <v>547.05999999999995</v>
      </c>
      <c r="T711">
        <f>Source!O411+Source!X411+Source!Y411</f>
        <v>860.78</v>
      </c>
      <c r="U711">
        <f>Source!P411</f>
        <v>23.51</v>
      </c>
      <c r="V711">
        <f>Source!S411</f>
        <v>156.58000000000001</v>
      </c>
      <c r="W711">
        <f>Source!Q411</f>
        <v>366.97</v>
      </c>
      <c r="X711">
        <f>Source!R411</f>
        <v>39.49</v>
      </c>
      <c r="Y711">
        <f>Source!U411</f>
        <v>2.37</v>
      </c>
      <c r="Z711">
        <f>Source!V411</f>
        <v>0.53</v>
      </c>
      <c r="AA711">
        <f>Source!X411</f>
        <v>186.27</v>
      </c>
      <c r="AB711">
        <f>Source!Y411</f>
        <v>127.45</v>
      </c>
    </row>
    <row r="712" spans="1:28" ht="14.25" x14ac:dyDescent="0.2">
      <c r="C712" s="26" t="s">
        <v>1187</v>
      </c>
      <c r="D712" s="26">
        <f>Source!BA411</f>
        <v>6.66</v>
      </c>
      <c r="F712" s="14"/>
      <c r="G712" s="14"/>
      <c r="H712" s="14"/>
    </row>
    <row r="713" spans="1:28" x14ac:dyDescent="0.2">
      <c r="C713" s="26" t="s">
        <v>1188</v>
      </c>
      <c r="D713" s="26">
        <f>Source!BB411</f>
        <v>6.66</v>
      </c>
    </row>
    <row r="714" spans="1:28" x14ac:dyDescent="0.2">
      <c r="C714" s="26" t="s">
        <v>1189</v>
      </c>
      <c r="D714" s="26">
        <f>Source!BC411</f>
        <v>6.66</v>
      </c>
    </row>
    <row r="715" spans="1:28" x14ac:dyDescent="0.2">
      <c r="C715" s="26" t="s">
        <v>1190</v>
      </c>
      <c r="D715" s="26">
        <f>Source!BS411</f>
        <v>6.66</v>
      </c>
    </row>
    <row r="716" spans="1:28" x14ac:dyDescent="0.2">
      <c r="C716" s="11" t="s">
        <v>1191</v>
      </c>
      <c r="D716" s="38"/>
      <c r="E716" s="38"/>
      <c r="F716" s="38">
        <f>Source!BZ411</f>
        <v>95</v>
      </c>
      <c r="G716" s="62">
        <f>(Source!AF411+Source!AE411)*Source!FX411/100</f>
        <v>27.968000000000004</v>
      </c>
      <c r="H716" s="63">
        <f>Source!X411</f>
        <v>186.27</v>
      </c>
    </row>
    <row r="717" spans="1:28" x14ac:dyDescent="0.2">
      <c r="C717" s="11" t="s">
        <v>1192</v>
      </c>
      <c r="D717" s="38"/>
      <c r="E717" s="38"/>
      <c r="F717" s="38">
        <f>Source!CA411</f>
        <v>65</v>
      </c>
      <c r="G717" s="62">
        <f>(Source!AF411+Source!AE411)*Source!FY411/100</f>
        <v>19.136000000000003</v>
      </c>
      <c r="H717" s="63">
        <f>Source!Y411</f>
        <v>127.45</v>
      </c>
    </row>
    <row r="718" spans="1:28" x14ac:dyDescent="0.2">
      <c r="C718" s="11" t="s">
        <v>1193</v>
      </c>
      <c r="D718" s="38"/>
      <c r="E718" s="38"/>
      <c r="F718" s="38"/>
      <c r="G718" s="62">
        <f>((Source!AF411+Source!AE411)*Source!FX411/100)+((Source!AF411+Source!AE411)*Source!FY411/100)+Source!AB411</f>
        <v>129.244</v>
      </c>
      <c r="H718" s="63">
        <f>Source!O411+Source!X411+Source!Y411</f>
        <v>860.78</v>
      </c>
    </row>
    <row r="719" spans="1:28" ht="28.5" x14ac:dyDescent="0.2">
      <c r="A719" s="51">
        <v>89</v>
      </c>
      <c r="B719" s="51" t="str">
        <f>Source!E413</f>
        <v>46,1</v>
      </c>
      <c r="C719" s="51" t="str">
        <f>Source!G413</f>
        <v>Электрошкаф 220В управления приводом занавеса (прим.)</v>
      </c>
      <c r="D719" s="51" t="str">
        <f>Source!F413</f>
        <v>62.1.02.14-0073</v>
      </c>
      <c r="E719" s="34" t="str">
        <f>Source!H413</f>
        <v>шт.</v>
      </c>
      <c r="F719" s="14">
        <f>Source!I413</f>
        <v>1</v>
      </c>
      <c r="G719" s="24">
        <f>Source!AB413</f>
        <v>1750.4</v>
      </c>
      <c r="H719" s="25">
        <f>Source!O413</f>
        <v>11657.66</v>
      </c>
      <c r="T719">
        <f>Source!O413+Source!X413+Source!Y413</f>
        <v>11657.66</v>
      </c>
      <c r="U719">
        <f>Source!P413</f>
        <v>11657.66</v>
      </c>
      <c r="V719">
        <f>Source!S413</f>
        <v>0</v>
      </c>
      <c r="W719">
        <f>Source!Q413</f>
        <v>0</v>
      </c>
      <c r="X719">
        <f>Source!R413</f>
        <v>0</v>
      </c>
      <c r="Y719">
        <f>Source!U413</f>
        <v>0</v>
      </c>
      <c r="Z719">
        <f>Source!V413</f>
        <v>0</v>
      </c>
      <c r="AA719">
        <f>Source!X413</f>
        <v>0</v>
      </c>
      <c r="AB719">
        <f>Source!Y413</f>
        <v>0</v>
      </c>
    </row>
    <row r="720" spans="1:28" ht="14.25" x14ac:dyDescent="0.2">
      <c r="C720" s="26" t="s">
        <v>1189</v>
      </c>
      <c r="D720" s="26">
        <f>Source!BC413</f>
        <v>6.66</v>
      </c>
      <c r="F720" s="14"/>
      <c r="G720" s="14"/>
      <c r="H720" s="14"/>
    </row>
    <row r="722" spans="1:28" ht="15" x14ac:dyDescent="0.25">
      <c r="A722" s="64"/>
      <c r="B722" s="64"/>
      <c r="C722" s="75" t="str">
        <f>CONCATENATE("Итого по подразделу: ",IF(Source!G415&lt;&gt;"Новый подраздел", Source!G415, ""))</f>
        <v>Итого по подразделу: Сценическое оборудование</v>
      </c>
      <c r="D722" s="75"/>
      <c r="E722" s="75"/>
      <c r="F722" s="75"/>
      <c r="G722" s="64"/>
      <c r="H722" s="65">
        <f>IF(SUM(T700:T721)=0, "-", SUM(T700:T721))</f>
        <v>211775.64</v>
      </c>
    </row>
    <row r="723" spans="1:28" ht="15" x14ac:dyDescent="0.25">
      <c r="A723" s="64"/>
      <c r="B723" s="64"/>
      <c r="C723" s="64"/>
      <c r="D723" s="64"/>
      <c r="E723" s="64"/>
      <c r="F723" s="64"/>
      <c r="G723" s="64"/>
      <c r="H723" s="64"/>
    </row>
    <row r="726" spans="1:28" ht="16.5" x14ac:dyDescent="0.25">
      <c r="A726" s="79" t="str">
        <f>CONCATENATE("Подраздел: ",IF(Source!G444&lt;&gt;"Новый подраздел", Source!G444, ""))</f>
        <v>Подраздел: Пожарная сигнализация</v>
      </c>
      <c r="B726" s="79"/>
      <c r="C726" s="79"/>
      <c r="D726" s="79"/>
      <c r="E726" s="79"/>
      <c r="F726" s="79"/>
      <c r="G726" s="79"/>
      <c r="H726" s="79"/>
    </row>
    <row r="727" spans="1:28" ht="14.25" x14ac:dyDescent="0.2">
      <c r="A727" s="51">
        <v>90</v>
      </c>
      <c r="B727" s="51" t="str">
        <f>Source!E449</f>
        <v>47</v>
      </c>
      <c r="C727" s="51" t="str">
        <f>Source!G449</f>
        <v>Демонтаж кабеля</v>
      </c>
      <c r="D727" s="51" t="str">
        <f>Source!F449</f>
        <v>67-3-1</v>
      </c>
      <c r="E727" s="34" t="str">
        <f>Source!H449</f>
        <v>100 м</v>
      </c>
      <c r="F727" s="14">
        <f>Source!I449</f>
        <v>0.5</v>
      </c>
      <c r="G727" s="24">
        <f>Source!AB449</f>
        <v>75.5</v>
      </c>
      <c r="H727" s="25">
        <f>Source!O449</f>
        <v>251.41</v>
      </c>
      <c r="T727">
        <f>Source!O449+Source!X449+Source!Y449</f>
        <v>627.68000000000006</v>
      </c>
      <c r="U727">
        <f>Source!P449</f>
        <v>0</v>
      </c>
      <c r="V727">
        <f>Source!S449</f>
        <v>250.38</v>
      </c>
      <c r="W727">
        <f>Source!Q449</f>
        <v>1.03</v>
      </c>
      <c r="X727">
        <f>Source!R449</f>
        <v>0.47</v>
      </c>
      <c r="Y727">
        <f>Source!U449</f>
        <v>4.82</v>
      </c>
      <c r="Z727">
        <f>Source!V449</f>
        <v>5.0000000000000001E-3</v>
      </c>
      <c r="AA727">
        <f>Source!X449</f>
        <v>213.22</v>
      </c>
      <c r="AB727">
        <f>Source!Y449</f>
        <v>163.05000000000001</v>
      </c>
    </row>
    <row r="728" spans="1:28" ht="14.25" x14ac:dyDescent="0.2">
      <c r="C728" s="26" t="str">
        <f>"Объем: "&amp;Source!I449&amp;"=50/"&amp;"100"</f>
        <v>Объем: 0,5=50/100</v>
      </c>
      <c r="F728" s="14"/>
      <c r="G728" s="14"/>
      <c r="H728" s="14"/>
    </row>
    <row r="729" spans="1:28" x14ac:dyDescent="0.2">
      <c r="C729" s="26" t="s">
        <v>1187</v>
      </c>
      <c r="D729" s="26">
        <f>Source!BA449</f>
        <v>6.66</v>
      </c>
    </row>
    <row r="730" spans="1:28" x14ac:dyDescent="0.2">
      <c r="C730" s="26" t="s">
        <v>1188</v>
      </c>
      <c r="D730" s="26">
        <f>Source!BB449</f>
        <v>6.66</v>
      </c>
    </row>
    <row r="731" spans="1:28" x14ac:dyDescent="0.2">
      <c r="C731" s="26" t="s">
        <v>1189</v>
      </c>
      <c r="D731" s="26">
        <f>Source!BC449</f>
        <v>6.66</v>
      </c>
    </row>
    <row r="732" spans="1:28" x14ac:dyDescent="0.2">
      <c r="C732" s="26" t="s">
        <v>1190</v>
      </c>
      <c r="D732" s="26">
        <f>Source!BS449</f>
        <v>6.66</v>
      </c>
    </row>
    <row r="733" spans="1:28" x14ac:dyDescent="0.2">
      <c r="C733" s="11" t="s">
        <v>1191</v>
      </c>
      <c r="D733" s="38"/>
      <c r="E733" s="38"/>
      <c r="F733" s="38">
        <f>Source!BZ449</f>
        <v>85</v>
      </c>
      <c r="G733" s="62">
        <f>(Source!AF449+Source!AE449)*Source!FX449/100</f>
        <v>64.030500000000004</v>
      </c>
      <c r="H733" s="63">
        <f>Source!X449</f>
        <v>213.22</v>
      </c>
    </row>
    <row r="734" spans="1:28" x14ac:dyDescent="0.2">
      <c r="C734" s="11" t="s">
        <v>1192</v>
      </c>
      <c r="D734" s="38"/>
      <c r="E734" s="38"/>
      <c r="F734" s="38">
        <f>Source!CA449</f>
        <v>65</v>
      </c>
      <c r="G734" s="62">
        <f>(Source!AF449+Source!AE449)*Source!FY449/100</f>
        <v>48.964500000000001</v>
      </c>
      <c r="H734" s="63">
        <f>Source!Y449</f>
        <v>163.05000000000001</v>
      </c>
    </row>
    <row r="735" spans="1:28" x14ac:dyDescent="0.2">
      <c r="C735" s="11" t="s">
        <v>1193</v>
      </c>
      <c r="D735" s="38"/>
      <c r="E735" s="38"/>
      <c r="F735" s="38"/>
      <c r="G735" s="62">
        <f>((Source!AF449+Source!AE449)*Source!FX449/100)+((Source!AF449+Source!AE449)*Source!FY449/100)+Source!AB449</f>
        <v>188.495</v>
      </c>
      <c r="H735" s="63">
        <f>Source!O449+Source!X449+Source!Y449</f>
        <v>627.68000000000006</v>
      </c>
    </row>
    <row r="736" spans="1:28" ht="28.5" x14ac:dyDescent="0.2">
      <c r="A736" s="51">
        <v>91</v>
      </c>
      <c r="B736" s="51" t="str">
        <f>Source!E451</f>
        <v>48</v>
      </c>
      <c r="C736" s="51" t="str">
        <f>Source!G451</f>
        <v>Демонтаж: Громкоговоритель или звуковая колонка в помещении</v>
      </c>
      <c r="D736" s="51" t="str">
        <f>Source!F451</f>
        <v>м10-04-101-07</v>
      </c>
      <c r="E736" s="34" t="str">
        <f>Source!H451</f>
        <v>ШТ</v>
      </c>
      <c r="F736" s="14">
        <f>Source!I451</f>
        <v>2</v>
      </c>
      <c r="G736" s="24">
        <f>Source!AB451</f>
        <v>5.4420000000000002</v>
      </c>
      <c r="H736" s="25">
        <f>Source!O451</f>
        <v>72.489999999999995</v>
      </c>
      <c r="T736">
        <f>Source!O451+Source!X451+Source!Y451</f>
        <v>186.3</v>
      </c>
      <c r="U736">
        <f>Source!P451</f>
        <v>0</v>
      </c>
      <c r="V736">
        <f>Source!S451</f>
        <v>72.489999999999995</v>
      </c>
      <c r="W736">
        <f>Source!Q451</f>
        <v>0</v>
      </c>
      <c r="X736">
        <f>Source!R451</f>
        <v>0</v>
      </c>
      <c r="Y736">
        <f>Source!U451</f>
        <v>1.2</v>
      </c>
      <c r="Z736">
        <f>Source!V451</f>
        <v>0</v>
      </c>
      <c r="AA736">
        <f>Source!X451</f>
        <v>66.69</v>
      </c>
      <c r="AB736">
        <f>Source!Y451</f>
        <v>47.12</v>
      </c>
    </row>
    <row r="737" spans="1:28" ht="14.25" x14ac:dyDescent="0.2">
      <c r="C737" s="26" t="s">
        <v>1187</v>
      </c>
      <c r="D737" s="26">
        <f>Source!BA451</f>
        <v>6.66</v>
      </c>
      <c r="F737" s="14"/>
      <c r="G737" s="14"/>
      <c r="H737" s="14"/>
    </row>
    <row r="738" spans="1:28" x14ac:dyDescent="0.2">
      <c r="C738" s="26" t="s">
        <v>1188</v>
      </c>
      <c r="D738" s="26">
        <f>Source!BB451</f>
        <v>6.66</v>
      </c>
    </row>
    <row r="739" spans="1:28" x14ac:dyDescent="0.2">
      <c r="C739" s="26" t="s">
        <v>1189</v>
      </c>
      <c r="D739" s="26">
        <f>Source!BC451</f>
        <v>6.66</v>
      </c>
    </row>
    <row r="740" spans="1:28" x14ac:dyDescent="0.2">
      <c r="C740" s="26" t="s">
        <v>1190</v>
      </c>
      <c r="D740" s="26">
        <f>Source!BS451</f>
        <v>6.66</v>
      </c>
    </row>
    <row r="741" spans="1:28" x14ac:dyDescent="0.2">
      <c r="C741" s="26" t="s">
        <v>1194</v>
      </c>
      <c r="D741" s="94" t="s">
        <v>38</v>
      </c>
      <c r="E741" s="94"/>
      <c r="F741" s="94"/>
      <c r="G741" s="94"/>
      <c r="H741" s="94"/>
    </row>
    <row r="742" spans="1:28" x14ac:dyDescent="0.2">
      <c r="C742" s="26" t="s">
        <v>1195</v>
      </c>
      <c r="D742" s="94" t="s">
        <v>39</v>
      </c>
      <c r="E742" s="94"/>
      <c r="F742" s="94"/>
      <c r="G742" s="94"/>
      <c r="H742" s="94"/>
    </row>
    <row r="743" spans="1:28" x14ac:dyDescent="0.2">
      <c r="C743" s="26" t="s">
        <v>1196</v>
      </c>
      <c r="D743" s="94" t="s">
        <v>39</v>
      </c>
      <c r="E743" s="94"/>
      <c r="F743" s="94"/>
      <c r="G743" s="94"/>
      <c r="H743" s="94"/>
    </row>
    <row r="744" spans="1:28" x14ac:dyDescent="0.2">
      <c r="C744" s="26" t="s">
        <v>1197</v>
      </c>
      <c r="D744" s="94" t="s">
        <v>39</v>
      </c>
      <c r="E744" s="94"/>
      <c r="F744" s="94"/>
      <c r="G744" s="94"/>
      <c r="H744" s="94"/>
    </row>
    <row r="745" spans="1:28" x14ac:dyDescent="0.2">
      <c r="C745" s="26" t="s">
        <v>1198</v>
      </c>
      <c r="D745" s="94" t="s">
        <v>39</v>
      </c>
      <c r="E745" s="94"/>
      <c r="F745" s="94"/>
      <c r="G745" s="94"/>
      <c r="H745" s="94"/>
    </row>
    <row r="746" spans="1:28" x14ac:dyDescent="0.2">
      <c r="C746" s="26" t="s">
        <v>1199</v>
      </c>
      <c r="D746" s="94" t="s">
        <v>39</v>
      </c>
      <c r="E746" s="94"/>
      <c r="F746" s="94"/>
      <c r="G746" s="94"/>
      <c r="H746" s="94"/>
    </row>
    <row r="747" spans="1:28" x14ac:dyDescent="0.2">
      <c r="C747" s="11" t="s">
        <v>1191</v>
      </c>
      <c r="D747" s="38"/>
      <c r="E747" s="38"/>
      <c r="F747" s="38">
        <f>Source!BZ451</f>
        <v>92</v>
      </c>
      <c r="G747" s="62">
        <f>(Source!AF451+Source!AE451)*Source!FX451/100</f>
        <v>5.00664</v>
      </c>
      <c r="H747" s="63">
        <f>Source!X451</f>
        <v>66.69</v>
      </c>
    </row>
    <row r="748" spans="1:28" x14ac:dyDescent="0.2">
      <c r="C748" s="11" t="s">
        <v>1192</v>
      </c>
      <c r="D748" s="38"/>
      <c r="E748" s="38"/>
      <c r="F748" s="38">
        <f>Source!CA451</f>
        <v>65</v>
      </c>
      <c r="G748" s="62">
        <f>(Source!AF451+Source!AE451)*Source!FY451/100</f>
        <v>3.5373000000000001</v>
      </c>
      <c r="H748" s="63">
        <f>Source!Y451</f>
        <v>47.12</v>
      </c>
    </row>
    <row r="749" spans="1:28" x14ac:dyDescent="0.2">
      <c r="C749" s="11" t="s">
        <v>1193</v>
      </c>
      <c r="D749" s="38"/>
      <c r="E749" s="38"/>
      <c r="F749" s="38"/>
      <c r="G749" s="62">
        <f>((Source!AF451+Source!AE451)*Source!FX451/100)+((Source!AF451+Source!AE451)*Source!FY451/100)+Source!AB451</f>
        <v>13.985939999999999</v>
      </c>
      <c r="H749" s="63">
        <f>Source!O451+Source!X451+Source!Y451</f>
        <v>186.3</v>
      </c>
    </row>
    <row r="750" spans="1:28" ht="28.5" x14ac:dyDescent="0.2">
      <c r="A750" s="51">
        <v>92</v>
      </c>
      <c r="B750" s="51" t="str">
        <f>Source!E453</f>
        <v>49</v>
      </c>
      <c r="C750" s="51" t="str">
        <f>Source!G453</f>
        <v>Громкоговоритель или звуковая колонка в помещении</v>
      </c>
      <c r="D750" s="51" t="str">
        <f>Source!F453</f>
        <v>м10-04-101-07</v>
      </c>
      <c r="E750" s="34" t="str">
        <f>Source!H453</f>
        <v>ШТ</v>
      </c>
      <c r="F750" s="14">
        <f>Source!I453</f>
        <v>2</v>
      </c>
      <c r="G750" s="24">
        <f>Source!AB453</f>
        <v>30.77</v>
      </c>
      <c r="H750" s="25">
        <f>Source!O453</f>
        <v>409.85</v>
      </c>
      <c r="T750">
        <f>Source!O453+Source!X453+Source!Y453</f>
        <v>789.19</v>
      </c>
      <c r="U750">
        <f>Source!P453</f>
        <v>168.23</v>
      </c>
      <c r="V750">
        <f>Source!S453</f>
        <v>241.62</v>
      </c>
      <c r="W750">
        <f>Source!Q453</f>
        <v>0</v>
      </c>
      <c r="X750">
        <f>Source!R453</f>
        <v>0</v>
      </c>
      <c r="Y750">
        <f>Source!U453</f>
        <v>4</v>
      </c>
      <c r="Z750">
        <f>Source!V453</f>
        <v>0</v>
      </c>
      <c r="AA750">
        <f>Source!X453</f>
        <v>222.29</v>
      </c>
      <c r="AB750">
        <f>Source!Y453</f>
        <v>157.05000000000001</v>
      </c>
    </row>
    <row r="751" spans="1:28" ht="14.25" x14ac:dyDescent="0.2">
      <c r="C751" s="26" t="s">
        <v>1187</v>
      </c>
      <c r="D751" s="26">
        <f>Source!BA453</f>
        <v>6.66</v>
      </c>
      <c r="F751" s="14"/>
      <c r="G751" s="14"/>
      <c r="H751" s="14"/>
    </row>
    <row r="752" spans="1:28" x14ac:dyDescent="0.2">
      <c r="C752" s="26" t="s">
        <v>1188</v>
      </c>
      <c r="D752" s="26">
        <f>Source!BB453</f>
        <v>6.66</v>
      </c>
    </row>
    <row r="753" spans="1:28" x14ac:dyDescent="0.2">
      <c r="C753" s="26" t="s">
        <v>1189</v>
      </c>
      <c r="D753" s="26">
        <f>Source!BC453</f>
        <v>6.66</v>
      </c>
    </row>
    <row r="754" spans="1:28" x14ac:dyDescent="0.2">
      <c r="C754" s="26" t="s">
        <v>1190</v>
      </c>
      <c r="D754" s="26">
        <f>Source!BS453</f>
        <v>6.66</v>
      </c>
    </row>
    <row r="755" spans="1:28" x14ac:dyDescent="0.2">
      <c r="C755" s="11" t="s">
        <v>1191</v>
      </c>
      <c r="D755" s="38"/>
      <c r="E755" s="38"/>
      <c r="F755" s="38">
        <f>Source!BZ453</f>
        <v>92</v>
      </c>
      <c r="G755" s="62">
        <f>(Source!AF453+Source!AE453)*Source!FX453/100</f>
        <v>16.688800000000001</v>
      </c>
      <c r="H755" s="63">
        <f>Source!X453</f>
        <v>222.29</v>
      </c>
    </row>
    <row r="756" spans="1:28" x14ac:dyDescent="0.2">
      <c r="C756" s="11" t="s">
        <v>1192</v>
      </c>
      <c r="D756" s="38"/>
      <c r="E756" s="38"/>
      <c r="F756" s="38">
        <f>Source!CA453</f>
        <v>65</v>
      </c>
      <c r="G756" s="62">
        <f>(Source!AF453+Source!AE453)*Source!FY453/100</f>
        <v>11.791000000000002</v>
      </c>
      <c r="H756" s="63">
        <f>Source!Y453</f>
        <v>157.05000000000001</v>
      </c>
    </row>
    <row r="757" spans="1:28" x14ac:dyDescent="0.2">
      <c r="C757" s="11" t="s">
        <v>1193</v>
      </c>
      <c r="D757" s="38"/>
      <c r="E757" s="38"/>
      <c r="F757" s="38"/>
      <c r="G757" s="62">
        <f>((Source!AF453+Source!AE453)*Source!FX453/100)+((Source!AF453+Source!AE453)*Source!FY453/100)+Source!AB453</f>
        <v>59.249800000000008</v>
      </c>
      <c r="H757" s="63">
        <f>Source!O453+Source!X453+Source!Y453</f>
        <v>789.19</v>
      </c>
    </row>
    <row r="758" spans="1:28" ht="28.5" x14ac:dyDescent="0.2">
      <c r="A758" s="51">
        <v>93</v>
      </c>
      <c r="B758" s="51" t="str">
        <f>Source!E455</f>
        <v>49,1</v>
      </c>
      <c r="C758" s="51" t="str">
        <f>Source!G455</f>
        <v>Аккустическая система "АС-2-2"</v>
      </c>
      <c r="D758" s="51" t="str">
        <f>Source!F455</f>
        <v>61.3.02.01-0007</v>
      </c>
      <c r="E758" s="34" t="str">
        <f>Source!H455</f>
        <v>шт.</v>
      </c>
      <c r="F758" s="14">
        <f>Source!I455</f>
        <v>2</v>
      </c>
      <c r="G758" s="24">
        <f>Source!AB455</f>
        <v>387.4</v>
      </c>
      <c r="H758" s="25">
        <f>Source!O455</f>
        <v>5160.17</v>
      </c>
      <c r="T758">
        <f>Source!O455+Source!X455+Source!Y455</f>
        <v>5160.17</v>
      </c>
      <c r="U758">
        <f>Source!P455</f>
        <v>5160.17</v>
      </c>
      <c r="V758">
        <f>Source!S455</f>
        <v>0</v>
      </c>
      <c r="W758">
        <f>Source!Q455</f>
        <v>0</v>
      </c>
      <c r="X758">
        <f>Source!R455</f>
        <v>0</v>
      </c>
      <c r="Y758">
        <f>Source!U455</f>
        <v>0</v>
      </c>
      <c r="Z758">
        <f>Source!V455</f>
        <v>0</v>
      </c>
      <c r="AA758">
        <f>Source!X455</f>
        <v>0</v>
      </c>
      <c r="AB758">
        <f>Source!Y455</f>
        <v>0</v>
      </c>
    </row>
    <row r="759" spans="1:28" ht="14.25" x14ac:dyDescent="0.2">
      <c r="C759" s="26" t="s">
        <v>1189</v>
      </c>
      <c r="D759" s="26">
        <f>Source!BC455</f>
        <v>6.66</v>
      </c>
      <c r="F759" s="14"/>
      <c r="G759" s="14"/>
      <c r="H759" s="14"/>
    </row>
    <row r="760" spans="1:28" ht="57" x14ac:dyDescent="0.2">
      <c r="A760" s="51">
        <v>94</v>
      </c>
      <c r="B760" s="51" t="str">
        <f>Source!E457</f>
        <v>50</v>
      </c>
      <c r="C760" s="51" t="str">
        <f>Source!G457</f>
        <v>Демонтаж: Извещатель ПС автоматический дымовой, фотоэлектрический, радиоизотопный, световой в нормальном исполнении</v>
      </c>
      <c r="D760" s="51" t="str">
        <f>Source!F457</f>
        <v>м10-08-002-02</v>
      </c>
      <c r="E760" s="34" t="str">
        <f>Source!H457</f>
        <v>ШТ</v>
      </c>
      <c r="F760" s="14">
        <f>Source!I457</f>
        <v>6</v>
      </c>
      <c r="G760" s="24">
        <f>Source!AB457</f>
        <v>4.8479999999999999</v>
      </c>
      <c r="H760" s="25">
        <f>Source!O457</f>
        <v>193.73</v>
      </c>
      <c r="T760">
        <f>Source!O457+Source!X457+Source!Y457</f>
        <v>464.95</v>
      </c>
      <c r="U760">
        <f>Source!P457</f>
        <v>0</v>
      </c>
      <c r="V760">
        <f>Source!S457</f>
        <v>193.73</v>
      </c>
      <c r="W760">
        <f>Source!Q457</f>
        <v>0</v>
      </c>
      <c r="X760">
        <f>Source!R457</f>
        <v>0</v>
      </c>
      <c r="Y760">
        <f>Source!U457</f>
        <v>3.024</v>
      </c>
      <c r="Z760">
        <f>Source!V457</f>
        <v>0</v>
      </c>
      <c r="AA760">
        <f>Source!X457</f>
        <v>154.97999999999999</v>
      </c>
      <c r="AB760">
        <f>Source!Y457</f>
        <v>116.24</v>
      </c>
    </row>
    <row r="761" spans="1:28" ht="14.25" x14ac:dyDescent="0.2">
      <c r="C761" s="26" t="s">
        <v>1187</v>
      </c>
      <c r="D761" s="26">
        <f>Source!BA457</f>
        <v>6.66</v>
      </c>
      <c r="F761" s="14"/>
      <c r="G761" s="14"/>
      <c r="H761" s="14"/>
    </row>
    <row r="762" spans="1:28" x14ac:dyDescent="0.2">
      <c r="C762" s="26" t="s">
        <v>1188</v>
      </c>
      <c r="D762" s="26">
        <f>Source!BB457</f>
        <v>6.66</v>
      </c>
    </row>
    <row r="763" spans="1:28" x14ac:dyDescent="0.2">
      <c r="C763" s="26" t="s">
        <v>1189</v>
      </c>
      <c r="D763" s="26">
        <f>Source!BC457</f>
        <v>6.66</v>
      </c>
    </row>
    <row r="764" spans="1:28" x14ac:dyDescent="0.2">
      <c r="C764" s="26" t="s">
        <v>1190</v>
      </c>
      <c r="D764" s="26">
        <f>Source!BS457</f>
        <v>6.66</v>
      </c>
    </row>
    <row r="765" spans="1:28" x14ac:dyDescent="0.2">
      <c r="C765" s="26" t="s">
        <v>1194</v>
      </c>
      <c r="D765" s="94" t="s">
        <v>38</v>
      </c>
      <c r="E765" s="94"/>
      <c r="F765" s="94"/>
      <c r="G765" s="94"/>
      <c r="H765" s="94"/>
    </row>
    <row r="766" spans="1:28" x14ac:dyDescent="0.2">
      <c r="C766" s="26" t="s">
        <v>1195</v>
      </c>
      <c r="D766" s="94" t="s">
        <v>39</v>
      </c>
      <c r="E766" s="94"/>
      <c r="F766" s="94"/>
      <c r="G766" s="94"/>
      <c r="H766" s="94"/>
    </row>
    <row r="767" spans="1:28" x14ac:dyDescent="0.2">
      <c r="C767" s="26" t="s">
        <v>1196</v>
      </c>
      <c r="D767" s="94" t="s">
        <v>39</v>
      </c>
      <c r="E767" s="94"/>
      <c r="F767" s="94"/>
      <c r="G767" s="94"/>
      <c r="H767" s="94"/>
    </row>
    <row r="768" spans="1:28" x14ac:dyDescent="0.2">
      <c r="C768" s="26" t="s">
        <v>1197</v>
      </c>
      <c r="D768" s="94" t="s">
        <v>39</v>
      </c>
      <c r="E768" s="94"/>
      <c r="F768" s="94"/>
      <c r="G768" s="94"/>
      <c r="H768" s="94"/>
    </row>
    <row r="769" spans="1:28" x14ac:dyDescent="0.2">
      <c r="C769" s="26" t="s">
        <v>1198</v>
      </c>
      <c r="D769" s="94" t="s">
        <v>39</v>
      </c>
      <c r="E769" s="94"/>
      <c r="F769" s="94"/>
      <c r="G769" s="94"/>
      <c r="H769" s="94"/>
    </row>
    <row r="770" spans="1:28" x14ac:dyDescent="0.2">
      <c r="C770" s="26" t="s">
        <v>1199</v>
      </c>
      <c r="D770" s="94" t="s">
        <v>39</v>
      </c>
      <c r="E770" s="94"/>
      <c r="F770" s="94"/>
      <c r="G770" s="94"/>
      <c r="H770" s="94"/>
    </row>
    <row r="771" spans="1:28" x14ac:dyDescent="0.2">
      <c r="C771" s="11" t="s">
        <v>1191</v>
      </c>
      <c r="D771" s="38"/>
      <c r="E771" s="38"/>
      <c r="F771" s="38">
        <f>Source!BZ457</f>
        <v>80</v>
      </c>
      <c r="G771" s="62">
        <f>(Source!AF457+Source!AE457)*Source!FX457/100</f>
        <v>3.8783999999999996</v>
      </c>
      <c r="H771" s="63">
        <f>Source!X457</f>
        <v>154.97999999999999</v>
      </c>
    </row>
    <row r="772" spans="1:28" x14ac:dyDescent="0.2">
      <c r="C772" s="11" t="s">
        <v>1192</v>
      </c>
      <c r="D772" s="38"/>
      <c r="E772" s="38"/>
      <c r="F772" s="38">
        <f>Source!CA457</f>
        <v>60</v>
      </c>
      <c r="G772" s="62">
        <f>(Source!AF457+Source!AE457)*Source!FY457/100</f>
        <v>2.9087999999999998</v>
      </c>
      <c r="H772" s="63">
        <f>Source!Y457</f>
        <v>116.24</v>
      </c>
    </row>
    <row r="773" spans="1:28" x14ac:dyDescent="0.2">
      <c r="C773" s="11" t="s">
        <v>1193</v>
      </c>
      <c r="D773" s="38"/>
      <c r="E773" s="38"/>
      <c r="F773" s="38"/>
      <c r="G773" s="62">
        <f>((Source!AF457+Source!AE457)*Source!FX457/100)+((Source!AF457+Source!AE457)*Source!FY457/100)+Source!AB457</f>
        <v>11.635199999999999</v>
      </c>
      <c r="H773" s="63">
        <f>Source!O457+Source!X457+Source!Y457</f>
        <v>464.95</v>
      </c>
    </row>
    <row r="774" spans="1:28" ht="57" x14ac:dyDescent="0.2">
      <c r="A774" s="51">
        <v>95</v>
      </c>
      <c r="B774" s="51" t="str">
        <f>Source!E459</f>
        <v>51</v>
      </c>
      <c r="C774" s="51" t="str">
        <f>Source!G459</f>
        <v>Извещатель ПС автоматический дымовой, фотоэлектрический, радиоизотопный, световой в нормальном исполнении</v>
      </c>
      <c r="D774" s="51" t="str">
        <f>Source!F459</f>
        <v>м10-08-002-02</v>
      </c>
      <c r="E774" s="34" t="str">
        <f>Source!H459</f>
        <v>ШТ</v>
      </c>
      <c r="F774" s="14">
        <f>Source!I459</f>
        <v>6</v>
      </c>
      <c r="G774" s="24">
        <f>Source!AB459</f>
        <v>18.91</v>
      </c>
      <c r="H774" s="25">
        <f>Source!O459</f>
        <v>755.64</v>
      </c>
      <c r="T774">
        <f>Source!O459+Source!X459+Source!Y459</f>
        <v>1659.69</v>
      </c>
      <c r="U774">
        <f>Source!P459</f>
        <v>109.89</v>
      </c>
      <c r="V774">
        <f>Source!S459</f>
        <v>645.75</v>
      </c>
      <c r="W774">
        <f>Source!Q459</f>
        <v>0</v>
      </c>
      <c r="X774">
        <f>Source!R459</f>
        <v>0</v>
      </c>
      <c r="Y774">
        <f>Source!U459</f>
        <v>10.08</v>
      </c>
      <c r="Z774">
        <f>Source!V459</f>
        <v>0</v>
      </c>
      <c r="AA774">
        <f>Source!X459</f>
        <v>516.6</v>
      </c>
      <c r="AB774">
        <f>Source!Y459</f>
        <v>387.45</v>
      </c>
    </row>
    <row r="775" spans="1:28" ht="14.25" x14ac:dyDescent="0.2">
      <c r="C775" s="26" t="s">
        <v>1187</v>
      </c>
      <c r="D775" s="26">
        <f>Source!BA459</f>
        <v>6.66</v>
      </c>
      <c r="F775" s="14"/>
      <c r="G775" s="14"/>
      <c r="H775" s="14"/>
    </row>
    <row r="776" spans="1:28" x14ac:dyDescent="0.2">
      <c r="C776" s="26" t="s">
        <v>1188</v>
      </c>
      <c r="D776" s="26">
        <f>Source!BB459</f>
        <v>6.66</v>
      </c>
    </row>
    <row r="777" spans="1:28" x14ac:dyDescent="0.2">
      <c r="C777" s="26" t="s">
        <v>1189</v>
      </c>
      <c r="D777" s="26">
        <f>Source!BC459</f>
        <v>6.66</v>
      </c>
    </row>
    <row r="778" spans="1:28" x14ac:dyDescent="0.2">
      <c r="C778" s="26" t="s">
        <v>1190</v>
      </c>
      <c r="D778" s="26">
        <f>Source!BS459</f>
        <v>6.66</v>
      </c>
    </row>
    <row r="779" spans="1:28" x14ac:dyDescent="0.2">
      <c r="C779" s="11" t="s">
        <v>1191</v>
      </c>
      <c r="D779" s="38"/>
      <c r="E779" s="38"/>
      <c r="F779" s="38">
        <f>Source!BZ459</f>
        <v>80</v>
      </c>
      <c r="G779" s="62">
        <f>(Source!AF459+Source!AE459)*Source!FX459/100</f>
        <v>12.927999999999999</v>
      </c>
      <c r="H779" s="63">
        <f>Source!X459</f>
        <v>516.6</v>
      </c>
    </row>
    <row r="780" spans="1:28" x14ac:dyDescent="0.2">
      <c r="C780" s="11" t="s">
        <v>1192</v>
      </c>
      <c r="D780" s="38"/>
      <c r="E780" s="38"/>
      <c r="F780" s="38">
        <f>Source!CA459</f>
        <v>60</v>
      </c>
      <c r="G780" s="62">
        <f>(Source!AF459+Source!AE459)*Source!FY459/100</f>
        <v>9.6959999999999997</v>
      </c>
      <c r="H780" s="63">
        <f>Source!Y459</f>
        <v>387.45</v>
      </c>
    </row>
    <row r="781" spans="1:28" x14ac:dyDescent="0.2">
      <c r="C781" s="11" t="s">
        <v>1193</v>
      </c>
      <c r="D781" s="38"/>
      <c r="E781" s="38"/>
      <c r="F781" s="38"/>
      <c r="G781" s="62">
        <f>((Source!AF459+Source!AE459)*Source!FX459/100)+((Source!AF459+Source!AE459)*Source!FY459/100)+Source!AB459</f>
        <v>41.533999999999999</v>
      </c>
      <c r="H781" s="63">
        <f>Source!O459+Source!X459+Source!Y459</f>
        <v>1659.69</v>
      </c>
    </row>
    <row r="782" spans="1:28" ht="28.5" x14ac:dyDescent="0.2">
      <c r="A782" s="51">
        <v>96</v>
      </c>
      <c r="B782" s="51" t="str">
        <f>Source!E461</f>
        <v>51,1</v>
      </c>
      <c r="C782" s="51" t="str">
        <f>Source!G461</f>
        <v>Извещатель пожарный дымовой ДИП-34А-03</v>
      </c>
      <c r="D782" s="51" t="str">
        <f>Source!F461</f>
        <v>61.2.02.01-0019</v>
      </c>
      <c r="E782" s="34" t="str">
        <f>Source!H461</f>
        <v>10 шт.</v>
      </c>
      <c r="F782" s="14">
        <f>Source!I461</f>
        <v>0.6</v>
      </c>
      <c r="G782" s="24">
        <f>Source!AB461</f>
        <v>1165.22</v>
      </c>
      <c r="H782" s="25">
        <f>Source!O461</f>
        <v>4656.22</v>
      </c>
      <c r="T782">
        <f>Source!O461+Source!X461+Source!Y461</f>
        <v>4656.22</v>
      </c>
      <c r="U782">
        <f>Source!P461</f>
        <v>4656.22</v>
      </c>
      <c r="V782">
        <f>Source!S461</f>
        <v>0</v>
      </c>
      <c r="W782">
        <f>Source!Q461</f>
        <v>0</v>
      </c>
      <c r="X782">
        <f>Source!R461</f>
        <v>0</v>
      </c>
      <c r="Y782">
        <f>Source!U461</f>
        <v>0</v>
      </c>
      <c r="Z782">
        <f>Source!V461</f>
        <v>0</v>
      </c>
      <c r="AA782">
        <f>Source!X461</f>
        <v>0</v>
      </c>
      <c r="AB782">
        <f>Source!Y461</f>
        <v>0</v>
      </c>
    </row>
    <row r="783" spans="1:28" ht="14.25" x14ac:dyDescent="0.2">
      <c r="C783" s="26" t="s">
        <v>1189</v>
      </c>
      <c r="D783" s="26">
        <f>Source!BC461</f>
        <v>6.66</v>
      </c>
      <c r="F783" s="14"/>
      <c r="G783" s="14"/>
      <c r="H783" s="14"/>
    </row>
    <row r="784" spans="1:28" ht="28.5" x14ac:dyDescent="0.2">
      <c r="A784" s="51">
        <v>97</v>
      </c>
      <c r="B784" s="51" t="str">
        <f>Source!E463</f>
        <v>52</v>
      </c>
      <c r="C784" s="51" t="str">
        <f>Source!G463</f>
        <v>Демонтаж: Световые настенные указатели</v>
      </c>
      <c r="D784" s="51" t="str">
        <f>Source!F463</f>
        <v>м08-03-593-10</v>
      </c>
      <c r="E784" s="34" t="str">
        <f>Source!H463</f>
        <v>100 ШТ</v>
      </c>
      <c r="F784" s="14">
        <f>Source!I463</f>
        <v>0.02</v>
      </c>
      <c r="G784" s="24">
        <f>Source!AB463</f>
        <v>244.458</v>
      </c>
      <c r="H784" s="25">
        <f>Source!O463</f>
        <v>32.56</v>
      </c>
      <c r="T784">
        <f>Source!O463+Source!X463+Source!Y463</f>
        <v>82.7</v>
      </c>
      <c r="U784">
        <f>Source!P463</f>
        <v>0</v>
      </c>
      <c r="V784">
        <f>Source!S463</f>
        <v>31.14</v>
      </c>
      <c r="W784">
        <f>Source!Q463</f>
        <v>1.42</v>
      </c>
      <c r="X784">
        <f>Source!R463</f>
        <v>0.2</v>
      </c>
      <c r="Y784">
        <f>Source!U463</f>
        <v>0.47136000000000006</v>
      </c>
      <c r="Z784">
        <f>Source!V463</f>
        <v>2.3999999999999998E-3</v>
      </c>
      <c r="AA784">
        <f>Source!X463</f>
        <v>29.77</v>
      </c>
      <c r="AB784">
        <f>Source!Y463</f>
        <v>20.37</v>
      </c>
    </row>
    <row r="785" spans="1:28" ht="14.25" x14ac:dyDescent="0.2">
      <c r="C785" s="26" t="str">
        <f>"Объем: "&amp;Source!I463&amp;"=2/"&amp;"100"</f>
        <v>Объем: 0,02=2/100</v>
      </c>
      <c r="F785" s="14"/>
      <c r="G785" s="14"/>
      <c r="H785" s="14"/>
    </row>
    <row r="786" spans="1:28" x14ac:dyDescent="0.2">
      <c r="C786" s="26" t="s">
        <v>1187</v>
      </c>
      <c r="D786" s="26">
        <f>Source!BA463</f>
        <v>6.66</v>
      </c>
    </row>
    <row r="787" spans="1:28" x14ac:dyDescent="0.2">
      <c r="C787" s="26" t="s">
        <v>1188</v>
      </c>
      <c r="D787" s="26">
        <f>Source!BB463</f>
        <v>6.66</v>
      </c>
    </row>
    <row r="788" spans="1:28" x14ac:dyDescent="0.2">
      <c r="C788" s="26" t="s">
        <v>1189</v>
      </c>
      <c r="D788" s="26">
        <f>Source!BC463</f>
        <v>6.66</v>
      </c>
    </row>
    <row r="789" spans="1:28" x14ac:dyDescent="0.2">
      <c r="C789" s="26" t="s">
        <v>1190</v>
      </c>
      <c r="D789" s="26">
        <f>Source!BS463</f>
        <v>6.66</v>
      </c>
    </row>
    <row r="790" spans="1:28" x14ac:dyDescent="0.2">
      <c r="C790" s="26" t="s">
        <v>1194</v>
      </c>
      <c r="D790" s="94" t="s">
        <v>38</v>
      </c>
      <c r="E790" s="94"/>
      <c r="F790" s="94"/>
      <c r="G790" s="94"/>
      <c r="H790" s="94"/>
    </row>
    <row r="791" spans="1:28" x14ac:dyDescent="0.2">
      <c r="C791" s="26" t="s">
        <v>1195</v>
      </c>
      <c r="D791" s="94" t="s">
        <v>39</v>
      </c>
      <c r="E791" s="94"/>
      <c r="F791" s="94"/>
      <c r="G791" s="94"/>
      <c r="H791" s="94"/>
    </row>
    <row r="792" spans="1:28" x14ac:dyDescent="0.2">
      <c r="C792" s="26" t="s">
        <v>1196</v>
      </c>
      <c r="D792" s="94" t="s">
        <v>39</v>
      </c>
      <c r="E792" s="94"/>
      <c r="F792" s="94"/>
      <c r="G792" s="94"/>
      <c r="H792" s="94"/>
    </row>
    <row r="793" spans="1:28" x14ac:dyDescent="0.2">
      <c r="C793" s="26" t="s">
        <v>1197</v>
      </c>
      <c r="D793" s="94" t="s">
        <v>39</v>
      </c>
      <c r="E793" s="94"/>
      <c r="F793" s="94"/>
      <c r="G793" s="94"/>
      <c r="H793" s="94"/>
    </row>
    <row r="794" spans="1:28" x14ac:dyDescent="0.2">
      <c r="C794" s="26" t="s">
        <v>1198</v>
      </c>
      <c r="D794" s="94" t="s">
        <v>39</v>
      </c>
      <c r="E794" s="94"/>
      <c r="F794" s="94"/>
      <c r="G794" s="94"/>
      <c r="H794" s="94"/>
    </row>
    <row r="795" spans="1:28" x14ac:dyDescent="0.2">
      <c r="C795" s="26" t="s">
        <v>1199</v>
      </c>
      <c r="D795" s="94" t="s">
        <v>39</v>
      </c>
      <c r="E795" s="94"/>
      <c r="F795" s="94"/>
      <c r="G795" s="94"/>
      <c r="H795" s="94"/>
    </row>
    <row r="796" spans="1:28" x14ac:dyDescent="0.2">
      <c r="C796" s="11" t="s">
        <v>1191</v>
      </c>
      <c r="D796" s="38"/>
      <c r="E796" s="38"/>
      <c r="F796" s="38">
        <f>Source!BZ463</f>
        <v>95</v>
      </c>
      <c r="G796" s="62">
        <f>(Source!AF463+Source!AE463)*Source!FX463/100</f>
        <v>223.53689999999997</v>
      </c>
      <c r="H796" s="63">
        <f>Source!X463</f>
        <v>29.77</v>
      </c>
    </row>
    <row r="797" spans="1:28" x14ac:dyDescent="0.2">
      <c r="C797" s="11" t="s">
        <v>1192</v>
      </c>
      <c r="D797" s="38"/>
      <c r="E797" s="38"/>
      <c r="F797" s="38">
        <f>Source!CA463</f>
        <v>65</v>
      </c>
      <c r="G797" s="62">
        <f>(Source!AF463+Source!AE463)*Source!FY463/100</f>
        <v>152.94629999999998</v>
      </c>
      <c r="H797" s="63">
        <f>Source!Y463</f>
        <v>20.37</v>
      </c>
    </row>
    <row r="798" spans="1:28" x14ac:dyDescent="0.2">
      <c r="C798" s="11" t="s">
        <v>1193</v>
      </c>
      <c r="D798" s="38"/>
      <c r="E798" s="38"/>
      <c r="F798" s="38"/>
      <c r="G798" s="62">
        <f>((Source!AF463+Source!AE463)*Source!FX463/100)+((Source!AF463+Source!AE463)*Source!FY463/100)+Source!AB463</f>
        <v>620.94119999999998</v>
      </c>
      <c r="H798" s="63">
        <f>Source!O463+Source!X463+Source!Y463</f>
        <v>82.7</v>
      </c>
    </row>
    <row r="799" spans="1:28" ht="28.5" x14ac:dyDescent="0.2">
      <c r="A799" s="51">
        <v>98</v>
      </c>
      <c r="B799" s="51" t="str">
        <f>Source!E465</f>
        <v>53</v>
      </c>
      <c r="C799" s="51" t="str">
        <f>Source!G465</f>
        <v>Световые настенные указатели</v>
      </c>
      <c r="D799" s="51" t="str">
        <f>Source!F465</f>
        <v>м08-03-593-10</v>
      </c>
      <c r="E799" s="34" t="str">
        <f>Source!H465</f>
        <v>100 ШТ</v>
      </c>
      <c r="F799" s="14">
        <f>Source!I465</f>
        <v>0.02</v>
      </c>
      <c r="G799" s="24">
        <f>Source!AB465</f>
        <v>1335.26</v>
      </c>
      <c r="H799" s="25">
        <f>Source!O465</f>
        <v>177.86</v>
      </c>
      <c r="T799">
        <f>Source!O465+Source!X465+Source!Y465</f>
        <v>345.03</v>
      </c>
      <c r="U799">
        <f>Source!P465</f>
        <v>69.319999999999993</v>
      </c>
      <c r="V799">
        <f>Source!S465</f>
        <v>103.81</v>
      </c>
      <c r="W799">
        <f>Source!Q465</f>
        <v>4.7300000000000004</v>
      </c>
      <c r="X799">
        <f>Source!R465</f>
        <v>0.67</v>
      </c>
      <c r="Y799">
        <f>Source!U465</f>
        <v>1.5712000000000002</v>
      </c>
      <c r="Z799">
        <f>Source!V465</f>
        <v>8.0000000000000002E-3</v>
      </c>
      <c r="AA799">
        <f>Source!X465</f>
        <v>99.26</v>
      </c>
      <c r="AB799">
        <f>Source!Y465</f>
        <v>67.91</v>
      </c>
    </row>
    <row r="800" spans="1:28" ht="14.25" x14ac:dyDescent="0.2">
      <c r="C800" s="26" t="str">
        <f>"Объем: "&amp;Source!I465&amp;"=2/"&amp;"100"</f>
        <v>Объем: 0,02=2/100</v>
      </c>
      <c r="F800" s="14"/>
      <c r="G800" s="14"/>
      <c r="H800" s="14"/>
    </row>
    <row r="801" spans="1:28" x14ac:dyDescent="0.2">
      <c r="C801" s="26" t="s">
        <v>1187</v>
      </c>
      <c r="D801" s="26">
        <f>Source!BA465</f>
        <v>6.66</v>
      </c>
    </row>
    <row r="802" spans="1:28" x14ac:dyDescent="0.2">
      <c r="C802" s="26" t="s">
        <v>1188</v>
      </c>
      <c r="D802" s="26">
        <f>Source!BB465</f>
        <v>6.66</v>
      </c>
    </row>
    <row r="803" spans="1:28" x14ac:dyDescent="0.2">
      <c r="C803" s="26" t="s">
        <v>1189</v>
      </c>
      <c r="D803" s="26">
        <f>Source!BC465</f>
        <v>6.66</v>
      </c>
    </row>
    <row r="804" spans="1:28" x14ac:dyDescent="0.2">
      <c r="C804" s="26" t="s">
        <v>1190</v>
      </c>
      <c r="D804" s="26">
        <f>Source!BS465</f>
        <v>6.66</v>
      </c>
    </row>
    <row r="805" spans="1:28" x14ac:dyDescent="0.2">
      <c r="C805" s="11" t="s">
        <v>1191</v>
      </c>
      <c r="D805" s="38"/>
      <c r="E805" s="38"/>
      <c r="F805" s="38">
        <f>Source!BZ465</f>
        <v>95</v>
      </c>
      <c r="G805" s="62">
        <f>(Source!AF465+Source!AE465)*Source!FX465/100</f>
        <v>745.12300000000005</v>
      </c>
      <c r="H805" s="63">
        <f>Source!X465</f>
        <v>99.26</v>
      </c>
    </row>
    <row r="806" spans="1:28" x14ac:dyDescent="0.2">
      <c r="C806" s="11" t="s">
        <v>1192</v>
      </c>
      <c r="D806" s="38"/>
      <c r="E806" s="38"/>
      <c r="F806" s="38">
        <f>Source!CA465</f>
        <v>65</v>
      </c>
      <c r="G806" s="62">
        <f>(Source!AF465+Source!AE465)*Source!FY465/100</f>
        <v>509.82099999999997</v>
      </c>
      <c r="H806" s="63">
        <f>Source!Y465</f>
        <v>67.91</v>
      </c>
    </row>
    <row r="807" spans="1:28" x14ac:dyDescent="0.2">
      <c r="C807" s="11" t="s">
        <v>1193</v>
      </c>
      <c r="D807" s="38"/>
      <c r="E807" s="38"/>
      <c r="F807" s="38"/>
      <c r="G807" s="62">
        <f>((Source!AF465+Source!AE465)*Source!FX465/100)+((Source!AF465+Source!AE465)*Source!FY465/100)+Source!AB465</f>
        <v>2590.2039999999997</v>
      </c>
      <c r="H807" s="63">
        <f>Source!O465+Source!X465+Source!Y465</f>
        <v>345.03</v>
      </c>
    </row>
    <row r="808" spans="1:28" ht="28.5" x14ac:dyDescent="0.2">
      <c r="A808" s="51">
        <v>99</v>
      </c>
      <c r="B808" s="51" t="str">
        <f>Source!E467</f>
        <v>53,1</v>
      </c>
      <c r="C808" s="51" t="str">
        <f>Source!G467</f>
        <v>Оповещатель световой "Выход"</v>
      </c>
      <c r="D808" s="51" t="str">
        <f>Source!F467</f>
        <v>61.2.04.07-0006</v>
      </c>
      <c r="E808" s="34" t="str">
        <f>Source!H467</f>
        <v>10 шт.</v>
      </c>
      <c r="F808" s="14">
        <f>Source!I467</f>
        <v>0.2</v>
      </c>
      <c r="G808" s="24">
        <f>Source!AB467</f>
        <v>155.9</v>
      </c>
      <c r="H808" s="25">
        <f>Source!O467</f>
        <v>207.66</v>
      </c>
      <c r="T808">
        <f>Source!O467+Source!X467+Source!Y467</f>
        <v>207.66</v>
      </c>
      <c r="U808">
        <f>Source!P467</f>
        <v>207.66</v>
      </c>
      <c r="V808">
        <f>Source!S467</f>
        <v>0</v>
      </c>
      <c r="W808">
        <f>Source!Q467</f>
        <v>0</v>
      </c>
      <c r="X808">
        <f>Source!R467</f>
        <v>0</v>
      </c>
      <c r="Y808">
        <f>Source!U467</f>
        <v>0</v>
      </c>
      <c r="Z808">
        <f>Source!V467</f>
        <v>0</v>
      </c>
      <c r="AA808">
        <f>Source!X467</f>
        <v>0</v>
      </c>
      <c r="AB808">
        <f>Source!Y467</f>
        <v>0</v>
      </c>
    </row>
    <row r="809" spans="1:28" ht="14.25" x14ac:dyDescent="0.2">
      <c r="C809" s="26" t="s">
        <v>1189</v>
      </c>
      <c r="D809" s="26">
        <f>Source!BC467</f>
        <v>6.66</v>
      </c>
      <c r="F809" s="14"/>
      <c r="G809" s="14"/>
      <c r="H809" s="14"/>
    </row>
    <row r="810" spans="1:28" ht="28.5" x14ac:dyDescent="0.2">
      <c r="A810" s="51">
        <v>100</v>
      </c>
      <c r="B810" s="51" t="str">
        <f>Source!E469</f>
        <v>54</v>
      </c>
      <c r="C810" s="51" t="str">
        <f>Source!G469</f>
        <v>Профиль перфорированный монтажный длиной 2 м</v>
      </c>
      <c r="D810" s="51" t="str">
        <f>Source!F469</f>
        <v>м08-02-397-01</v>
      </c>
      <c r="E810" s="34" t="str">
        <f>Source!H469</f>
        <v>100 м</v>
      </c>
      <c r="F810" s="14">
        <f>Source!I469</f>
        <v>0.5</v>
      </c>
      <c r="G810" s="24">
        <f>Source!AB469</f>
        <v>582.66</v>
      </c>
      <c r="H810" s="25">
        <f>Source!O469</f>
        <v>1940.25</v>
      </c>
      <c r="T810">
        <f>Source!O469+Source!X469+Source!Y469</f>
        <v>2493.2400000000002</v>
      </c>
      <c r="U810">
        <f>Source!P469</f>
        <v>1357.07</v>
      </c>
      <c r="V810">
        <f>Source!S469</f>
        <v>267.93</v>
      </c>
      <c r="W810">
        <f>Source!Q469</f>
        <v>315.25</v>
      </c>
      <c r="X810">
        <f>Source!R469</f>
        <v>77.69</v>
      </c>
      <c r="Y810">
        <f>Source!U469</f>
        <v>4.28</v>
      </c>
      <c r="Z810">
        <f>Source!V469</f>
        <v>1.135</v>
      </c>
      <c r="AA810">
        <f>Source!X469</f>
        <v>328.34</v>
      </c>
      <c r="AB810">
        <f>Source!Y469</f>
        <v>224.65</v>
      </c>
    </row>
    <row r="811" spans="1:28" ht="14.25" x14ac:dyDescent="0.2">
      <c r="C811" s="26" t="str">
        <f>"Объем: "&amp;Source!I469&amp;"=50/"&amp;"100"</f>
        <v>Объем: 0,5=50/100</v>
      </c>
      <c r="F811" s="14"/>
      <c r="G811" s="14"/>
      <c r="H811" s="14"/>
    </row>
    <row r="812" spans="1:28" x14ac:dyDescent="0.2">
      <c r="C812" s="26" t="s">
        <v>1187</v>
      </c>
      <c r="D812" s="26">
        <f>Source!BA469</f>
        <v>6.66</v>
      </c>
    </row>
    <row r="813" spans="1:28" x14ac:dyDescent="0.2">
      <c r="C813" s="26" t="s">
        <v>1188</v>
      </c>
      <c r="D813" s="26">
        <f>Source!BB469</f>
        <v>6.66</v>
      </c>
    </row>
    <row r="814" spans="1:28" x14ac:dyDescent="0.2">
      <c r="C814" s="26" t="s">
        <v>1189</v>
      </c>
      <c r="D814" s="26">
        <f>Source!BC469</f>
        <v>6.66</v>
      </c>
    </row>
    <row r="815" spans="1:28" x14ac:dyDescent="0.2">
      <c r="C815" s="26" t="s">
        <v>1190</v>
      </c>
      <c r="D815" s="26">
        <f>Source!BS469</f>
        <v>6.66</v>
      </c>
    </row>
    <row r="816" spans="1:28" x14ac:dyDescent="0.2">
      <c r="C816" s="11" t="s">
        <v>1191</v>
      </c>
      <c r="D816" s="38"/>
      <c r="E816" s="38"/>
      <c r="F816" s="38">
        <f>Source!BZ469</f>
        <v>95</v>
      </c>
      <c r="G816" s="62">
        <f>(Source!AF469+Source!AE469)*Source!FX469/100</f>
        <v>98.600499999999997</v>
      </c>
      <c r="H816" s="63">
        <f>Source!X469</f>
        <v>328.34</v>
      </c>
    </row>
    <row r="817" spans="1:28" x14ac:dyDescent="0.2">
      <c r="C817" s="11" t="s">
        <v>1192</v>
      </c>
      <c r="D817" s="38"/>
      <c r="E817" s="38"/>
      <c r="F817" s="38">
        <f>Source!CA469</f>
        <v>65</v>
      </c>
      <c r="G817" s="62">
        <f>(Source!AF469+Source!AE469)*Source!FY469/100</f>
        <v>67.463499999999996</v>
      </c>
      <c r="H817" s="63">
        <f>Source!Y469</f>
        <v>224.65</v>
      </c>
    </row>
    <row r="818" spans="1:28" x14ac:dyDescent="0.2">
      <c r="C818" s="11" t="s">
        <v>1193</v>
      </c>
      <c r="D818" s="38"/>
      <c r="E818" s="38"/>
      <c r="F818" s="38"/>
      <c r="G818" s="62">
        <f>((Source!AF469+Source!AE469)*Source!FX469/100)+((Source!AF469+Source!AE469)*Source!FY469/100)+Source!AB469</f>
        <v>748.72399999999993</v>
      </c>
      <c r="H818" s="63">
        <f>Source!O469+Source!X469+Source!Y469</f>
        <v>2493.2400000000002</v>
      </c>
    </row>
    <row r="819" spans="1:28" ht="42.75" x14ac:dyDescent="0.2">
      <c r="A819" s="51">
        <v>101</v>
      </c>
      <c r="B819" s="51" t="str">
        <f>Source!E471</f>
        <v>54,1</v>
      </c>
      <c r="C819" s="51" t="str">
        <f>Source!G471</f>
        <v>Лоток металлический перфорированный размером 50х50 мм, с крышкой</v>
      </c>
      <c r="D819" s="51" t="str">
        <f>Source!F471</f>
        <v>20.2.07.05-0011</v>
      </c>
      <c r="E819" s="34" t="str">
        <f>Source!H471</f>
        <v>м</v>
      </c>
      <c r="F819" s="14">
        <f>Source!I471</f>
        <v>50</v>
      </c>
      <c r="G819" s="24">
        <f>Source!AB471</f>
        <v>26.11</v>
      </c>
      <c r="H819" s="25">
        <f>Source!O471</f>
        <v>8694.6299999999992</v>
      </c>
      <c r="T819">
        <f>Source!O471+Source!X471+Source!Y471</f>
        <v>8694.6299999999992</v>
      </c>
      <c r="U819">
        <f>Source!P471</f>
        <v>8694.6299999999992</v>
      </c>
      <c r="V819">
        <f>Source!S471</f>
        <v>0</v>
      </c>
      <c r="W819">
        <f>Source!Q471</f>
        <v>0</v>
      </c>
      <c r="X819">
        <f>Source!R471</f>
        <v>0</v>
      </c>
      <c r="Y819">
        <f>Source!U471</f>
        <v>0</v>
      </c>
      <c r="Z819">
        <f>Source!V471</f>
        <v>0</v>
      </c>
      <c r="AA819">
        <f>Source!X471</f>
        <v>0</v>
      </c>
      <c r="AB819">
        <f>Source!Y471</f>
        <v>0</v>
      </c>
    </row>
    <row r="820" spans="1:28" ht="14.25" x14ac:dyDescent="0.2">
      <c r="C820" s="26" t="s">
        <v>1189</v>
      </c>
      <c r="D820" s="26">
        <f>Source!BC471</f>
        <v>6.66</v>
      </c>
      <c r="F820" s="14"/>
      <c r="G820" s="14"/>
      <c r="H820" s="14"/>
    </row>
    <row r="821" spans="1:28" ht="28.5" x14ac:dyDescent="0.2">
      <c r="A821" s="51">
        <v>102</v>
      </c>
      <c r="B821" s="51" t="str">
        <f>Source!E473</f>
        <v>55</v>
      </c>
      <c r="C821" s="51" t="str">
        <f>Source!G473</f>
        <v>Провод в лотках, сечением до 6 мм2</v>
      </c>
      <c r="D821" s="51" t="str">
        <f>Source!F473</f>
        <v>м08-02-398-01</v>
      </c>
      <c r="E821" s="34" t="str">
        <f>Source!H473</f>
        <v>100 м</v>
      </c>
      <c r="F821" s="14">
        <f>Source!I473</f>
        <v>0.5</v>
      </c>
      <c r="G821" s="24">
        <f>Source!AB473</f>
        <v>23.94</v>
      </c>
      <c r="H821" s="25">
        <f>Source!O473</f>
        <v>79.72</v>
      </c>
      <c r="T821">
        <f>Source!O473+Source!X473+Source!Y473</f>
        <v>132.69</v>
      </c>
      <c r="U821">
        <f>Source!P473</f>
        <v>41.56</v>
      </c>
      <c r="V821">
        <f>Source!S473</f>
        <v>32.229999999999997</v>
      </c>
      <c r="W821">
        <f>Source!Q473</f>
        <v>5.93</v>
      </c>
      <c r="X821">
        <f>Source!R473</f>
        <v>0.87</v>
      </c>
      <c r="Y821">
        <f>Source!U473</f>
        <v>0.51500000000000001</v>
      </c>
      <c r="Z821">
        <f>Source!V473</f>
        <v>0.01</v>
      </c>
      <c r="AA821">
        <f>Source!X473</f>
        <v>31.45</v>
      </c>
      <c r="AB821">
        <f>Source!Y473</f>
        <v>21.52</v>
      </c>
    </row>
    <row r="822" spans="1:28" ht="14.25" x14ac:dyDescent="0.2">
      <c r="C822" s="26" t="str">
        <f>"Объем: "&amp;Source!I473&amp;"=50/"&amp;"100"</f>
        <v>Объем: 0,5=50/100</v>
      </c>
      <c r="F822" s="14"/>
      <c r="G822" s="14"/>
      <c r="H822" s="14"/>
    </row>
    <row r="823" spans="1:28" x14ac:dyDescent="0.2">
      <c r="C823" s="26" t="s">
        <v>1187</v>
      </c>
      <c r="D823" s="26">
        <f>Source!BA473</f>
        <v>6.66</v>
      </c>
    </row>
    <row r="824" spans="1:28" x14ac:dyDescent="0.2">
      <c r="C824" s="26" t="s">
        <v>1188</v>
      </c>
      <c r="D824" s="26">
        <f>Source!BB473</f>
        <v>6.66</v>
      </c>
    </row>
    <row r="825" spans="1:28" x14ac:dyDescent="0.2">
      <c r="C825" s="26" t="s">
        <v>1189</v>
      </c>
      <c r="D825" s="26">
        <f>Source!BC473</f>
        <v>6.66</v>
      </c>
    </row>
    <row r="826" spans="1:28" x14ac:dyDescent="0.2">
      <c r="C826" s="26" t="s">
        <v>1190</v>
      </c>
      <c r="D826" s="26">
        <f>Source!BS473</f>
        <v>6.66</v>
      </c>
    </row>
    <row r="827" spans="1:28" x14ac:dyDescent="0.2">
      <c r="C827" s="11" t="s">
        <v>1191</v>
      </c>
      <c r="D827" s="38"/>
      <c r="E827" s="38"/>
      <c r="F827" s="38">
        <f>Source!BZ473</f>
        <v>95</v>
      </c>
      <c r="G827" s="62">
        <f>(Source!AF473+Source!AE473)*Source!FX473/100</f>
        <v>9.4429999999999996</v>
      </c>
      <c r="H827" s="63">
        <f>Source!X473</f>
        <v>31.45</v>
      </c>
    </row>
    <row r="828" spans="1:28" x14ac:dyDescent="0.2">
      <c r="C828" s="11" t="s">
        <v>1192</v>
      </c>
      <c r="D828" s="38"/>
      <c r="E828" s="38"/>
      <c r="F828" s="38">
        <f>Source!CA473</f>
        <v>65</v>
      </c>
      <c r="G828" s="62">
        <f>(Source!AF473+Source!AE473)*Source!FY473/100</f>
        <v>6.4610000000000003</v>
      </c>
      <c r="H828" s="63">
        <f>Source!Y473</f>
        <v>21.52</v>
      </c>
    </row>
    <row r="829" spans="1:28" x14ac:dyDescent="0.2">
      <c r="C829" s="11" t="s">
        <v>1193</v>
      </c>
      <c r="D829" s="38"/>
      <c r="E829" s="38"/>
      <c r="F829" s="38"/>
      <c r="G829" s="62">
        <f>((Source!AF473+Source!AE473)*Source!FX473/100)+((Source!AF473+Source!AE473)*Source!FY473/100)+Source!AB473</f>
        <v>39.844000000000001</v>
      </c>
      <c r="H829" s="63">
        <f>Source!O473+Source!X473+Source!Y473</f>
        <v>132.69</v>
      </c>
    </row>
    <row r="830" spans="1:28" ht="142.5" x14ac:dyDescent="0.2">
      <c r="A830" s="51">
        <v>103</v>
      </c>
      <c r="B830" s="51" t="str">
        <f>Source!E475</f>
        <v>55,1</v>
      </c>
      <c r="C830" s="51" t="str">
        <f>Source!G475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с экраном из алюмолавсановой ленты, марки КПСЭнг(А)-FRHF 1х2х0,5</v>
      </c>
      <c r="D830" s="51" t="str">
        <f>Source!F475</f>
        <v>21.1.08.01-0141</v>
      </c>
      <c r="E830" s="34" t="str">
        <f>Source!H475</f>
        <v>1000 м</v>
      </c>
      <c r="F830" s="14">
        <f>Source!I475</f>
        <v>0.05</v>
      </c>
      <c r="G830" s="24">
        <f>Source!AB475</f>
        <v>4088.02</v>
      </c>
      <c r="H830" s="25">
        <f>Source!O475</f>
        <v>1361.31</v>
      </c>
      <c r="T830">
        <f>Source!O475+Source!X475+Source!Y475</f>
        <v>1361.31</v>
      </c>
      <c r="U830">
        <f>Source!P475</f>
        <v>1361.31</v>
      </c>
      <c r="V830">
        <f>Source!S475</f>
        <v>0</v>
      </c>
      <c r="W830">
        <f>Source!Q475</f>
        <v>0</v>
      </c>
      <c r="X830">
        <f>Source!R475</f>
        <v>0</v>
      </c>
      <c r="Y830">
        <f>Source!U475</f>
        <v>0</v>
      </c>
      <c r="Z830">
        <f>Source!V475</f>
        <v>0</v>
      </c>
      <c r="AA830">
        <f>Source!X475</f>
        <v>0</v>
      </c>
      <c r="AB830">
        <f>Source!Y475</f>
        <v>0</v>
      </c>
    </row>
    <row r="831" spans="1:28" ht="14.25" x14ac:dyDescent="0.2">
      <c r="C831" s="26" t="s">
        <v>1189</v>
      </c>
      <c r="D831" s="26">
        <f>Source!BC475</f>
        <v>6.66</v>
      </c>
      <c r="F831" s="14"/>
      <c r="G831" s="14"/>
      <c r="H831" s="14"/>
    </row>
    <row r="832" spans="1:28" ht="28.5" x14ac:dyDescent="0.2">
      <c r="A832" s="51">
        <v>104</v>
      </c>
      <c r="B832" s="51" t="str">
        <f>Source!E477</f>
        <v>56</v>
      </c>
      <c r="C832" s="51" t="str">
        <f>Source!G477</f>
        <v>Демонтаж:Ключ или кнопка на панели</v>
      </c>
      <c r="D832" s="51" t="str">
        <f>Source!F477</f>
        <v>м10-04-101-10</v>
      </c>
      <c r="E832" s="34" t="str">
        <f>Source!H477</f>
        <v>ШТ</v>
      </c>
      <c r="F832" s="14">
        <f>Source!I477</f>
        <v>1</v>
      </c>
      <c r="G832" s="24">
        <f>Source!AB477</f>
        <v>2.7210000000000001</v>
      </c>
      <c r="H832" s="25">
        <f>Source!O477</f>
        <v>18.12</v>
      </c>
      <c r="T832">
        <f>Source!O477+Source!X477+Source!Y477</f>
        <v>46.570000000000007</v>
      </c>
      <c r="U832">
        <f>Source!P477</f>
        <v>0</v>
      </c>
      <c r="V832">
        <f>Source!S477</f>
        <v>18.12</v>
      </c>
      <c r="W832">
        <f>Source!Q477</f>
        <v>0</v>
      </c>
      <c r="X832">
        <f>Source!R477</f>
        <v>0</v>
      </c>
      <c r="Y832">
        <f>Source!U477</f>
        <v>0.3</v>
      </c>
      <c r="Z832">
        <f>Source!V477</f>
        <v>0</v>
      </c>
      <c r="AA832">
        <f>Source!X477</f>
        <v>16.670000000000002</v>
      </c>
      <c r="AB832">
        <f>Source!Y477</f>
        <v>11.78</v>
      </c>
    </row>
    <row r="833" spans="1:28" ht="14.25" x14ac:dyDescent="0.2">
      <c r="C833" s="26" t="s">
        <v>1187</v>
      </c>
      <c r="D833" s="26">
        <f>Source!BA477</f>
        <v>6.66</v>
      </c>
      <c r="F833" s="14"/>
      <c r="G833" s="14"/>
      <c r="H833" s="14"/>
    </row>
    <row r="834" spans="1:28" x14ac:dyDescent="0.2">
      <c r="C834" s="26" t="s">
        <v>1188</v>
      </c>
      <c r="D834" s="26">
        <f>Source!BB477</f>
        <v>6.66</v>
      </c>
    </row>
    <row r="835" spans="1:28" x14ac:dyDescent="0.2">
      <c r="C835" s="26" t="s">
        <v>1189</v>
      </c>
      <c r="D835" s="26">
        <f>Source!BC477</f>
        <v>6.66</v>
      </c>
    </row>
    <row r="836" spans="1:28" x14ac:dyDescent="0.2">
      <c r="C836" s="26" t="s">
        <v>1190</v>
      </c>
      <c r="D836" s="26">
        <f>Source!BS477</f>
        <v>6.66</v>
      </c>
    </row>
    <row r="837" spans="1:28" x14ac:dyDescent="0.2">
      <c r="C837" s="26" t="s">
        <v>1194</v>
      </c>
      <c r="D837" s="94" t="s">
        <v>38</v>
      </c>
      <c r="E837" s="94"/>
      <c r="F837" s="94"/>
      <c r="G837" s="94"/>
      <c r="H837" s="94"/>
    </row>
    <row r="838" spans="1:28" x14ac:dyDescent="0.2">
      <c r="C838" s="26" t="s">
        <v>1195</v>
      </c>
      <c r="D838" s="94" t="s">
        <v>39</v>
      </c>
      <c r="E838" s="94"/>
      <c r="F838" s="94"/>
      <c r="G838" s="94"/>
      <c r="H838" s="94"/>
    </row>
    <row r="839" spans="1:28" x14ac:dyDescent="0.2">
      <c r="C839" s="26" t="s">
        <v>1196</v>
      </c>
      <c r="D839" s="94" t="s">
        <v>39</v>
      </c>
      <c r="E839" s="94"/>
      <c r="F839" s="94"/>
      <c r="G839" s="94"/>
      <c r="H839" s="94"/>
    </row>
    <row r="840" spans="1:28" x14ac:dyDescent="0.2">
      <c r="C840" s="26" t="s">
        <v>1197</v>
      </c>
      <c r="D840" s="94" t="s">
        <v>39</v>
      </c>
      <c r="E840" s="94"/>
      <c r="F840" s="94"/>
      <c r="G840" s="94"/>
      <c r="H840" s="94"/>
    </row>
    <row r="841" spans="1:28" x14ac:dyDescent="0.2">
      <c r="C841" s="26" t="s">
        <v>1198</v>
      </c>
      <c r="D841" s="94" t="s">
        <v>39</v>
      </c>
      <c r="E841" s="94"/>
      <c r="F841" s="94"/>
      <c r="G841" s="94"/>
      <c r="H841" s="94"/>
    </row>
    <row r="842" spans="1:28" x14ac:dyDescent="0.2">
      <c r="C842" s="26" t="s">
        <v>1199</v>
      </c>
      <c r="D842" s="94" t="s">
        <v>39</v>
      </c>
      <c r="E842" s="94"/>
      <c r="F842" s="94"/>
      <c r="G842" s="94"/>
      <c r="H842" s="94"/>
    </row>
    <row r="843" spans="1:28" x14ac:dyDescent="0.2">
      <c r="C843" s="11" t="s">
        <v>1191</v>
      </c>
      <c r="D843" s="38"/>
      <c r="E843" s="38"/>
      <c r="F843" s="38">
        <f>Source!BZ477</f>
        <v>92</v>
      </c>
      <c r="G843" s="62">
        <f>(Source!AF477+Source!AE477)*Source!FX477/100</f>
        <v>2.50332</v>
      </c>
      <c r="H843" s="63">
        <f>Source!X477</f>
        <v>16.670000000000002</v>
      </c>
    </row>
    <row r="844" spans="1:28" x14ac:dyDescent="0.2">
      <c r="C844" s="11" t="s">
        <v>1192</v>
      </c>
      <c r="D844" s="38"/>
      <c r="E844" s="38"/>
      <c r="F844" s="38">
        <f>Source!CA477</f>
        <v>65</v>
      </c>
      <c r="G844" s="62">
        <f>(Source!AF477+Source!AE477)*Source!FY477/100</f>
        <v>1.7686500000000001</v>
      </c>
      <c r="H844" s="63">
        <f>Source!Y477</f>
        <v>11.78</v>
      </c>
    </row>
    <row r="845" spans="1:28" x14ac:dyDescent="0.2">
      <c r="C845" s="11" t="s">
        <v>1193</v>
      </c>
      <c r="D845" s="38"/>
      <c r="E845" s="38"/>
      <c r="F845" s="38"/>
      <c r="G845" s="62">
        <f>((Source!AF477+Source!AE477)*Source!FX477/100)+((Source!AF477+Source!AE477)*Source!FY477/100)+Source!AB477</f>
        <v>6.9929699999999997</v>
      </c>
      <c r="H845" s="63">
        <f>Source!O477+Source!X477+Source!Y477</f>
        <v>46.570000000000007</v>
      </c>
    </row>
    <row r="846" spans="1:28" ht="28.5" x14ac:dyDescent="0.2">
      <c r="A846" s="51">
        <v>105</v>
      </c>
      <c r="B846" s="51" t="str">
        <f>Source!E479</f>
        <v>57</v>
      </c>
      <c r="C846" s="51" t="str">
        <f>Source!G479</f>
        <v>Ключ или кнопка на панели</v>
      </c>
      <c r="D846" s="51" t="str">
        <f>Source!F479</f>
        <v>м10-04-101-10</v>
      </c>
      <c r="E846" s="34" t="str">
        <f>Source!H479</f>
        <v>ШТ</v>
      </c>
      <c r="F846" s="14">
        <f>Source!I479</f>
        <v>1</v>
      </c>
      <c r="G846" s="24">
        <f>Source!AB479</f>
        <v>15.92</v>
      </c>
      <c r="H846" s="25">
        <f>Source!O479</f>
        <v>106.03</v>
      </c>
      <c r="T846">
        <f>Source!O479+Source!X479+Source!Y479</f>
        <v>200.88000000000002</v>
      </c>
      <c r="U846">
        <f>Source!P479</f>
        <v>45.62</v>
      </c>
      <c r="V846">
        <f>Source!S479</f>
        <v>60.41</v>
      </c>
      <c r="W846">
        <f>Source!Q479</f>
        <v>0</v>
      </c>
      <c r="X846">
        <f>Source!R479</f>
        <v>0</v>
      </c>
      <c r="Y846">
        <f>Source!U479</f>
        <v>1</v>
      </c>
      <c r="Z846">
        <f>Source!V479</f>
        <v>0</v>
      </c>
      <c r="AA846">
        <f>Source!X479</f>
        <v>55.58</v>
      </c>
      <c r="AB846">
        <f>Source!Y479</f>
        <v>39.270000000000003</v>
      </c>
    </row>
    <row r="847" spans="1:28" ht="14.25" x14ac:dyDescent="0.2">
      <c r="C847" s="26" t="s">
        <v>1187</v>
      </c>
      <c r="D847" s="26">
        <f>Source!BA479</f>
        <v>6.66</v>
      </c>
      <c r="F847" s="14"/>
      <c r="G847" s="14"/>
      <c r="H847" s="14"/>
    </row>
    <row r="848" spans="1:28" x14ac:dyDescent="0.2">
      <c r="C848" s="26" t="s">
        <v>1188</v>
      </c>
      <c r="D848" s="26">
        <f>Source!BB479</f>
        <v>6.66</v>
      </c>
    </row>
    <row r="849" spans="1:33" x14ac:dyDescent="0.2">
      <c r="C849" s="26" t="s">
        <v>1189</v>
      </c>
      <c r="D849" s="26">
        <f>Source!BC479</f>
        <v>6.66</v>
      </c>
    </row>
    <row r="850" spans="1:33" x14ac:dyDescent="0.2">
      <c r="C850" s="26" t="s">
        <v>1190</v>
      </c>
      <c r="D850" s="26">
        <f>Source!BS479</f>
        <v>6.66</v>
      </c>
    </row>
    <row r="851" spans="1:33" x14ac:dyDescent="0.2">
      <c r="C851" s="11" t="s">
        <v>1191</v>
      </c>
      <c r="D851" s="38"/>
      <c r="E851" s="38"/>
      <c r="F851" s="38">
        <f>Source!BZ479</f>
        <v>92</v>
      </c>
      <c r="G851" s="62">
        <f>(Source!AF479+Source!AE479)*Source!FX479/100</f>
        <v>8.3444000000000003</v>
      </c>
      <c r="H851" s="63">
        <f>Source!X479</f>
        <v>55.58</v>
      </c>
    </row>
    <row r="852" spans="1:33" x14ac:dyDescent="0.2">
      <c r="C852" s="11" t="s">
        <v>1192</v>
      </c>
      <c r="D852" s="38"/>
      <c r="E852" s="38"/>
      <c r="F852" s="38">
        <f>Source!CA479</f>
        <v>65</v>
      </c>
      <c r="G852" s="62">
        <f>(Source!AF479+Source!AE479)*Source!FY479/100</f>
        <v>5.8955000000000011</v>
      </c>
      <c r="H852" s="63">
        <f>Source!Y479</f>
        <v>39.270000000000003</v>
      </c>
    </row>
    <row r="853" spans="1:33" x14ac:dyDescent="0.2">
      <c r="C853" s="11" t="s">
        <v>1193</v>
      </c>
      <c r="D853" s="38"/>
      <c r="E853" s="38"/>
      <c r="F853" s="38"/>
      <c r="G853" s="62">
        <f>((Source!AF479+Source!AE479)*Source!FX479/100)+((Source!AF479+Source!AE479)*Source!FY479/100)+Source!AB479</f>
        <v>30.1599</v>
      </c>
      <c r="H853" s="63">
        <f>Source!O479+Source!X479+Source!Y479</f>
        <v>200.88000000000002</v>
      </c>
    </row>
    <row r="854" spans="1:33" ht="28.5" x14ac:dyDescent="0.2">
      <c r="A854" s="51">
        <v>106</v>
      </c>
      <c r="B854" s="51" t="str">
        <f>Source!E481</f>
        <v>57,1</v>
      </c>
      <c r="C854" s="51" t="str">
        <f>Source!G481</f>
        <v>Извещатель пожарный ручной ИПР-513-3АМ</v>
      </c>
      <c r="D854" s="51" t="str">
        <f>Source!F481</f>
        <v>61.2.02.03-0027</v>
      </c>
      <c r="E854" s="34" t="str">
        <f>Source!H481</f>
        <v>10 шт.</v>
      </c>
      <c r="F854" s="14">
        <f>Source!I481</f>
        <v>0.1</v>
      </c>
      <c r="G854" s="24">
        <f>Source!AB481</f>
        <v>798.26</v>
      </c>
      <c r="H854" s="25">
        <f>Source!O481</f>
        <v>531.64</v>
      </c>
      <c r="T854">
        <f>Source!O481+Source!X481+Source!Y481</f>
        <v>531.64</v>
      </c>
      <c r="U854">
        <f>Source!P481</f>
        <v>531.64</v>
      </c>
      <c r="V854">
        <f>Source!S481</f>
        <v>0</v>
      </c>
      <c r="W854">
        <f>Source!Q481</f>
        <v>0</v>
      </c>
      <c r="X854">
        <f>Source!R481</f>
        <v>0</v>
      </c>
      <c r="Y854">
        <f>Source!U481</f>
        <v>0</v>
      </c>
      <c r="Z854">
        <f>Source!V481</f>
        <v>0</v>
      </c>
      <c r="AA854">
        <f>Source!X481</f>
        <v>0</v>
      </c>
      <c r="AB854">
        <f>Source!Y481</f>
        <v>0</v>
      </c>
    </row>
    <row r="855" spans="1:33" ht="14.25" x14ac:dyDescent="0.2">
      <c r="C855" s="26" t="s">
        <v>1189</v>
      </c>
      <c r="D855" s="26">
        <f>Source!BC481</f>
        <v>6.66</v>
      </c>
      <c r="F855" s="14"/>
      <c r="G855" s="14"/>
      <c r="H855" s="14"/>
    </row>
    <row r="857" spans="1:33" ht="15" x14ac:dyDescent="0.25">
      <c r="A857" s="64"/>
      <c r="B857" s="64"/>
      <c r="C857" s="75" t="str">
        <f>CONCATENATE("Итого по подразделу: ",IF(Source!G483&lt;&gt;"Новый подраздел", Source!G483, ""))</f>
        <v>Итого по подразделу: Пожарная сигнализация</v>
      </c>
      <c r="D857" s="75"/>
      <c r="E857" s="75"/>
      <c r="F857" s="75"/>
      <c r="G857" s="64"/>
      <c r="H857" s="65">
        <f>IF(SUM(T726:T856)=0, "-", SUM(T726:T856))</f>
        <v>27640.55</v>
      </c>
    </row>
    <row r="858" spans="1:33" ht="15" x14ac:dyDescent="0.25">
      <c r="A858" s="64"/>
      <c r="B858" s="64"/>
      <c r="C858" s="64"/>
      <c r="D858" s="64"/>
      <c r="E858" s="64"/>
      <c r="F858" s="64"/>
      <c r="G858" s="64"/>
      <c r="H858" s="64"/>
    </row>
    <row r="861" spans="1:33" ht="15" x14ac:dyDescent="0.25">
      <c r="A861" s="64"/>
      <c r="B861" s="64"/>
      <c r="C861" s="75" t="str">
        <f>CONCATENATE("Итого по разделу: ",IF(Source!G512&lt;&gt;"Новый раздел", Source!G512, ""))</f>
        <v>Итого по разделу: Раздел 3: Электромонтажные работы</v>
      </c>
      <c r="D861" s="75"/>
      <c r="E861" s="75"/>
      <c r="F861" s="75"/>
      <c r="G861" s="64"/>
      <c r="H861" s="65">
        <f>IF(SUM(T562:T860)=0, "-", SUM(T562:T860))</f>
        <v>507897.36999999994</v>
      </c>
      <c r="AG861" s="55" t="str">
        <f>CONCATENATE("Итого по разделу: ",IF(Source!G512&lt;&gt;"Новый раздел", Source!G512, ""))</f>
        <v>Итого по разделу: Раздел 3: Электромонтажные работы</v>
      </c>
    </row>
    <row r="862" spans="1:33" ht="15" x14ac:dyDescent="0.25">
      <c r="A862" s="64"/>
      <c r="B862" s="64"/>
      <c r="C862" s="64"/>
      <c r="D862" s="64"/>
      <c r="E862" s="64"/>
      <c r="F862" s="64"/>
      <c r="G862" s="64"/>
      <c r="H862" s="64"/>
    </row>
    <row r="865" spans="1:28" ht="16.5" x14ac:dyDescent="0.25">
      <c r="A865" s="79" t="str">
        <f>CONCATENATE("Раздел: ",IF(Source!G541&lt;&gt;"Новый раздел", Source!G541, ""))</f>
        <v>Раздел: Раздел 4: Сантехнические работы</v>
      </c>
      <c r="B865" s="79"/>
      <c r="C865" s="79"/>
      <c r="D865" s="79"/>
      <c r="E865" s="79"/>
      <c r="F865" s="79"/>
      <c r="G865" s="79"/>
      <c r="H865" s="79"/>
    </row>
    <row r="866" spans="1:28" ht="14.25" x14ac:dyDescent="0.2">
      <c r="A866" s="51">
        <v>107</v>
      </c>
      <c r="B866" s="51" t="str">
        <f>Source!E546</f>
        <v>58</v>
      </c>
      <c r="C866" s="51" t="str">
        <f>Source!G546</f>
        <v>Демонтаж радиаторов весом до 160 кг</v>
      </c>
      <c r="D866" s="51" t="str">
        <f>Source!F546</f>
        <v>65-19-2</v>
      </c>
      <c r="E866" s="34" t="str">
        <f>Source!H546</f>
        <v>100 ШТ</v>
      </c>
      <c r="F866" s="14">
        <f>Source!I546</f>
        <v>0.05</v>
      </c>
      <c r="G866" s="24">
        <f>Source!AB546</f>
        <v>1362.87</v>
      </c>
      <c r="H866" s="25">
        <f>Source!O546</f>
        <v>453.83</v>
      </c>
      <c r="T866">
        <f>Source!O546+Source!X546+Source!Y546</f>
        <v>988.57</v>
      </c>
      <c r="U866">
        <f>Source!P546</f>
        <v>0</v>
      </c>
      <c r="V866">
        <f>Source!S546</f>
        <v>414.07</v>
      </c>
      <c r="W866">
        <f>Source!Q546</f>
        <v>39.76</v>
      </c>
      <c r="X866">
        <f>Source!R546</f>
        <v>17.170000000000002</v>
      </c>
      <c r="Y866">
        <f>Source!U546</f>
        <v>7.9</v>
      </c>
      <c r="Z866">
        <f>Source!V546</f>
        <v>0.191</v>
      </c>
      <c r="AA866">
        <f>Source!X546</f>
        <v>319.12</v>
      </c>
      <c r="AB866">
        <f>Source!Y546</f>
        <v>215.62</v>
      </c>
    </row>
    <row r="867" spans="1:28" ht="14.25" x14ac:dyDescent="0.2">
      <c r="C867" s="26" t="str">
        <f>"Объем: "&amp;Source!I546&amp;"=5/"&amp;"100"</f>
        <v>Объем: 0,05=5/100</v>
      </c>
      <c r="F867" s="14"/>
      <c r="G867" s="14"/>
      <c r="H867" s="14"/>
    </row>
    <row r="868" spans="1:28" x14ac:dyDescent="0.2">
      <c r="C868" s="26" t="s">
        <v>1187</v>
      </c>
      <c r="D868" s="26">
        <f>Source!BA546</f>
        <v>6.66</v>
      </c>
    </row>
    <row r="869" spans="1:28" x14ac:dyDescent="0.2">
      <c r="C869" s="26" t="s">
        <v>1188</v>
      </c>
      <c r="D869" s="26">
        <f>Source!BB546</f>
        <v>6.66</v>
      </c>
    </row>
    <row r="870" spans="1:28" x14ac:dyDescent="0.2">
      <c r="C870" s="26" t="s">
        <v>1189</v>
      </c>
      <c r="D870" s="26">
        <f>Source!BC546</f>
        <v>6.66</v>
      </c>
    </row>
    <row r="871" spans="1:28" x14ac:dyDescent="0.2">
      <c r="C871" s="26" t="s">
        <v>1190</v>
      </c>
      <c r="D871" s="26">
        <f>Source!BS546</f>
        <v>6.66</v>
      </c>
    </row>
    <row r="872" spans="1:28" x14ac:dyDescent="0.2">
      <c r="C872" s="11" t="s">
        <v>1191</v>
      </c>
      <c r="D872" s="38"/>
      <c r="E872" s="38"/>
      <c r="F872" s="38">
        <f>Source!BZ546</f>
        <v>74</v>
      </c>
      <c r="G872" s="62">
        <f>(Source!AF546+Source!AE546)*Source!FX546/100</f>
        <v>958.32220000000007</v>
      </c>
      <c r="H872" s="63">
        <f>Source!X546</f>
        <v>319.12</v>
      </c>
    </row>
    <row r="873" spans="1:28" x14ac:dyDescent="0.2">
      <c r="C873" s="11" t="s">
        <v>1192</v>
      </c>
      <c r="D873" s="38"/>
      <c r="E873" s="38"/>
      <c r="F873" s="38">
        <f>Source!CA546</f>
        <v>50</v>
      </c>
      <c r="G873" s="62">
        <f>(Source!AF546+Source!AE546)*Source!FY546/100</f>
        <v>647.51499999999999</v>
      </c>
      <c r="H873" s="63">
        <f>Source!Y546</f>
        <v>215.62</v>
      </c>
    </row>
    <row r="874" spans="1:28" x14ac:dyDescent="0.2">
      <c r="C874" s="11" t="s">
        <v>1193</v>
      </c>
      <c r="D874" s="38"/>
      <c r="E874" s="38"/>
      <c r="F874" s="38"/>
      <c r="G874" s="62">
        <f>((Source!AF546+Source!AE546)*Source!FX546/100)+((Source!AF546+Source!AE546)*Source!FY546/100)+Source!AB546</f>
        <v>2968.7071999999998</v>
      </c>
      <c r="H874" s="63">
        <f>Source!O546+Source!X546+Source!Y546</f>
        <v>988.57</v>
      </c>
    </row>
    <row r="875" spans="1:28" ht="28.5" x14ac:dyDescent="0.2">
      <c r="A875" s="51">
        <v>108</v>
      </c>
      <c r="B875" s="51" t="str">
        <f>Source!E548</f>
        <v>59</v>
      </c>
      <c r="C875" s="51" t="str">
        <f>Source!G548</f>
        <v>Установка радиаторов стальных</v>
      </c>
      <c r="D875" s="51" t="str">
        <f>Source!F548</f>
        <v>18-03-001-02</v>
      </c>
      <c r="E875" s="34" t="str">
        <f>Source!H548</f>
        <v>100 квт</v>
      </c>
      <c r="F875" s="14">
        <f>Source!I548</f>
        <v>0.12</v>
      </c>
      <c r="G875" s="24">
        <f>Source!AB548</f>
        <v>2078.6795000000002</v>
      </c>
      <c r="H875" s="25">
        <f>Source!O548</f>
        <v>1661.28</v>
      </c>
      <c r="T875">
        <f>Source!O548+Source!X548+Source!Y548</f>
        <v>2739.19</v>
      </c>
      <c r="U875">
        <f>Source!P548</f>
        <v>928.08</v>
      </c>
      <c r="V875">
        <f>Source!S548</f>
        <v>540.80999999999995</v>
      </c>
      <c r="W875">
        <f>Source!Q548</f>
        <v>192.39</v>
      </c>
      <c r="X875">
        <f>Source!R548</f>
        <v>38.71</v>
      </c>
      <c r="Y875">
        <f>Source!U548</f>
        <v>9.0527999999999977</v>
      </c>
      <c r="Z875">
        <f>Source!V548</f>
        <v>0.46949999999999992</v>
      </c>
      <c r="AA875">
        <f>Source!X548</f>
        <v>666.45</v>
      </c>
      <c r="AB875">
        <f>Source!Y548</f>
        <v>411.46</v>
      </c>
    </row>
    <row r="876" spans="1:28" ht="14.25" x14ac:dyDescent="0.2">
      <c r="C876" s="26" t="str">
        <f>"Объем: "&amp;Source!I548&amp;"=12/"&amp;"100"</f>
        <v>Объем: 0,12=12/100</v>
      </c>
      <c r="F876" s="14"/>
      <c r="G876" s="14"/>
      <c r="H876" s="14"/>
    </row>
    <row r="877" spans="1:28" x14ac:dyDescent="0.2">
      <c r="C877" s="26" t="s">
        <v>1187</v>
      </c>
      <c r="D877" s="26">
        <f>Source!BA548</f>
        <v>6.66</v>
      </c>
    </row>
    <row r="878" spans="1:28" x14ac:dyDescent="0.2">
      <c r="C878" s="26" t="s">
        <v>1188</v>
      </c>
      <c r="D878" s="26">
        <f>Source!BB548</f>
        <v>6.66</v>
      </c>
    </row>
    <row r="879" spans="1:28" x14ac:dyDescent="0.2">
      <c r="C879" s="26" t="s">
        <v>1189</v>
      </c>
      <c r="D879" s="26">
        <f>Source!BC548</f>
        <v>6.66</v>
      </c>
    </row>
    <row r="880" spans="1:28" x14ac:dyDescent="0.2">
      <c r="C880" s="26" t="s">
        <v>1190</v>
      </c>
      <c r="D880" s="26">
        <f>Source!BS548</f>
        <v>6.66</v>
      </c>
    </row>
    <row r="881" spans="1:28" x14ac:dyDescent="0.2">
      <c r="C881" s="26" t="s">
        <v>1195</v>
      </c>
      <c r="D881" s="94" t="s">
        <v>360</v>
      </c>
      <c r="E881" s="94"/>
      <c r="F881" s="94"/>
      <c r="G881" s="94"/>
      <c r="H881" s="94"/>
    </row>
    <row r="882" spans="1:28" x14ac:dyDescent="0.2">
      <c r="C882" s="26" t="s">
        <v>1196</v>
      </c>
      <c r="D882" s="94" t="s">
        <v>360</v>
      </c>
      <c r="E882" s="94"/>
      <c r="F882" s="94"/>
      <c r="G882" s="94"/>
      <c r="H882" s="94"/>
    </row>
    <row r="883" spans="1:28" x14ac:dyDescent="0.2">
      <c r="C883" s="26" t="s">
        <v>1197</v>
      </c>
      <c r="D883" s="94" t="s">
        <v>361</v>
      </c>
      <c r="E883" s="94"/>
      <c r="F883" s="94"/>
      <c r="G883" s="94"/>
      <c r="H883" s="94"/>
    </row>
    <row r="884" spans="1:28" x14ac:dyDescent="0.2">
      <c r="C884" s="26" t="s">
        <v>1198</v>
      </c>
      <c r="D884" s="94" t="s">
        <v>361</v>
      </c>
      <c r="E884" s="94"/>
      <c r="F884" s="94"/>
      <c r="G884" s="94"/>
      <c r="H884" s="94"/>
    </row>
    <row r="885" spans="1:28" x14ac:dyDescent="0.2">
      <c r="C885" s="26" t="s">
        <v>1199</v>
      </c>
      <c r="D885" s="94" t="s">
        <v>360</v>
      </c>
      <c r="E885" s="94"/>
      <c r="F885" s="94"/>
      <c r="G885" s="94"/>
      <c r="H885" s="94"/>
    </row>
    <row r="886" spans="1:28" x14ac:dyDescent="0.2">
      <c r="C886" s="11" t="s">
        <v>1191</v>
      </c>
      <c r="D886" s="38"/>
      <c r="E886" s="38"/>
      <c r="F886" s="38">
        <f>Source!BZ548</f>
        <v>128</v>
      </c>
      <c r="G886" s="62">
        <f>(Source!AF548+Source!AE548)*Source!FX548/100</f>
        <v>835.35206399999993</v>
      </c>
      <c r="H886" s="63">
        <f>Source!X548</f>
        <v>666.45</v>
      </c>
    </row>
    <row r="887" spans="1:28" x14ac:dyDescent="0.2">
      <c r="C887" s="11" t="s">
        <v>1200</v>
      </c>
      <c r="D887" s="38"/>
      <c r="E887" s="38"/>
      <c r="F887" s="38"/>
      <c r="G887" s="38" t="str">
        <f>CONCATENATE(Source!DL548,Source!FT548, "=", Source!FX548, "%")</f>
        <v>*0,9=115,2%</v>
      </c>
      <c r="H887" s="38" t="str">
        <f>CONCATENATE(Source!AT548)</f>
        <v>115</v>
      </c>
    </row>
    <row r="888" spans="1:28" x14ac:dyDescent="0.2">
      <c r="C888" s="11" t="s">
        <v>1192</v>
      </c>
      <c r="D888" s="38"/>
      <c r="E888" s="38"/>
      <c r="F888" s="38">
        <f>Source!CA548</f>
        <v>83</v>
      </c>
      <c r="G888" s="62">
        <f>(Source!AF548+Source!AE548)*Source!FY548/100</f>
        <v>511.580626</v>
      </c>
      <c r="H888" s="63">
        <f>Source!Y548</f>
        <v>411.46</v>
      </c>
    </row>
    <row r="889" spans="1:28" x14ac:dyDescent="0.2">
      <c r="C889" s="11" t="s">
        <v>1201</v>
      </c>
      <c r="D889" s="38"/>
      <c r="E889" s="38"/>
      <c r="F889" s="38"/>
      <c r="G889" s="38" t="str">
        <f>CONCATENATE(Source!DM548,Source!FU548, "=", Source!FY548, "%")</f>
        <v>*0,85=70,55%</v>
      </c>
      <c r="H889" s="38" t="str">
        <f>CONCATENATE(Source!AU548)</f>
        <v>71</v>
      </c>
    </row>
    <row r="890" spans="1:28" x14ac:dyDescent="0.2">
      <c r="C890" s="11" t="s">
        <v>1193</v>
      </c>
      <c r="D890" s="38"/>
      <c r="E890" s="38"/>
      <c r="F890" s="38"/>
      <c r="G890" s="62">
        <f>((Source!AF548+Source!AE548)*Source!FX548/100)+((Source!AF548+Source!AE548)*Source!FY548/100)+Source!AB548</f>
        <v>3425.6121899999998</v>
      </c>
      <c r="H890" s="63">
        <f>Source!O548+Source!X548+Source!Y548</f>
        <v>2739.19</v>
      </c>
    </row>
    <row r="891" spans="1:28" ht="14.25" x14ac:dyDescent="0.2">
      <c r="A891" s="51">
        <v>109</v>
      </c>
      <c r="B891" s="51" t="str">
        <f>Source!E550</f>
        <v>59,1</v>
      </c>
      <c r="C891" s="51" t="str">
        <f>Source!G550</f>
        <v>Радиаторы</v>
      </c>
      <c r="D891" s="51" t="str">
        <f>Source!F550</f>
        <v>18.5.10.06</v>
      </c>
      <c r="E891" s="34" t="str">
        <f>Source!H550</f>
        <v>квт</v>
      </c>
      <c r="F891" s="14">
        <f>Source!I550</f>
        <v>12</v>
      </c>
      <c r="G891" s="24">
        <f>Source!AB550</f>
        <v>0</v>
      </c>
      <c r="H891" s="25">
        <f>Source!O550</f>
        <v>0</v>
      </c>
      <c r="T891">
        <f>Source!O550+Source!X550+Source!Y550</f>
        <v>0</v>
      </c>
      <c r="U891">
        <f>Source!P550</f>
        <v>0</v>
      </c>
      <c r="V891">
        <f>Source!S550</f>
        <v>0</v>
      </c>
      <c r="W891">
        <f>Source!Q550</f>
        <v>0</v>
      </c>
      <c r="X891">
        <f>Source!R550</f>
        <v>0</v>
      </c>
      <c r="Y891">
        <f>Source!U550</f>
        <v>0</v>
      </c>
      <c r="Z891">
        <f>Source!V550</f>
        <v>0</v>
      </c>
      <c r="AA891">
        <f>Source!X550</f>
        <v>0</v>
      </c>
      <c r="AB891">
        <f>Source!Y550</f>
        <v>0</v>
      </c>
    </row>
    <row r="892" spans="1:28" ht="14.25" x14ac:dyDescent="0.2">
      <c r="C892" s="26" t="s">
        <v>1189</v>
      </c>
      <c r="D892" s="26">
        <f>Source!BC550</f>
        <v>6.66</v>
      </c>
      <c r="F892" s="14"/>
      <c r="G892" s="14"/>
      <c r="H892" s="14"/>
    </row>
    <row r="893" spans="1:28" ht="28.5" x14ac:dyDescent="0.2">
      <c r="A893" s="51">
        <v>110</v>
      </c>
      <c r="B893" s="51" t="str">
        <f>Source!E552</f>
        <v>59,2</v>
      </c>
      <c r="C893" s="51" t="str">
        <f>Source!G552</f>
        <v>Радиаторы биметаллические, марка Vector LuxHIT 500/80/12,</v>
      </c>
      <c r="D893" s="51" t="str">
        <f>Source!F552</f>
        <v>18.5.10.05-0024</v>
      </c>
      <c r="E893" s="34" t="str">
        <f>Source!H552</f>
        <v>шт.</v>
      </c>
      <c r="F893" s="14">
        <f>Source!I552</f>
        <v>5</v>
      </c>
      <c r="G893" s="24">
        <f>Source!AB552</f>
        <v>1161.31</v>
      </c>
      <c r="H893" s="25">
        <f>Source!O552</f>
        <v>38671.620000000003</v>
      </c>
      <c r="T893">
        <f>Source!O552+Source!X552+Source!Y552</f>
        <v>38671.620000000003</v>
      </c>
      <c r="U893">
        <f>Source!P552</f>
        <v>38671.620000000003</v>
      </c>
      <c r="V893">
        <f>Source!S552</f>
        <v>0</v>
      </c>
      <c r="W893">
        <f>Source!Q552</f>
        <v>0</v>
      </c>
      <c r="X893">
        <f>Source!R552</f>
        <v>0</v>
      </c>
      <c r="Y893">
        <f>Source!U552</f>
        <v>0</v>
      </c>
      <c r="Z893">
        <f>Source!V552</f>
        <v>0</v>
      </c>
      <c r="AA893">
        <f>Source!X552</f>
        <v>0</v>
      </c>
      <c r="AB893">
        <f>Source!Y552</f>
        <v>0</v>
      </c>
    </row>
    <row r="894" spans="1:28" ht="14.25" x14ac:dyDescent="0.2">
      <c r="C894" s="26" t="s">
        <v>1189</v>
      </c>
      <c r="D894" s="26">
        <f>Source!BC552</f>
        <v>6.66</v>
      </c>
      <c r="F894" s="14"/>
      <c r="G894" s="14"/>
      <c r="H894" s="14"/>
    </row>
    <row r="895" spans="1:28" ht="42.75" x14ac:dyDescent="0.2">
      <c r="A895" s="51">
        <v>111</v>
      </c>
      <c r="B895" s="51" t="str">
        <f>Source!E554</f>
        <v>60</v>
      </c>
      <c r="C895" s="51" t="str">
        <f>Source!G554</f>
        <v>Установка сплит-систем с внутренним блоком кассетного типа мощностью до 5 кВт</v>
      </c>
      <c r="D895" s="51" t="str">
        <f>Source!F554</f>
        <v>20-06-018-09</v>
      </c>
      <c r="E895" s="34" t="str">
        <f>Source!H554</f>
        <v>КОМПЛ</v>
      </c>
      <c r="F895" s="14">
        <f>Source!I554</f>
        <v>4</v>
      </c>
      <c r="G895" s="24">
        <f>Source!AB554</f>
        <v>83.275599999999997</v>
      </c>
      <c r="H895" s="25">
        <f>Source!O554</f>
        <v>2218.46</v>
      </c>
      <c r="T895">
        <f>Source!O554+Source!X554+Source!Y554</f>
        <v>5714.01</v>
      </c>
      <c r="U895">
        <f>Source!P554</f>
        <v>339.13</v>
      </c>
      <c r="V895">
        <f>Source!S554</f>
        <v>1879.33</v>
      </c>
      <c r="W895">
        <f>Source!Q554</f>
        <v>0</v>
      </c>
      <c r="X895">
        <f>Source!R554</f>
        <v>0</v>
      </c>
      <c r="Y895">
        <f>Source!U554</f>
        <v>25.447199999999999</v>
      </c>
      <c r="Z895">
        <f>Source!V554</f>
        <v>0</v>
      </c>
      <c r="AA895">
        <f>Source!X554</f>
        <v>2161.23</v>
      </c>
      <c r="AB895">
        <f>Source!Y554</f>
        <v>1334.32</v>
      </c>
    </row>
    <row r="896" spans="1:28" ht="14.25" x14ac:dyDescent="0.2">
      <c r="C896" s="26" t="s">
        <v>1187</v>
      </c>
      <c r="D896" s="26">
        <f>Source!BA554</f>
        <v>6.66</v>
      </c>
      <c r="F896" s="14"/>
      <c r="G896" s="14"/>
      <c r="H896" s="14"/>
    </row>
    <row r="897" spans="1:28" x14ac:dyDescent="0.2">
      <c r="C897" s="26" t="s">
        <v>1188</v>
      </c>
      <c r="D897" s="26">
        <f>Source!BB554</f>
        <v>6.66</v>
      </c>
    </row>
    <row r="898" spans="1:28" x14ac:dyDescent="0.2">
      <c r="C898" s="26" t="s">
        <v>1189</v>
      </c>
      <c r="D898" s="26">
        <f>Source!BC554</f>
        <v>6.66</v>
      </c>
    </row>
    <row r="899" spans="1:28" x14ac:dyDescent="0.2">
      <c r="C899" s="26" t="s">
        <v>1190</v>
      </c>
      <c r="D899" s="26">
        <f>Source!BS554</f>
        <v>6.66</v>
      </c>
    </row>
    <row r="900" spans="1:28" x14ac:dyDescent="0.2">
      <c r="C900" s="26" t="s">
        <v>1195</v>
      </c>
      <c r="D900" s="94" t="s">
        <v>172</v>
      </c>
      <c r="E900" s="94"/>
      <c r="F900" s="94"/>
      <c r="G900" s="94"/>
      <c r="H900" s="94"/>
    </row>
    <row r="901" spans="1:28" x14ac:dyDescent="0.2">
      <c r="C901" s="26" t="s">
        <v>1196</v>
      </c>
      <c r="D901" s="94" t="s">
        <v>172</v>
      </c>
      <c r="E901" s="94"/>
      <c r="F901" s="94"/>
      <c r="G901" s="94"/>
      <c r="H901" s="94"/>
    </row>
    <row r="902" spans="1:28" x14ac:dyDescent="0.2">
      <c r="C902" s="26" t="s">
        <v>1197</v>
      </c>
      <c r="D902" s="94" t="s">
        <v>173</v>
      </c>
      <c r="E902" s="94"/>
      <c r="F902" s="94"/>
      <c r="G902" s="94"/>
      <c r="H902" s="94"/>
    </row>
    <row r="903" spans="1:28" x14ac:dyDescent="0.2">
      <c r="C903" s="26" t="s">
        <v>1198</v>
      </c>
      <c r="D903" s="94" t="s">
        <v>173</v>
      </c>
      <c r="E903" s="94"/>
      <c r="F903" s="94"/>
      <c r="G903" s="94"/>
      <c r="H903" s="94"/>
    </row>
    <row r="904" spans="1:28" x14ac:dyDescent="0.2">
      <c r="C904" s="26" t="s">
        <v>1199</v>
      </c>
      <c r="D904" s="94" t="s">
        <v>172</v>
      </c>
      <c r="E904" s="94"/>
      <c r="F904" s="94"/>
      <c r="G904" s="94"/>
      <c r="H904" s="94"/>
    </row>
    <row r="905" spans="1:28" x14ac:dyDescent="0.2">
      <c r="C905" s="11" t="s">
        <v>1191</v>
      </c>
      <c r="D905" s="38"/>
      <c r="E905" s="38"/>
      <c r="F905" s="38">
        <f>Source!BZ554</f>
        <v>128</v>
      </c>
      <c r="G905" s="62">
        <f>(Source!AF554+Source!AE554)*Source!FX554/100</f>
        <v>81.268531199999998</v>
      </c>
      <c r="H905" s="63">
        <f>Source!X554</f>
        <v>2161.23</v>
      </c>
    </row>
    <row r="906" spans="1:28" x14ac:dyDescent="0.2">
      <c r="C906" s="11" t="s">
        <v>1200</v>
      </c>
      <c r="D906" s="38"/>
      <c r="E906" s="38"/>
      <c r="F906" s="38"/>
      <c r="G906" s="38" t="str">
        <f>CONCATENATE(Source!DL554,Source!FT554, "=", Source!FX554, "%")</f>
        <v>*0,9=115,2%</v>
      </c>
      <c r="H906" s="38" t="str">
        <f>CONCATENATE(Source!AT554)</f>
        <v>115</v>
      </c>
    </row>
    <row r="907" spans="1:28" x14ac:dyDescent="0.2">
      <c r="C907" s="11" t="s">
        <v>1192</v>
      </c>
      <c r="D907" s="38"/>
      <c r="E907" s="38"/>
      <c r="F907" s="38">
        <f>Source!CA554</f>
        <v>83</v>
      </c>
      <c r="G907" s="62">
        <f>(Source!AF554+Source!AE554)*Source!FY554/100</f>
        <v>49.769920799999994</v>
      </c>
      <c r="H907" s="63">
        <f>Source!Y554</f>
        <v>1334.32</v>
      </c>
    </row>
    <row r="908" spans="1:28" x14ac:dyDescent="0.2">
      <c r="C908" s="11" t="s">
        <v>1201</v>
      </c>
      <c r="D908" s="38"/>
      <c r="E908" s="38"/>
      <c r="F908" s="38"/>
      <c r="G908" s="38" t="str">
        <f>CONCATENATE(Source!DM554,Source!FU554, "=", Source!FY554, "%")</f>
        <v>*0,85=70,55%</v>
      </c>
      <c r="H908" s="38" t="str">
        <f>CONCATENATE(Source!AU554)</f>
        <v>71</v>
      </c>
    </row>
    <row r="909" spans="1:28" x14ac:dyDescent="0.2">
      <c r="C909" s="11" t="s">
        <v>1193</v>
      </c>
      <c r="D909" s="38"/>
      <c r="E909" s="38"/>
      <c r="F909" s="38"/>
      <c r="G909" s="62">
        <f>((Source!AF554+Source!AE554)*Source!FX554/100)+((Source!AF554+Source!AE554)*Source!FY554/100)+Source!AB554</f>
        <v>214.314052</v>
      </c>
      <c r="H909" s="63">
        <f>Source!O554+Source!X554+Source!Y554</f>
        <v>5714.01</v>
      </c>
    </row>
    <row r="910" spans="1:28" ht="57" x14ac:dyDescent="0.2">
      <c r="A910" s="51">
        <v>112</v>
      </c>
      <c r="B910" s="51" t="str">
        <f>Source!E556</f>
        <v>60,1</v>
      </c>
      <c r="C910" s="51" t="str">
        <f>Source!G556</f>
        <v>Кондиционеры бытовые настенные (наружный и внутренний блоки, теплоизолированные трубки 10 м, пульт), мощностью 5 кВт в комплекте</v>
      </c>
      <c r="D910" s="51" t="str">
        <f>Source!F556</f>
        <v>64.2.03.03-0004</v>
      </c>
      <c r="E910" s="34" t="str">
        <f>Source!H556</f>
        <v>компл.</v>
      </c>
      <c r="F910" s="14">
        <f>Source!I556</f>
        <v>4</v>
      </c>
      <c r="G910" s="24">
        <f>Source!AB556</f>
        <v>4994.92</v>
      </c>
      <c r="H910" s="25">
        <f>Source!O556</f>
        <v>133064.67000000001</v>
      </c>
      <c r="T910">
        <f>Source!O556+Source!X556+Source!Y556</f>
        <v>133064.67000000001</v>
      </c>
      <c r="U910">
        <f>Source!P556</f>
        <v>133064.67000000001</v>
      </c>
      <c r="V910">
        <f>Source!S556</f>
        <v>0</v>
      </c>
      <c r="W910">
        <f>Source!Q556</f>
        <v>0</v>
      </c>
      <c r="X910">
        <f>Source!R556</f>
        <v>0</v>
      </c>
      <c r="Y910">
        <f>Source!U556</f>
        <v>0</v>
      </c>
      <c r="Z910">
        <f>Source!V556</f>
        <v>0</v>
      </c>
      <c r="AA910">
        <f>Source!X556</f>
        <v>0</v>
      </c>
      <c r="AB910">
        <f>Source!Y556</f>
        <v>0</v>
      </c>
    </row>
    <row r="911" spans="1:28" ht="14.25" x14ac:dyDescent="0.2">
      <c r="C911" s="26" t="s">
        <v>1189</v>
      </c>
      <c r="D911" s="26">
        <f>Source!BC556</f>
        <v>6.66</v>
      </c>
      <c r="F911" s="14"/>
      <c r="G911" s="14"/>
      <c r="H911" s="14"/>
    </row>
    <row r="913" spans="1:28" ht="15" x14ac:dyDescent="0.25">
      <c r="A913" s="64"/>
      <c r="B913" s="64"/>
      <c r="C913" s="75" t="str">
        <f>CONCATENATE("Итого по разделу: ",IF(Source!G558&lt;&gt;"Новый раздел", Source!G558, ""))</f>
        <v>Итого по разделу: Раздел 4: Сантехнические работы</v>
      </c>
      <c r="D913" s="75"/>
      <c r="E913" s="75"/>
      <c r="F913" s="75"/>
      <c r="G913" s="64"/>
      <c r="H913" s="65">
        <f>IF(SUM(T865:T912)=0, "-", SUM(T865:T912))</f>
        <v>181178.06000000003</v>
      </c>
    </row>
    <row r="914" spans="1:28" ht="15" x14ac:dyDescent="0.25">
      <c r="A914" s="64"/>
      <c r="B914" s="64"/>
      <c r="C914" s="64"/>
      <c r="D914" s="64"/>
      <c r="E914" s="64"/>
      <c r="F914" s="64"/>
      <c r="G914" s="64"/>
      <c r="H914" s="64"/>
    </row>
    <row r="917" spans="1:28" ht="16.5" x14ac:dyDescent="0.25">
      <c r="A917" s="79" t="str">
        <f>CONCATENATE("Раздел: ",IF(Source!G587&lt;&gt;"Новый раздел", Source!G587, ""))</f>
        <v>Раздел: Раздел 5 Разные работы</v>
      </c>
      <c r="B917" s="79"/>
      <c r="C917" s="79"/>
      <c r="D917" s="79"/>
      <c r="E917" s="79"/>
      <c r="F917" s="79"/>
      <c r="G917" s="79"/>
      <c r="H917" s="79"/>
    </row>
    <row r="918" spans="1:28" ht="42.75" x14ac:dyDescent="0.2">
      <c r="A918" s="51">
        <v>113</v>
      </c>
      <c r="B918" s="51" t="str">
        <f>Source!E592</f>
        <v>61</v>
      </c>
      <c r="C918" s="51" t="str">
        <f>Source!G592</f>
        <v>Погрузочные работы при автомобильных перевозках мусора строительного с погрузкой вручную</v>
      </c>
      <c r="D918" s="51" t="str">
        <f>Source!F592</f>
        <v>т01-01-01-041</v>
      </c>
      <c r="E918" s="34" t="str">
        <f>Source!H592</f>
        <v>1 Т ГРУЗА</v>
      </c>
      <c r="F918" s="14">
        <f>Source!I592</f>
        <v>17.861999999999998</v>
      </c>
      <c r="G918" s="24">
        <f>Source!AB592</f>
        <v>42.98</v>
      </c>
      <c r="H918" s="25">
        <f>Source!GM592</f>
        <v>5112.9399999999996</v>
      </c>
      <c r="T918">
        <f>Source!GM592</f>
        <v>5112.9399999999996</v>
      </c>
      <c r="U918">
        <f>Source!P592</f>
        <v>0</v>
      </c>
      <c r="V918">
        <f>Source!S592</f>
        <v>0</v>
      </c>
      <c r="W918">
        <f>Source!Q592</f>
        <v>0</v>
      </c>
      <c r="X918">
        <f>Source!R592</f>
        <v>0</v>
      </c>
      <c r="Y918">
        <f>Source!U592</f>
        <v>0</v>
      </c>
      <c r="Z918">
        <f>Source!V592</f>
        <v>0</v>
      </c>
      <c r="AA918">
        <f>Source!X592</f>
        <v>0</v>
      </c>
      <c r="AB918">
        <f>Source!Y592</f>
        <v>0</v>
      </c>
    </row>
    <row r="919" spans="1:28" ht="14.25" x14ac:dyDescent="0.2">
      <c r="C919" s="26" t="s">
        <v>1203</v>
      </c>
      <c r="D919" s="26">
        <f>Source!AZ592</f>
        <v>6.66</v>
      </c>
      <c r="F919" s="14"/>
      <c r="G919" s="14"/>
      <c r="H919" s="14"/>
    </row>
    <row r="920" spans="1:28" ht="57" x14ac:dyDescent="0.2">
      <c r="A920" s="51">
        <v>114</v>
      </c>
      <c r="B920" s="51" t="str">
        <f>Source!E594</f>
        <v>62</v>
      </c>
      <c r="C920" s="51" t="str">
        <f>Source!G594</f>
        <v>Перевозка грузов I класса автомобилями бортовыми грузоподъемностью до 15 т на расстояние до 10 км</v>
      </c>
      <c r="D920" s="51" t="str">
        <f>Source!F594</f>
        <v>т03-01-01-010</v>
      </c>
      <c r="E920" s="34" t="str">
        <f>Source!H594</f>
        <v>1 Т ГРУЗА</v>
      </c>
      <c r="F920" s="14">
        <f>Source!I594</f>
        <v>17.861999999999998</v>
      </c>
      <c r="G920" s="24">
        <f>Source!AB594</f>
        <v>12.65</v>
      </c>
      <c r="H920" s="25">
        <f>Source!GM594</f>
        <v>1504.86</v>
      </c>
      <c r="T920">
        <f>Source!GM594</f>
        <v>1504.86</v>
      </c>
      <c r="U920">
        <f>Source!P594</f>
        <v>0</v>
      </c>
      <c r="V920">
        <f>Source!S594</f>
        <v>0</v>
      </c>
      <c r="W920">
        <f>Source!Q594</f>
        <v>0</v>
      </c>
      <c r="X920">
        <f>Source!R594</f>
        <v>0</v>
      </c>
      <c r="Y920">
        <f>Source!U594</f>
        <v>0</v>
      </c>
      <c r="Z920">
        <f>Source!V594</f>
        <v>0</v>
      </c>
      <c r="AA920">
        <f>Source!X594</f>
        <v>0</v>
      </c>
      <c r="AB920">
        <f>Source!Y594</f>
        <v>0</v>
      </c>
    </row>
    <row r="921" spans="1:28" ht="14.25" x14ac:dyDescent="0.2">
      <c r="C921" s="26" t="s">
        <v>1203</v>
      </c>
      <c r="D921" s="26">
        <f>Source!AZ594</f>
        <v>6.66</v>
      </c>
      <c r="F921" s="14"/>
      <c r="G921" s="14"/>
      <c r="H921" s="14"/>
    </row>
    <row r="923" spans="1:28" ht="15" x14ac:dyDescent="0.25">
      <c r="A923" s="64"/>
      <c r="B923" s="64"/>
      <c r="C923" s="75" t="str">
        <f>CONCATENATE("Итого по разделу: ",IF(Source!G596&lt;&gt;"Новый раздел", Source!G596, ""))</f>
        <v>Итого по разделу: Раздел 5 Разные работы</v>
      </c>
      <c r="D923" s="75"/>
      <c r="E923" s="75"/>
      <c r="F923" s="75"/>
      <c r="G923" s="64"/>
      <c r="H923" s="65">
        <f>IF(SUM(T917:T922)=0, "-", SUM(T917:T922))</f>
        <v>6617.7999999999993</v>
      </c>
    </row>
    <row r="924" spans="1:28" ht="15" x14ac:dyDescent="0.25">
      <c r="A924" s="64"/>
      <c r="B924" s="64"/>
      <c r="C924" s="64"/>
      <c r="D924" s="64"/>
      <c r="E924" s="64"/>
      <c r="F924" s="64"/>
      <c r="G924" s="64"/>
      <c r="H924" s="64"/>
    </row>
    <row r="927" spans="1:28" ht="15" x14ac:dyDescent="0.25">
      <c r="A927" s="64"/>
      <c r="B927" s="64"/>
      <c r="C927" s="75" t="str">
        <f>CONCATENATE("Итого по локальной смете: ",IF(Source!G625&lt;&gt;"Новая локальная смета", Source!G625, ""))</f>
        <v xml:space="preserve">Итого по локальной смете: </v>
      </c>
      <c r="D927" s="75"/>
      <c r="E927" s="75"/>
      <c r="F927" s="75"/>
      <c r="G927" s="64"/>
      <c r="H927" s="65">
        <f>IF(SUM(T37:T926)=0, "-", SUM(T37:T926))</f>
        <v>2234492.2899999996</v>
      </c>
    </row>
    <row r="928" spans="1:28" ht="15" x14ac:dyDescent="0.25">
      <c r="A928" s="64"/>
      <c r="B928" s="64"/>
      <c r="C928" s="64"/>
      <c r="D928" s="64"/>
      <c r="E928" s="64"/>
      <c r="F928" s="64"/>
      <c r="G928" s="64"/>
      <c r="H928" s="64"/>
    </row>
    <row r="930" spans="1:33" ht="14.25" x14ac:dyDescent="0.2">
      <c r="C930" s="84" t="str">
        <f>Source!H653</f>
        <v>Всего</v>
      </c>
      <c r="D930" s="84"/>
      <c r="E930" s="84"/>
      <c r="F930" s="84"/>
      <c r="G930" s="81">
        <f>IF(Source!P653=0, "", Source!P653)</f>
        <v>2234492.29</v>
      </c>
      <c r="H930" s="81"/>
    </row>
    <row r="931" spans="1:33" ht="14.25" x14ac:dyDescent="0.2">
      <c r="C931" s="84" t="str">
        <f>Source!H654</f>
        <v>Итого НДС 18%</v>
      </c>
      <c r="D931" s="84"/>
      <c r="E931" s="84"/>
      <c r="F931" s="84"/>
      <c r="G931" s="81">
        <f>IF(Source!P654=0, "", Source!P654)</f>
        <v>402208.61</v>
      </c>
      <c r="H931" s="81"/>
    </row>
    <row r="932" spans="1:33" ht="14.25" x14ac:dyDescent="0.2">
      <c r="C932" s="84" t="str">
        <f>Source!H655</f>
        <v>Всего по смете</v>
      </c>
      <c r="D932" s="84"/>
      <c r="E932" s="84"/>
      <c r="F932" s="84"/>
      <c r="G932" s="81">
        <f>IF(Source!P655=0, "", Source!P655)</f>
        <v>2636700.9</v>
      </c>
      <c r="H932" s="81"/>
    </row>
    <row r="934" spans="1:33" ht="60" x14ac:dyDescent="0.25">
      <c r="A934" s="64"/>
      <c r="B934" s="64"/>
      <c r="C934" s="75" t="str">
        <f>CONCATENATE("Итого по смете: ",IF(Source!G657&lt;&gt;"Новый объект", Source!G657, ""))</f>
        <v>Итого по смете: Капитальный ремонт актового зала Технологического института - филиала НИЯУ МИФИ (ТИ НИЯУ МИФИ) по адресу: Свердловская  обл., г. Лесной,  Коммунистический проспект, д.36</v>
      </c>
      <c r="D934" s="75"/>
      <c r="E934" s="75"/>
      <c r="F934" s="75"/>
      <c r="G934" s="64"/>
      <c r="H934" s="65">
        <f>IF(SUM(T1:T933)=0, "-", SUM(T1:T933))</f>
        <v>2234492.2899999996</v>
      </c>
      <c r="AG934" s="55" t="str">
        <f>CONCATENATE("Итого по смете: ",IF(Source!G657&lt;&gt;"Новый объект", Source!G657, ""))</f>
        <v>Итого по смете: Капитальный ремонт актового зала Технологического института - филиала НИЯУ МИФИ (ТИ НИЯУ МИФИ) по адресу: Свердловская  обл., г. Лесной,  Коммунистический проспект, д.36</v>
      </c>
    </row>
    <row r="935" spans="1:33" ht="15" x14ac:dyDescent="0.25">
      <c r="A935" s="64"/>
      <c r="B935" s="64"/>
      <c r="C935" s="64"/>
      <c r="D935" s="64"/>
      <c r="E935" s="64"/>
      <c r="F935" s="64"/>
      <c r="G935" s="64"/>
      <c r="H935" s="64"/>
    </row>
    <row r="936" spans="1:33" ht="14.25" x14ac:dyDescent="0.2">
      <c r="C936" s="84" t="str">
        <f>Source!H685</f>
        <v>Всего</v>
      </c>
      <c r="D936" s="84"/>
      <c r="E936" s="84"/>
      <c r="F936" s="84"/>
      <c r="G936" s="81">
        <f>IF(Source!P685=0, "", Source!P685)</f>
        <v>2234492.29</v>
      </c>
      <c r="H936" s="81"/>
    </row>
    <row r="937" spans="1:33" ht="14.25" x14ac:dyDescent="0.2">
      <c r="C937" s="84" t="str">
        <f>Source!H686</f>
        <v>Итого НДС 18%</v>
      </c>
      <c r="D937" s="84"/>
      <c r="E937" s="84"/>
      <c r="F937" s="84"/>
      <c r="G937" s="81">
        <f>IF(Source!P686=0, "", Source!P686)</f>
        <v>402208.61</v>
      </c>
      <c r="H937" s="81"/>
    </row>
    <row r="938" spans="1:33" ht="14.25" x14ac:dyDescent="0.2">
      <c r="C938" s="84" t="str">
        <f>Source!H687</f>
        <v>Всего по смете</v>
      </c>
      <c r="D938" s="84"/>
      <c r="E938" s="84"/>
      <c r="F938" s="84"/>
      <c r="G938" s="81">
        <f>IF(Source!P687=0, "", Source!P687)</f>
        <v>2636700.9</v>
      </c>
      <c r="H938" s="81"/>
    </row>
    <row r="941" spans="1:33" ht="15" thickBot="1" x14ac:dyDescent="0.25">
      <c r="A941" s="91" t="s">
        <v>1204</v>
      </c>
      <c r="B941" s="91"/>
      <c r="C941" s="66" t="str">
        <f>IF(Source!AC12&lt;&gt;"", Source!AC12," ")</f>
        <v xml:space="preserve"> </v>
      </c>
      <c r="D941" s="14"/>
      <c r="E941" s="67"/>
      <c r="F941" s="14"/>
      <c r="G941" s="92" t="str">
        <f>IF(Source!AB12&lt;&gt;"", Source!AB12," ")</f>
        <v xml:space="preserve"> </v>
      </c>
      <c r="H941" s="92"/>
      <c r="I941" s="14"/>
      <c r="J941" s="14"/>
      <c r="K941" s="14"/>
      <c r="L941" s="14"/>
    </row>
    <row r="942" spans="1:33" ht="14.25" x14ac:dyDescent="0.2">
      <c r="A942" s="14"/>
      <c r="B942" s="14"/>
      <c r="C942" s="68" t="s">
        <v>1205</v>
      </c>
      <c r="D942" s="14"/>
      <c r="E942" s="68" t="s">
        <v>1206</v>
      </c>
      <c r="F942" s="14"/>
      <c r="G942" s="93" t="s">
        <v>1207</v>
      </c>
      <c r="H942" s="93"/>
      <c r="I942" s="14"/>
      <c r="J942" s="14"/>
      <c r="K942" s="14"/>
      <c r="L942" s="14"/>
    </row>
    <row r="943" spans="1:33" ht="14.25" x14ac:dyDescent="0.2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</row>
    <row r="944" spans="1:33" ht="14.25" x14ac:dyDescent="0.2">
      <c r="A944" s="14"/>
      <c r="B944" s="14"/>
      <c r="C944" s="15" t="s">
        <v>1208</v>
      </c>
      <c r="D944" s="14"/>
      <c r="E944" s="14"/>
      <c r="F944" s="14"/>
      <c r="G944" s="14"/>
      <c r="H944" s="14"/>
      <c r="I944" s="14"/>
      <c r="J944" s="14"/>
      <c r="K944" s="14"/>
      <c r="L944" s="14"/>
    </row>
    <row r="945" spans="1:12" ht="14.25" x14ac:dyDescent="0.2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</row>
    <row r="946" spans="1:12" ht="15" thickBot="1" x14ac:dyDescent="0.25">
      <c r="A946" s="91" t="s">
        <v>1209</v>
      </c>
      <c r="B946" s="91"/>
      <c r="C946" s="66" t="str">
        <f>IF(Source!AG12&lt;&gt;"", Source!AG12," ")</f>
        <v xml:space="preserve"> </v>
      </c>
      <c r="D946" s="14"/>
      <c r="E946" s="67"/>
      <c r="F946" s="14"/>
      <c r="G946" s="92" t="str">
        <f>IF(Source!AF12&lt;&gt;"", Source!AF12," ")</f>
        <v xml:space="preserve"> </v>
      </c>
      <c r="H946" s="92"/>
      <c r="I946" s="14"/>
      <c r="J946" s="14"/>
      <c r="K946" s="14"/>
      <c r="L946" s="14"/>
    </row>
    <row r="947" spans="1:12" ht="14.25" x14ac:dyDescent="0.2">
      <c r="A947" s="14"/>
      <c r="B947" s="14"/>
      <c r="C947" s="68" t="s">
        <v>1205</v>
      </c>
      <c r="D947" s="14"/>
      <c r="E947" s="68" t="s">
        <v>1206</v>
      </c>
      <c r="F947" s="14"/>
      <c r="G947" s="93" t="s">
        <v>1207</v>
      </c>
      <c r="H947" s="93"/>
      <c r="I947" s="14"/>
      <c r="J947" s="14"/>
      <c r="K947" s="14"/>
      <c r="L947" s="14"/>
    </row>
    <row r="948" spans="1:12" ht="14.25" x14ac:dyDescent="0.2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</row>
    <row r="949" spans="1:12" ht="14.25" x14ac:dyDescent="0.2">
      <c r="A949" s="14"/>
      <c r="B949" s="14"/>
      <c r="C949" s="15" t="s">
        <v>1208</v>
      </c>
      <c r="D949" s="14"/>
      <c r="E949" s="14"/>
      <c r="F949" s="14"/>
      <c r="G949" s="14"/>
      <c r="H949" s="14"/>
      <c r="I949" s="14"/>
      <c r="J949" s="14"/>
      <c r="K949" s="14"/>
      <c r="L949" s="14"/>
    </row>
  </sheetData>
  <mergeCells count="230">
    <mergeCell ref="C10:E10"/>
    <mergeCell ref="G10:H11"/>
    <mergeCell ref="C11:E11"/>
    <mergeCell ref="C12:E12"/>
    <mergeCell ref="G12:H13"/>
    <mergeCell ref="C13:E13"/>
    <mergeCell ref="E2:H2"/>
    <mergeCell ref="E3:H3"/>
    <mergeCell ref="E4:H4"/>
    <mergeCell ref="G6:H6"/>
    <mergeCell ref="G7:H7"/>
    <mergeCell ref="G8:H9"/>
    <mergeCell ref="C9:E9"/>
    <mergeCell ref="C18:E18"/>
    <mergeCell ref="D19:F19"/>
    <mergeCell ref="G19:H19"/>
    <mergeCell ref="D20:E20"/>
    <mergeCell ref="G20:H20"/>
    <mergeCell ref="G21:H21"/>
    <mergeCell ref="C14:E14"/>
    <mergeCell ref="G14:H15"/>
    <mergeCell ref="C15:E15"/>
    <mergeCell ref="C16:E16"/>
    <mergeCell ref="G16:H17"/>
    <mergeCell ref="C17:E17"/>
    <mergeCell ref="F31:G31"/>
    <mergeCell ref="A33:B33"/>
    <mergeCell ref="C33:C34"/>
    <mergeCell ref="D33:D34"/>
    <mergeCell ref="E33:E34"/>
    <mergeCell ref="F33:H33"/>
    <mergeCell ref="G22:H22"/>
    <mergeCell ref="D24:D25"/>
    <mergeCell ref="E24:E25"/>
    <mergeCell ref="F24:G24"/>
    <mergeCell ref="A28:H28"/>
    <mergeCell ref="A29:H29"/>
    <mergeCell ref="D76:H76"/>
    <mergeCell ref="D77:H77"/>
    <mergeCell ref="D87:H87"/>
    <mergeCell ref="D88:H88"/>
    <mergeCell ref="D89:H89"/>
    <mergeCell ref="D90:H90"/>
    <mergeCell ref="A37:H37"/>
    <mergeCell ref="A39:H39"/>
    <mergeCell ref="D72:H72"/>
    <mergeCell ref="D73:H73"/>
    <mergeCell ref="D74:H74"/>
    <mergeCell ref="D75:H75"/>
    <mergeCell ref="D108:H108"/>
    <mergeCell ref="D109:H109"/>
    <mergeCell ref="D121:H121"/>
    <mergeCell ref="D122:H122"/>
    <mergeCell ref="D123:H123"/>
    <mergeCell ref="D124:H124"/>
    <mergeCell ref="D91:H91"/>
    <mergeCell ref="D92:H92"/>
    <mergeCell ref="D104:H104"/>
    <mergeCell ref="D105:H105"/>
    <mergeCell ref="D106:H106"/>
    <mergeCell ref="D107:H107"/>
    <mergeCell ref="D142:H142"/>
    <mergeCell ref="D143:H143"/>
    <mergeCell ref="D181:H181"/>
    <mergeCell ref="D182:H182"/>
    <mergeCell ref="D183:H183"/>
    <mergeCell ref="D184:H184"/>
    <mergeCell ref="D125:H125"/>
    <mergeCell ref="D126:H126"/>
    <mergeCell ref="D138:H138"/>
    <mergeCell ref="D139:H139"/>
    <mergeCell ref="D140:H140"/>
    <mergeCell ref="D141:H141"/>
    <mergeCell ref="D243:H243"/>
    <mergeCell ref="D244:H244"/>
    <mergeCell ref="D245:H245"/>
    <mergeCell ref="D246:H246"/>
    <mergeCell ref="C253:F253"/>
    <mergeCell ref="A257:H257"/>
    <mergeCell ref="D185:H185"/>
    <mergeCell ref="D186:H186"/>
    <mergeCell ref="C220:F220"/>
    <mergeCell ref="A224:H224"/>
    <mergeCell ref="A226:H226"/>
    <mergeCell ref="D242:H242"/>
    <mergeCell ref="D274:H274"/>
    <mergeCell ref="D275:H275"/>
    <mergeCell ref="D276:H276"/>
    <mergeCell ref="D277:H277"/>
    <mergeCell ref="D289:H289"/>
    <mergeCell ref="D290:H290"/>
    <mergeCell ref="D263:H263"/>
    <mergeCell ref="D264:H264"/>
    <mergeCell ref="D265:H265"/>
    <mergeCell ref="D266:H266"/>
    <mergeCell ref="D267:H267"/>
    <mergeCell ref="D273:H273"/>
    <mergeCell ref="D314:H314"/>
    <mergeCell ref="D315:H315"/>
    <mergeCell ref="C339:F339"/>
    <mergeCell ref="A343:H343"/>
    <mergeCell ref="D350:H350"/>
    <mergeCell ref="D351:H351"/>
    <mergeCell ref="D291:H291"/>
    <mergeCell ref="D292:H292"/>
    <mergeCell ref="D293:H293"/>
    <mergeCell ref="D311:H311"/>
    <mergeCell ref="D312:H312"/>
    <mergeCell ref="D313:H313"/>
    <mergeCell ref="D369:H369"/>
    <mergeCell ref="D370:H370"/>
    <mergeCell ref="D386:H386"/>
    <mergeCell ref="D387:H387"/>
    <mergeCell ref="D388:H388"/>
    <mergeCell ref="D389:H389"/>
    <mergeCell ref="D352:H352"/>
    <mergeCell ref="D353:H353"/>
    <mergeCell ref="D354:H354"/>
    <mergeCell ref="D366:H366"/>
    <mergeCell ref="D367:H367"/>
    <mergeCell ref="D368:H368"/>
    <mergeCell ref="D432:H432"/>
    <mergeCell ref="D433:H433"/>
    <mergeCell ref="D434:H434"/>
    <mergeCell ref="D435:H435"/>
    <mergeCell ref="D436:H436"/>
    <mergeCell ref="C457:F457"/>
    <mergeCell ref="D390:H390"/>
    <mergeCell ref="D410:H410"/>
    <mergeCell ref="D411:H411"/>
    <mergeCell ref="D412:H412"/>
    <mergeCell ref="D413:H413"/>
    <mergeCell ref="D414:H414"/>
    <mergeCell ref="D483:H483"/>
    <mergeCell ref="D484:H484"/>
    <mergeCell ref="D485:H485"/>
    <mergeCell ref="D486:H486"/>
    <mergeCell ref="D487:H487"/>
    <mergeCell ref="D499:H499"/>
    <mergeCell ref="A461:H461"/>
    <mergeCell ref="D467:H467"/>
    <mergeCell ref="D468:H468"/>
    <mergeCell ref="D469:H469"/>
    <mergeCell ref="D470:H470"/>
    <mergeCell ref="D471:H471"/>
    <mergeCell ref="D521:H521"/>
    <mergeCell ref="D522:H522"/>
    <mergeCell ref="D523:H523"/>
    <mergeCell ref="D535:H535"/>
    <mergeCell ref="D536:H536"/>
    <mergeCell ref="D537:H537"/>
    <mergeCell ref="D500:H500"/>
    <mergeCell ref="D501:H501"/>
    <mergeCell ref="D502:H502"/>
    <mergeCell ref="D503:H503"/>
    <mergeCell ref="D519:H519"/>
    <mergeCell ref="D520:H520"/>
    <mergeCell ref="D580:H580"/>
    <mergeCell ref="D581:H581"/>
    <mergeCell ref="D582:H582"/>
    <mergeCell ref="D583:H583"/>
    <mergeCell ref="A700:H700"/>
    <mergeCell ref="C722:F722"/>
    <mergeCell ref="D538:H538"/>
    <mergeCell ref="D539:H539"/>
    <mergeCell ref="C554:F554"/>
    <mergeCell ref="C558:F558"/>
    <mergeCell ref="A562:H562"/>
    <mergeCell ref="D579:H579"/>
    <mergeCell ref="D746:H746"/>
    <mergeCell ref="D765:H765"/>
    <mergeCell ref="D766:H766"/>
    <mergeCell ref="D767:H767"/>
    <mergeCell ref="D768:H768"/>
    <mergeCell ref="D769:H769"/>
    <mergeCell ref="A726:H726"/>
    <mergeCell ref="D741:H741"/>
    <mergeCell ref="D742:H742"/>
    <mergeCell ref="D743:H743"/>
    <mergeCell ref="D744:H744"/>
    <mergeCell ref="D745:H745"/>
    <mergeCell ref="D795:H795"/>
    <mergeCell ref="D837:H837"/>
    <mergeCell ref="D838:H838"/>
    <mergeCell ref="D839:H839"/>
    <mergeCell ref="D840:H840"/>
    <mergeCell ref="D841:H841"/>
    <mergeCell ref="D770:H770"/>
    <mergeCell ref="D790:H790"/>
    <mergeCell ref="D791:H791"/>
    <mergeCell ref="D792:H792"/>
    <mergeCell ref="D793:H793"/>
    <mergeCell ref="D794:H794"/>
    <mergeCell ref="D883:H883"/>
    <mergeCell ref="D884:H884"/>
    <mergeCell ref="D885:H885"/>
    <mergeCell ref="D900:H900"/>
    <mergeCell ref="D901:H901"/>
    <mergeCell ref="D902:H902"/>
    <mergeCell ref="D842:H842"/>
    <mergeCell ref="C857:F857"/>
    <mergeCell ref="C861:F861"/>
    <mergeCell ref="A865:H865"/>
    <mergeCell ref="D881:H881"/>
    <mergeCell ref="D882:H882"/>
    <mergeCell ref="C930:F930"/>
    <mergeCell ref="G930:H930"/>
    <mergeCell ref="C931:F931"/>
    <mergeCell ref="G931:H931"/>
    <mergeCell ref="C932:F932"/>
    <mergeCell ref="G932:H932"/>
    <mergeCell ref="D903:H903"/>
    <mergeCell ref="D904:H904"/>
    <mergeCell ref="C913:F913"/>
    <mergeCell ref="A917:H917"/>
    <mergeCell ref="C923:F923"/>
    <mergeCell ref="C927:F927"/>
    <mergeCell ref="A941:B941"/>
    <mergeCell ref="G941:H941"/>
    <mergeCell ref="G942:H942"/>
    <mergeCell ref="A946:B946"/>
    <mergeCell ref="G946:H946"/>
    <mergeCell ref="G947:H947"/>
    <mergeCell ref="C934:F934"/>
    <mergeCell ref="C936:F936"/>
    <mergeCell ref="G936:H936"/>
    <mergeCell ref="C937:F937"/>
    <mergeCell ref="G937:H937"/>
    <mergeCell ref="C938:F938"/>
    <mergeCell ref="G938:H938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22.7109375" customWidth="1"/>
    <col min="10" max="11" width="11.140625" customWidth="1"/>
  </cols>
  <sheetData>
    <row r="1" spans="1:12" ht="14.25" x14ac:dyDescent="0.2">
      <c r="A1" s="162" t="str">
        <f>Source!B1</f>
        <v>Smeta.RU  (495) 974-1589</v>
      </c>
      <c r="B1" s="162"/>
      <c r="C1" s="162"/>
      <c r="D1" s="162"/>
      <c r="E1" s="14"/>
      <c r="F1" s="14"/>
      <c r="G1" s="14"/>
      <c r="H1" s="116" t="s">
        <v>1210</v>
      </c>
      <c r="I1" s="116"/>
      <c r="J1" s="116"/>
      <c r="K1" s="116"/>
      <c r="L1" s="116"/>
    </row>
    <row r="2" spans="1:12" ht="14.25" x14ac:dyDescent="0.2">
      <c r="A2" s="14"/>
      <c r="B2" s="14"/>
      <c r="C2" s="14"/>
      <c r="D2" s="14"/>
      <c r="E2" s="14"/>
      <c r="F2" s="14"/>
      <c r="G2" s="14"/>
      <c r="H2" s="116" t="s">
        <v>1149</v>
      </c>
      <c r="I2" s="116"/>
      <c r="J2" s="116"/>
      <c r="K2" s="116"/>
      <c r="L2" s="116"/>
    </row>
    <row r="3" spans="1:12" ht="14.25" x14ac:dyDescent="0.2">
      <c r="A3" s="14"/>
      <c r="B3" s="14"/>
      <c r="C3" s="14"/>
      <c r="D3" s="14"/>
      <c r="E3" s="14"/>
      <c r="F3" s="14"/>
      <c r="G3" s="14"/>
      <c r="H3" s="116" t="s">
        <v>1150</v>
      </c>
      <c r="I3" s="116"/>
      <c r="J3" s="116"/>
      <c r="K3" s="116"/>
      <c r="L3" s="116"/>
    </row>
    <row r="4" spans="1:12" ht="14.25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107" t="s">
        <v>1211</v>
      </c>
      <c r="L4" s="108"/>
    </row>
    <row r="5" spans="1:12" ht="14.25" x14ac:dyDescent="0.2">
      <c r="A5" s="14"/>
      <c r="B5" s="14"/>
      <c r="C5" s="14"/>
      <c r="D5" s="14"/>
      <c r="E5" s="14"/>
      <c r="F5" s="14"/>
      <c r="G5" s="14"/>
      <c r="H5" s="14"/>
      <c r="I5" s="85" t="s">
        <v>1152</v>
      </c>
      <c r="J5" s="85"/>
      <c r="K5" s="107">
        <v>322001</v>
      </c>
      <c r="L5" s="108"/>
    </row>
    <row r="6" spans="1:12" ht="14.25" x14ac:dyDescent="0.2">
      <c r="A6" s="85" t="s">
        <v>1212</v>
      </c>
      <c r="B6" s="85"/>
      <c r="C6" s="161"/>
      <c r="D6" s="161"/>
      <c r="E6" s="161"/>
      <c r="F6" s="161"/>
      <c r="G6" s="161"/>
      <c r="H6" s="161"/>
      <c r="I6" s="161"/>
      <c r="J6" s="13" t="s">
        <v>1155</v>
      </c>
      <c r="K6" s="107"/>
      <c r="L6" s="108"/>
    </row>
    <row r="7" spans="1:12" ht="14.25" x14ac:dyDescent="0.2">
      <c r="A7" s="14"/>
      <c r="B7" s="14"/>
      <c r="C7" s="105" t="s">
        <v>1156</v>
      </c>
      <c r="D7" s="105"/>
      <c r="E7" s="105"/>
      <c r="F7" s="105"/>
      <c r="G7" s="105"/>
      <c r="H7" s="105"/>
      <c r="I7" s="105"/>
      <c r="J7" s="14"/>
      <c r="K7" s="56"/>
      <c r="L7" s="69"/>
    </row>
    <row r="8" spans="1:12" ht="14.25" x14ac:dyDescent="0.2">
      <c r="A8" s="85" t="s">
        <v>1213</v>
      </c>
      <c r="B8" s="85"/>
      <c r="C8" s="161"/>
      <c r="D8" s="161"/>
      <c r="E8" s="161"/>
      <c r="F8" s="161"/>
      <c r="G8" s="161"/>
      <c r="H8" s="161"/>
      <c r="I8" s="28"/>
      <c r="J8" s="13" t="s">
        <v>1155</v>
      </c>
      <c r="K8" s="111"/>
      <c r="L8" s="112"/>
    </row>
    <row r="9" spans="1:12" ht="14.25" x14ac:dyDescent="0.2">
      <c r="A9" s="14"/>
      <c r="B9" s="14"/>
      <c r="C9" s="105" t="s">
        <v>1156</v>
      </c>
      <c r="D9" s="105"/>
      <c r="E9" s="105"/>
      <c r="F9" s="105"/>
      <c r="G9" s="105"/>
      <c r="H9" s="105"/>
      <c r="I9" s="105"/>
      <c r="J9" s="14"/>
      <c r="K9" s="56"/>
      <c r="L9" s="69"/>
    </row>
    <row r="10" spans="1:12" ht="14.25" x14ac:dyDescent="0.2">
      <c r="A10" s="85" t="s">
        <v>1214</v>
      </c>
      <c r="B10" s="85"/>
      <c r="C10" s="161"/>
      <c r="D10" s="161"/>
      <c r="E10" s="161"/>
      <c r="F10" s="161"/>
      <c r="G10" s="161"/>
      <c r="H10" s="161"/>
      <c r="I10" s="161"/>
      <c r="J10" s="13" t="s">
        <v>1155</v>
      </c>
      <c r="K10" s="111"/>
      <c r="L10" s="112"/>
    </row>
    <row r="11" spans="1:12" ht="14.25" x14ac:dyDescent="0.2">
      <c r="A11" s="14"/>
      <c r="B11" s="14"/>
      <c r="C11" s="105" t="s">
        <v>1156</v>
      </c>
      <c r="D11" s="105"/>
      <c r="E11" s="105"/>
      <c r="F11" s="105"/>
      <c r="G11" s="105"/>
      <c r="H11" s="105"/>
      <c r="I11" s="105"/>
      <c r="J11" s="14"/>
      <c r="K11" s="56"/>
      <c r="L11" s="69"/>
    </row>
    <row r="12" spans="1:12" ht="14.25" x14ac:dyDescent="0.2">
      <c r="A12" s="85" t="s">
        <v>1215</v>
      </c>
      <c r="B12" s="85"/>
      <c r="C12" s="161"/>
      <c r="D12" s="161"/>
      <c r="E12" s="161"/>
      <c r="F12" s="161"/>
      <c r="G12" s="161"/>
      <c r="H12" s="161"/>
      <c r="I12" s="161"/>
      <c r="J12" s="13" t="s">
        <v>1155</v>
      </c>
      <c r="K12" s="111"/>
      <c r="L12" s="112"/>
    </row>
    <row r="13" spans="1:12" ht="14.25" x14ac:dyDescent="0.2">
      <c r="A13" s="14"/>
      <c r="B13" s="14"/>
      <c r="C13" s="105" t="s">
        <v>1160</v>
      </c>
      <c r="D13" s="105"/>
      <c r="E13" s="105"/>
      <c r="F13" s="105"/>
      <c r="G13" s="105"/>
      <c r="H13" s="85" t="s">
        <v>1216</v>
      </c>
      <c r="I13" s="85"/>
      <c r="J13" s="106"/>
      <c r="K13" s="107"/>
      <c r="L13" s="108"/>
    </row>
    <row r="14" spans="1:12" ht="14.25" x14ac:dyDescent="0.2">
      <c r="A14" s="14"/>
      <c r="B14" s="14"/>
      <c r="C14" s="14"/>
      <c r="D14" s="14"/>
      <c r="E14" s="85" t="s">
        <v>1217</v>
      </c>
      <c r="F14" s="85"/>
      <c r="G14" s="85"/>
      <c r="H14" s="85"/>
      <c r="I14" s="160" t="s">
        <v>1165</v>
      </c>
      <c r="J14" s="132"/>
      <c r="K14" s="107"/>
      <c r="L14" s="108"/>
    </row>
    <row r="15" spans="1:12" ht="14.25" x14ac:dyDescent="0.2">
      <c r="A15" s="14"/>
      <c r="B15" s="14"/>
      <c r="C15" s="14"/>
      <c r="D15" s="14"/>
      <c r="E15" s="14"/>
      <c r="F15" s="14"/>
      <c r="G15" s="14"/>
      <c r="H15" s="14"/>
      <c r="I15" s="143" t="s">
        <v>1166</v>
      </c>
      <c r="J15" s="144"/>
      <c r="K15" s="109"/>
      <c r="L15" s="110"/>
    </row>
    <row r="16" spans="1:12" ht="14.25" x14ac:dyDescent="0.2">
      <c r="A16" s="14"/>
      <c r="B16" s="14"/>
      <c r="C16" s="14"/>
      <c r="D16" s="14"/>
      <c r="E16" s="14"/>
      <c r="F16" s="14"/>
      <c r="G16" s="14"/>
      <c r="H16" s="14"/>
      <c r="I16" s="132" t="s">
        <v>1218</v>
      </c>
      <c r="J16" s="132"/>
      <c r="K16" s="145"/>
      <c r="L16" s="146"/>
    </row>
    <row r="17" spans="1:12" ht="14.25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12" ht="14.25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ht="14.25" x14ac:dyDescent="0.2">
      <c r="A19" s="14"/>
      <c r="B19" s="14"/>
      <c r="C19" s="147" t="s">
        <v>1168</v>
      </c>
      <c r="D19" s="148"/>
      <c r="E19" s="147" t="s">
        <v>1169</v>
      </c>
      <c r="F19" s="151"/>
      <c r="G19" s="14"/>
      <c r="H19" s="14"/>
      <c r="I19" s="147" t="s">
        <v>1170</v>
      </c>
      <c r="J19" s="148"/>
      <c r="K19" s="148"/>
      <c r="L19" s="151"/>
    </row>
    <row r="20" spans="1:12" ht="14.25" x14ac:dyDescent="0.2">
      <c r="A20" s="14"/>
      <c r="B20" s="14"/>
      <c r="C20" s="149"/>
      <c r="D20" s="150"/>
      <c r="E20" s="149"/>
      <c r="F20" s="152"/>
      <c r="G20" s="14"/>
      <c r="H20" s="14"/>
      <c r="I20" s="153" t="s">
        <v>1171</v>
      </c>
      <c r="J20" s="154"/>
      <c r="K20" s="153" t="s">
        <v>1172</v>
      </c>
      <c r="L20" s="155"/>
    </row>
    <row r="21" spans="1:12" ht="14.25" x14ac:dyDescent="0.2">
      <c r="A21" s="14"/>
      <c r="B21" s="14"/>
      <c r="C21" s="97"/>
      <c r="D21" s="156"/>
      <c r="E21" s="157"/>
      <c r="F21" s="158"/>
      <c r="G21" s="70"/>
      <c r="H21" s="70"/>
      <c r="I21" s="157"/>
      <c r="J21" s="159"/>
      <c r="K21" s="157"/>
      <c r="L21" s="158"/>
    </row>
    <row r="22" spans="1:12" ht="14.25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12" ht="14.25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12" ht="18" x14ac:dyDescent="0.25">
      <c r="A24" s="104" t="s">
        <v>1219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</row>
    <row r="25" spans="1:12" ht="18" x14ac:dyDescent="0.25">
      <c r="A25" s="104" t="s">
        <v>1220</v>
      </c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</row>
    <row r="26" spans="1:12" ht="14.25" x14ac:dyDescent="0.2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1:12" ht="14.25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</row>
    <row r="28" spans="1:12" ht="14.25" x14ac:dyDescent="0.2">
      <c r="A28" s="137" t="s">
        <v>1126</v>
      </c>
      <c r="B28" s="137" t="s">
        <v>1221</v>
      </c>
      <c r="C28" s="139"/>
      <c r="D28" s="139"/>
      <c r="E28" s="139"/>
      <c r="F28" s="137" t="s">
        <v>1151</v>
      </c>
      <c r="G28" s="137" t="s">
        <v>1222</v>
      </c>
      <c r="H28" s="139"/>
      <c r="I28" s="139"/>
      <c r="J28" s="139"/>
      <c r="K28" s="139"/>
      <c r="L28" s="141"/>
    </row>
    <row r="29" spans="1:12" x14ac:dyDescent="0.2">
      <c r="A29" s="138"/>
      <c r="B29" s="138"/>
      <c r="C29" s="140"/>
      <c r="D29" s="140"/>
      <c r="E29" s="140"/>
      <c r="F29" s="138"/>
      <c r="G29" s="137" t="s">
        <v>1223</v>
      </c>
      <c r="H29" s="139"/>
      <c r="I29" s="137" t="s">
        <v>1224</v>
      </c>
      <c r="J29" s="139"/>
      <c r="K29" s="137" t="s">
        <v>1225</v>
      </c>
      <c r="L29" s="141"/>
    </row>
    <row r="30" spans="1:12" x14ac:dyDescent="0.2">
      <c r="A30" s="138"/>
      <c r="B30" s="138"/>
      <c r="C30" s="140"/>
      <c r="D30" s="140"/>
      <c r="E30" s="140"/>
      <c r="F30" s="138"/>
      <c r="G30" s="138"/>
      <c r="H30" s="140"/>
      <c r="I30" s="138"/>
      <c r="J30" s="140"/>
      <c r="K30" s="138"/>
      <c r="L30" s="142"/>
    </row>
    <row r="31" spans="1:12" x14ac:dyDescent="0.2">
      <c r="A31" s="138"/>
      <c r="B31" s="138"/>
      <c r="C31" s="140"/>
      <c r="D31" s="140"/>
      <c r="E31" s="140"/>
      <c r="F31" s="138"/>
      <c r="G31" s="138"/>
      <c r="H31" s="140"/>
      <c r="I31" s="138"/>
      <c r="J31" s="140"/>
      <c r="K31" s="138"/>
      <c r="L31" s="142"/>
    </row>
    <row r="32" spans="1:12" x14ac:dyDescent="0.2">
      <c r="A32" s="138"/>
      <c r="B32" s="138"/>
      <c r="C32" s="140"/>
      <c r="D32" s="140"/>
      <c r="E32" s="140"/>
      <c r="F32" s="138"/>
      <c r="G32" s="138"/>
      <c r="H32" s="140"/>
      <c r="I32" s="138"/>
      <c r="J32" s="140"/>
      <c r="K32" s="138"/>
      <c r="L32" s="142"/>
    </row>
    <row r="33" spans="1:12" ht="14.25" x14ac:dyDescent="0.2">
      <c r="A33" s="56">
        <v>1</v>
      </c>
      <c r="B33" s="107">
        <v>2</v>
      </c>
      <c r="C33" s="123"/>
      <c r="D33" s="123"/>
      <c r="E33" s="123"/>
      <c r="F33" s="56">
        <v>3</v>
      </c>
      <c r="G33" s="107">
        <v>4</v>
      </c>
      <c r="H33" s="123"/>
      <c r="I33" s="107">
        <v>5</v>
      </c>
      <c r="J33" s="123"/>
      <c r="K33" s="107">
        <v>6</v>
      </c>
      <c r="L33" s="108"/>
    </row>
    <row r="34" spans="1:12" ht="14.25" x14ac:dyDescent="0.2">
      <c r="A34" s="71"/>
      <c r="B34" s="124" t="s">
        <v>1226</v>
      </c>
      <c r="C34" s="125"/>
      <c r="D34" s="125"/>
      <c r="E34" s="125"/>
      <c r="F34" s="72"/>
      <c r="G34" s="126"/>
      <c r="H34" s="127"/>
      <c r="I34" s="126"/>
      <c r="J34" s="127"/>
      <c r="K34" s="126"/>
      <c r="L34" s="128"/>
    </row>
    <row r="35" spans="1:12" ht="14.25" x14ac:dyDescent="0.2">
      <c r="A35" s="73"/>
      <c r="B35" s="129" t="s">
        <v>1227</v>
      </c>
      <c r="C35" s="130"/>
      <c r="D35" s="130"/>
      <c r="E35" s="130"/>
      <c r="F35" s="130"/>
      <c r="G35" s="130"/>
      <c r="H35" s="130"/>
      <c r="I35" s="130"/>
      <c r="J35" s="130"/>
      <c r="K35" s="125"/>
      <c r="L35" s="131"/>
    </row>
    <row r="36" spans="1:12" ht="14.25" x14ac:dyDescent="0.2">
      <c r="A36" s="132" t="s">
        <v>1228</v>
      </c>
      <c r="B36" s="132"/>
      <c r="C36" s="132"/>
      <c r="D36" s="132"/>
      <c r="E36" s="132"/>
      <c r="F36" s="132"/>
      <c r="G36" s="132"/>
      <c r="H36" s="132"/>
      <c r="I36" s="132"/>
      <c r="J36" s="133"/>
      <c r="K36" s="134"/>
      <c r="L36" s="133"/>
    </row>
    <row r="37" spans="1:12" ht="14.25" x14ac:dyDescent="0.2">
      <c r="A37" s="120" t="s">
        <v>1229</v>
      </c>
      <c r="B37" s="120"/>
      <c r="C37" s="120"/>
      <c r="D37" s="120"/>
      <c r="E37" s="120"/>
      <c r="F37" s="120"/>
      <c r="G37" s="120"/>
      <c r="H37" s="120"/>
      <c r="I37" s="120"/>
      <c r="J37" s="120"/>
      <c r="K37" s="135"/>
      <c r="L37" s="136"/>
    </row>
    <row r="38" spans="1:12" ht="14.25" x14ac:dyDescent="0.2">
      <c r="A38" s="120" t="s">
        <v>1230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1"/>
      <c r="L38" s="122"/>
    </row>
    <row r="39" spans="1:12" ht="14.25" x14ac:dyDescent="0.2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</row>
    <row r="42" spans="1:12" ht="14.25" x14ac:dyDescent="0.2">
      <c r="A42" s="91" t="s">
        <v>1213</v>
      </c>
      <c r="B42" s="91"/>
      <c r="C42" s="118"/>
      <c r="D42" s="118"/>
      <c r="E42" s="118"/>
      <c r="F42" s="14"/>
      <c r="G42" s="118"/>
      <c r="H42" s="118"/>
      <c r="I42" s="14"/>
      <c r="J42" s="118"/>
      <c r="K42" s="118"/>
      <c r="L42" s="118"/>
    </row>
    <row r="43" spans="1:12" ht="14.25" x14ac:dyDescent="0.2">
      <c r="A43" s="14"/>
      <c r="B43" s="14"/>
      <c r="C43" s="119" t="s">
        <v>1205</v>
      </c>
      <c r="D43" s="119"/>
      <c r="E43" s="119"/>
      <c r="F43" s="14"/>
      <c r="G43" s="119" t="s">
        <v>1206</v>
      </c>
      <c r="H43" s="119"/>
      <c r="I43" s="14"/>
      <c r="J43" s="119" t="s">
        <v>1207</v>
      </c>
      <c r="K43" s="119"/>
      <c r="L43" s="119"/>
    </row>
    <row r="44" spans="1:12" ht="14.25" x14ac:dyDescent="0.2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</row>
    <row r="45" spans="1:12" ht="14.25" x14ac:dyDescent="0.2">
      <c r="A45" s="13" t="s">
        <v>1231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</row>
    <row r="46" spans="1:12" ht="14.25" x14ac:dyDescent="0.2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</row>
    <row r="47" spans="1:12" ht="14.25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</row>
    <row r="48" spans="1:12" ht="14.25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  <row r="49" spans="1:12" ht="14.25" x14ac:dyDescent="0.2">
      <c r="A49" s="91" t="s">
        <v>1214</v>
      </c>
      <c r="B49" s="91"/>
      <c r="C49" s="118"/>
      <c r="D49" s="118"/>
      <c r="E49" s="118"/>
      <c r="F49" s="14"/>
      <c r="G49" s="118"/>
      <c r="H49" s="118"/>
      <c r="I49" s="14"/>
      <c r="J49" s="118"/>
      <c r="K49" s="118"/>
      <c r="L49" s="118"/>
    </row>
    <row r="50" spans="1:12" ht="14.25" x14ac:dyDescent="0.2">
      <c r="A50" s="14"/>
      <c r="B50" s="14"/>
      <c r="C50" s="119" t="s">
        <v>1205</v>
      </c>
      <c r="D50" s="119"/>
      <c r="E50" s="119"/>
      <c r="F50" s="14"/>
      <c r="G50" s="119" t="s">
        <v>1206</v>
      </c>
      <c r="H50" s="119"/>
      <c r="I50" s="14"/>
      <c r="J50" s="119" t="s">
        <v>1207</v>
      </c>
      <c r="K50" s="119"/>
      <c r="L50" s="119"/>
    </row>
    <row r="51" spans="1:12" ht="14.25" x14ac:dyDescent="0.2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</row>
    <row r="52" spans="1:12" ht="14.25" x14ac:dyDescent="0.2">
      <c r="A52" s="13" t="s">
        <v>1231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</row>
  </sheetData>
  <mergeCells count="79">
    <mergeCell ref="I5:J5"/>
    <mergeCell ref="K5:L5"/>
    <mergeCell ref="A1:D1"/>
    <mergeCell ref="H1:L1"/>
    <mergeCell ref="H2:L2"/>
    <mergeCell ref="H3:L3"/>
    <mergeCell ref="K4:L4"/>
    <mergeCell ref="A12:B12"/>
    <mergeCell ref="C12:I12"/>
    <mergeCell ref="K12:L12"/>
    <mergeCell ref="A6:B6"/>
    <mergeCell ref="C6:I6"/>
    <mergeCell ref="K6:L6"/>
    <mergeCell ref="C7:I7"/>
    <mergeCell ref="A8:B8"/>
    <mergeCell ref="C8:H8"/>
    <mergeCell ref="K8:L8"/>
    <mergeCell ref="C9:I9"/>
    <mergeCell ref="A10:B10"/>
    <mergeCell ref="C10:I10"/>
    <mergeCell ref="K10:L10"/>
    <mergeCell ref="C11:I11"/>
    <mergeCell ref="C13:G13"/>
    <mergeCell ref="H13:J13"/>
    <mergeCell ref="K13:L13"/>
    <mergeCell ref="E14:H14"/>
    <mergeCell ref="I14:J14"/>
    <mergeCell ref="K14:L14"/>
    <mergeCell ref="A25:L25"/>
    <mergeCell ref="I15:J15"/>
    <mergeCell ref="K15:L15"/>
    <mergeCell ref="I16:J16"/>
    <mergeCell ref="K16:L16"/>
    <mergeCell ref="C19:D20"/>
    <mergeCell ref="E19:F20"/>
    <mergeCell ref="I19:L19"/>
    <mergeCell ref="I20:J20"/>
    <mergeCell ref="K20:L20"/>
    <mergeCell ref="C21:D21"/>
    <mergeCell ref="E21:F21"/>
    <mergeCell ref="I21:J21"/>
    <mergeCell ref="K21:L21"/>
    <mergeCell ref="A24:L24"/>
    <mergeCell ref="A28:A32"/>
    <mergeCell ref="B28:E32"/>
    <mergeCell ref="F28:F32"/>
    <mergeCell ref="G28:L28"/>
    <mergeCell ref="G29:H32"/>
    <mergeCell ref="I29:J32"/>
    <mergeCell ref="K29:L32"/>
    <mergeCell ref="A38:J38"/>
    <mergeCell ref="K38:L38"/>
    <mergeCell ref="B33:E33"/>
    <mergeCell ref="G33:H33"/>
    <mergeCell ref="I33:J33"/>
    <mergeCell ref="K33:L33"/>
    <mergeCell ref="B34:E34"/>
    <mergeCell ref="G34:H34"/>
    <mergeCell ref="I34:J34"/>
    <mergeCell ref="K34:L34"/>
    <mergeCell ref="B35:L35"/>
    <mergeCell ref="A36:J36"/>
    <mergeCell ref="K36:L36"/>
    <mergeCell ref="A37:J37"/>
    <mergeCell ref="K37:L37"/>
    <mergeCell ref="A42:B42"/>
    <mergeCell ref="C42:E42"/>
    <mergeCell ref="G42:H42"/>
    <mergeCell ref="J42:L42"/>
    <mergeCell ref="C43:E43"/>
    <mergeCell ref="G43:H43"/>
    <mergeCell ref="J43:L43"/>
    <mergeCell ref="A49:B49"/>
    <mergeCell ref="C49:E49"/>
    <mergeCell ref="G49:H49"/>
    <mergeCell ref="J49:L49"/>
    <mergeCell ref="C50:E50"/>
    <mergeCell ref="G50:H50"/>
    <mergeCell ref="J50:L50"/>
  </mergeCells>
  <pageMargins left="0.4" right="0.2" top="0.4" bottom="0.4" header="0.2" footer="0.2"/>
  <pageSetup paperSize="9" scale="78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24"/>
  <sheetViews>
    <sheetView workbookViewId="0">
      <selection activeCell="M31" sqref="M31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8</v>
      </c>
    </row>
    <row r="12" spans="1:133" x14ac:dyDescent="0.2">
      <c r="A12" s="1">
        <v>1</v>
      </c>
      <c r="B12" s="1">
        <v>718</v>
      </c>
      <c r="C12" s="1">
        <v>0</v>
      </c>
      <c r="D12" s="1">
        <f>ROW(A657)</f>
        <v>657</v>
      </c>
      <c r="E12" s="1">
        <v>0</v>
      </c>
      <c r="F12" s="1" t="s">
        <v>4</v>
      </c>
      <c r="G12" s="1" t="s">
        <v>1233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B657</f>
        <v>718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Капитальный ремонт актового зала Технологического института - филиала НИЯУ МИФИ (ТИ НИЯУ МИФИ) по адресу: Свердловская  обл., г. Лесной,  Коммунистический проспект, д.36</v>
      </c>
      <c r="H18" s="3"/>
      <c r="I18" s="3"/>
      <c r="J18" s="3"/>
      <c r="K18" s="3"/>
      <c r="L18" s="3"/>
      <c r="M18" s="3"/>
      <c r="N18" s="3"/>
      <c r="O18" s="3">
        <f t="shared" ref="O18:AT18" si="1">O657</f>
        <v>265474.65999999997</v>
      </c>
      <c r="P18" s="3">
        <f t="shared" si="1"/>
        <v>234451.16</v>
      </c>
      <c r="Q18" s="3">
        <f t="shared" si="1"/>
        <v>6363.62</v>
      </c>
      <c r="R18" s="3">
        <f t="shared" si="1"/>
        <v>877.51</v>
      </c>
      <c r="S18" s="3">
        <f t="shared" si="1"/>
        <v>24659.88</v>
      </c>
      <c r="T18" s="3">
        <f t="shared" si="1"/>
        <v>0</v>
      </c>
      <c r="U18" s="3">
        <f t="shared" si="1"/>
        <v>2762.8964070900001</v>
      </c>
      <c r="V18" s="3">
        <f t="shared" si="1"/>
        <v>77.127800539999996</v>
      </c>
      <c r="W18" s="3">
        <f t="shared" si="1"/>
        <v>0</v>
      </c>
      <c r="X18" s="3">
        <f t="shared" si="1"/>
        <v>24064.21</v>
      </c>
      <c r="Y18" s="3">
        <f t="shared" si="1"/>
        <v>15341.89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305874.42</v>
      </c>
      <c r="AS18" s="3">
        <f t="shared" si="1"/>
        <v>259337.67</v>
      </c>
      <c r="AT18" s="3">
        <f t="shared" si="1"/>
        <v>46536.75</v>
      </c>
      <c r="AU18" s="3">
        <f t="shared" ref="AU18:BZ18" si="2">AU657</f>
        <v>0</v>
      </c>
      <c r="AV18" s="3">
        <f t="shared" si="2"/>
        <v>234451.16</v>
      </c>
      <c r="AW18" s="3">
        <f t="shared" si="2"/>
        <v>234451.16</v>
      </c>
      <c r="AX18" s="3">
        <f t="shared" si="2"/>
        <v>0</v>
      </c>
      <c r="AY18" s="3">
        <f t="shared" si="2"/>
        <v>234451.16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CA657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DG657</f>
        <v>1965430.46</v>
      </c>
      <c r="DH18" s="4">
        <f t="shared" si="4"/>
        <v>1758814.22</v>
      </c>
      <c r="DI18" s="4">
        <f t="shared" si="4"/>
        <v>42381.73</v>
      </c>
      <c r="DJ18" s="4">
        <f t="shared" si="4"/>
        <v>5844.37</v>
      </c>
      <c r="DK18" s="4">
        <f t="shared" si="4"/>
        <v>164234.51</v>
      </c>
      <c r="DL18" s="4">
        <f t="shared" si="4"/>
        <v>0</v>
      </c>
      <c r="DM18" s="4">
        <f t="shared" si="4"/>
        <v>2762.8964070900001</v>
      </c>
      <c r="DN18" s="4">
        <f t="shared" si="4"/>
        <v>77.127800539999996</v>
      </c>
      <c r="DO18" s="4">
        <f t="shared" si="4"/>
        <v>0</v>
      </c>
      <c r="DP18" s="4">
        <f t="shared" si="4"/>
        <v>160267.4</v>
      </c>
      <c r="DQ18" s="4">
        <f t="shared" si="4"/>
        <v>102176.63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2234492.29</v>
      </c>
      <c r="EK18" s="4">
        <f t="shared" si="4"/>
        <v>1727188.38</v>
      </c>
      <c r="EL18" s="4">
        <f t="shared" si="4"/>
        <v>507303.91</v>
      </c>
      <c r="EM18" s="4">
        <f t="shared" ref="EM18:FR18" si="5">EM657</f>
        <v>0</v>
      </c>
      <c r="EN18" s="4">
        <f t="shared" si="5"/>
        <v>1758814.22</v>
      </c>
      <c r="EO18" s="4">
        <f t="shared" si="5"/>
        <v>1758814.22</v>
      </c>
      <c r="EP18" s="4">
        <f t="shared" si="5"/>
        <v>0</v>
      </c>
      <c r="EQ18" s="4">
        <f t="shared" si="5"/>
        <v>1758814.22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FS657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ROW(A625)</f>
        <v>625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B625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O625</f>
        <v>265474.65999999997</v>
      </c>
      <c r="P22" s="3">
        <f t="shared" si="8"/>
        <v>234451.16</v>
      </c>
      <c r="Q22" s="3">
        <f t="shared" si="8"/>
        <v>6363.62</v>
      </c>
      <c r="R22" s="3">
        <f t="shared" si="8"/>
        <v>877.51</v>
      </c>
      <c r="S22" s="3">
        <f t="shared" si="8"/>
        <v>24659.88</v>
      </c>
      <c r="T22" s="3">
        <f t="shared" si="8"/>
        <v>0</v>
      </c>
      <c r="U22" s="3">
        <f t="shared" si="8"/>
        <v>2762.8964070900001</v>
      </c>
      <c r="V22" s="3">
        <f t="shared" si="8"/>
        <v>77.127800539999996</v>
      </c>
      <c r="W22" s="3">
        <f t="shared" si="8"/>
        <v>0</v>
      </c>
      <c r="X22" s="3">
        <f t="shared" si="8"/>
        <v>24064.21</v>
      </c>
      <c r="Y22" s="3">
        <f t="shared" si="8"/>
        <v>15341.89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305874.42</v>
      </c>
      <c r="AS22" s="3">
        <f t="shared" si="8"/>
        <v>259337.67</v>
      </c>
      <c r="AT22" s="3">
        <f t="shared" si="8"/>
        <v>46536.75</v>
      </c>
      <c r="AU22" s="3">
        <f t="shared" ref="AU22:BZ22" si="9">AU625</f>
        <v>0</v>
      </c>
      <c r="AV22" s="3">
        <f t="shared" si="9"/>
        <v>234451.16</v>
      </c>
      <c r="AW22" s="3">
        <f t="shared" si="9"/>
        <v>234451.16</v>
      </c>
      <c r="AX22" s="3">
        <f t="shared" si="9"/>
        <v>0</v>
      </c>
      <c r="AY22" s="3">
        <f t="shared" si="9"/>
        <v>234451.16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CA625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DG625</f>
        <v>1965430.46</v>
      </c>
      <c r="DH22" s="4">
        <f t="shared" si="11"/>
        <v>1758814.22</v>
      </c>
      <c r="DI22" s="4">
        <f t="shared" si="11"/>
        <v>42381.73</v>
      </c>
      <c r="DJ22" s="4">
        <f t="shared" si="11"/>
        <v>5844.37</v>
      </c>
      <c r="DK22" s="4">
        <f t="shared" si="11"/>
        <v>164234.51</v>
      </c>
      <c r="DL22" s="4">
        <f t="shared" si="11"/>
        <v>0</v>
      </c>
      <c r="DM22" s="4">
        <f t="shared" si="11"/>
        <v>2762.8964070900001</v>
      </c>
      <c r="DN22" s="4">
        <f t="shared" si="11"/>
        <v>77.127800539999996</v>
      </c>
      <c r="DO22" s="4">
        <f t="shared" si="11"/>
        <v>0</v>
      </c>
      <c r="DP22" s="4">
        <f t="shared" si="11"/>
        <v>160267.4</v>
      </c>
      <c r="DQ22" s="4">
        <f t="shared" si="11"/>
        <v>102176.63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2234492.29</v>
      </c>
      <c r="EK22" s="4">
        <f t="shared" si="11"/>
        <v>1727188.38</v>
      </c>
      <c r="EL22" s="4">
        <f t="shared" si="11"/>
        <v>507303.91</v>
      </c>
      <c r="EM22" s="4">
        <f t="shared" ref="EM22:FR22" si="12">EM625</f>
        <v>0</v>
      </c>
      <c r="EN22" s="4">
        <f t="shared" si="12"/>
        <v>1758814.22</v>
      </c>
      <c r="EO22" s="4">
        <f t="shared" si="12"/>
        <v>1758814.22</v>
      </c>
      <c r="EP22" s="4">
        <f t="shared" si="12"/>
        <v>0</v>
      </c>
      <c r="EQ22" s="4">
        <f t="shared" si="12"/>
        <v>1758814.22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FS625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ROW(A59)</f>
        <v>59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B59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Раздел 1: Демонтажные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O59</f>
        <v>7241.76</v>
      </c>
      <c r="P26" s="3">
        <f t="shared" si="15"/>
        <v>0</v>
      </c>
      <c r="Q26" s="3">
        <f t="shared" si="15"/>
        <v>579.12</v>
      </c>
      <c r="R26" s="3">
        <f t="shared" si="15"/>
        <v>58.58</v>
      </c>
      <c r="S26" s="3">
        <f t="shared" si="15"/>
        <v>6662.64</v>
      </c>
      <c r="T26" s="3">
        <f t="shared" si="15"/>
        <v>0</v>
      </c>
      <c r="U26" s="3">
        <f t="shared" si="15"/>
        <v>755.43032815999993</v>
      </c>
      <c r="V26" s="3">
        <f t="shared" si="15"/>
        <v>4.7937502400000005</v>
      </c>
      <c r="W26" s="3">
        <f t="shared" si="15"/>
        <v>0</v>
      </c>
      <c r="X26" s="3">
        <f t="shared" si="15"/>
        <v>5820.26</v>
      </c>
      <c r="Y26" s="3">
        <f t="shared" si="15"/>
        <v>4419.59</v>
      </c>
      <c r="Z26" s="3">
        <f t="shared" si="15"/>
        <v>0</v>
      </c>
      <c r="AA26" s="3">
        <f t="shared" si="15"/>
        <v>0</v>
      </c>
      <c r="AB26" s="3">
        <f t="shared" si="15"/>
        <v>7241.76</v>
      </c>
      <c r="AC26" s="3">
        <f t="shared" si="15"/>
        <v>0</v>
      </c>
      <c r="AD26" s="3">
        <f t="shared" si="15"/>
        <v>579.12</v>
      </c>
      <c r="AE26" s="3">
        <f t="shared" si="15"/>
        <v>58.58</v>
      </c>
      <c r="AF26" s="3">
        <f t="shared" si="15"/>
        <v>6662.64</v>
      </c>
      <c r="AG26" s="3">
        <f t="shared" si="15"/>
        <v>0</v>
      </c>
      <c r="AH26" s="3">
        <f t="shared" si="15"/>
        <v>755.43032815999993</v>
      </c>
      <c r="AI26" s="3">
        <f t="shared" si="15"/>
        <v>4.7937502400000005</v>
      </c>
      <c r="AJ26" s="3">
        <f t="shared" si="15"/>
        <v>0</v>
      </c>
      <c r="AK26" s="3">
        <f t="shared" si="15"/>
        <v>5820.26</v>
      </c>
      <c r="AL26" s="3">
        <f t="shared" si="15"/>
        <v>4419.59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17481.61</v>
      </c>
      <c r="AS26" s="3">
        <f t="shared" si="15"/>
        <v>17423.419999999998</v>
      </c>
      <c r="AT26" s="3">
        <f t="shared" si="15"/>
        <v>58.19</v>
      </c>
      <c r="AU26" s="3">
        <f t="shared" ref="AU26:BZ26" si="16">AU59</f>
        <v>0</v>
      </c>
      <c r="AV26" s="3">
        <f t="shared" si="16"/>
        <v>0</v>
      </c>
      <c r="AW26" s="3">
        <f t="shared" si="16"/>
        <v>0</v>
      </c>
      <c r="AX26" s="3">
        <f t="shared" si="16"/>
        <v>0</v>
      </c>
      <c r="AY26" s="3">
        <f t="shared" si="16"/>
        <v>0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CA59</f>
        <v>17481.61</v>
      </c>
      <c r="CB26" s="3">
        <f t="shared" si="17"/>
        <v>17423.419999999998</v>
      </c>
      <c r="CC26" s="3">
        <f t="shared" si="17"/>
        <v>58.19</v>
      </c>
      <c r="CD26" s="3">
        <f t="shared" si="17"/>
        <v>0</v>
      </c>
      <c r="CE26" s="3">
        <f t="shared" si="17"/>
        <v>0</v>
      </c>
      <c r="CF26" s="3">
        <f t="shared" si="17"/>
        <v>0</v>
      </c>
      <c r="CG26" s="3">
        <f t="shared" si="17"/>
        <v>0</v>
      </c>
      <c r="CH26" s="3">
        <f t="shared" si="17"/>
        <v>0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DG59</f>
        <v>48230.01</v>
      </c>
      <c r="DH26" s="4">
        <f t="shared" si="18"/>
        <v>0</v>
      </c>
      <c r="DI26" s="4">
        <f t="shared" si="18"/>
        <v>3856.96</v>
      </c>
      <c r="DJ26" s="4">
        <f t="shared" si="18"/>
        <v>390.16</v>
      </c>
      <c r="DK26" s="4">
        <f t="shared" si="18"/>
        <v>44373.05</v>
      </c>
      <c r="DL26" s="4">
        <f t="shared" si="18"/>
        <v>0</v>
      </c>
      <c r="DM26" s="4">
        <f t="shared" si="18"/>
        <v>755.43032815999993</v>
      </c>
      <c r="DN26" s="4">
        <f t="shared" si="18"/>
        <v>4.7937502400000005</v>
      </c>
      <c r="DO26" s="4">
        <f t="shared" si="18"/>
        <v>0</v>
      </c>
      <c r="DP26" s="4">
        <f t="shared" si="18"/>
        <v>38762.75</v>
      </c>
      <c r="DQ26" s="4">
        <f t="shared" si="18"/>
        <v>29434.28</v>
      </c>
      <c r="DR26" s="4">
        <f t="shared" si="18"/>
        <v>0</v>
      </c>
      <c r="DS26" s="4">
        <f t="shared" si="18"/>
        <v>0</v>
      </c>
      <c r="DT26" s="4">
        <f t="shared" si="18"/>
        <v>48230.01</v>
      </c>
      <c r="DU26" s="4">
        <f t="shared" si="18"/>
        <v>0</v>
      </c>
      <c r="DV26" s="4">
        <f t="shared" si="18"/>
        <v>3856.96</v>
      </c>
      <c r="DW26" s="4">
        <f t="shared" si="18"/>
        <v>390.16</v>
      </c>
      <c r="DX26" s="4">
        <f t="shared" si="18"/>
        <v>44373.05</v>
      </c>
      <c r="DY26" s="4">
        <f t="shared" si="18"/>
        <v>0</v>
      </c>
      <c r="DZ26" s="4">
        <f t="shared" si="18"/>
        <v>755.43032815999993</v>
      </c>
      <c r="EA26" s="4">
        <f t="shared" si="18"/>
        <v>4.7937502400000005</v>
      </c>
      <c r="EB26" s="4">
        <f t="shared" si="18"/>
        <v>0</v>
      </c>
      <c r="EC26" s="4">
        <f t="shared" si="18"/>
        <v>38762.75</v>
      </c>
      <c r="ED26" s="4">
        <f t="shared" si="18"/>
        <v>29434.28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116427.04</v>
      </c>
      <c r="EK26" s="4">
        <f t="shared" si="18"/>
        <v>116039.57</v>
      </c>
      <c r="EL26" s="4">
        <f t="shared" si="18"/>
        <v>387.47</v>
      </c>
      <c r="EM26" s="4">
        <f t="shared" ref="EM26:FR26" si="19">EM59</f>
        <v>0</v>
      </c>
      <c r="EN26" s="4">
        <f t="shared" si="19"/>
        <v>0</v>
      </c>
      <c r="EO26" s="4">
        <f t="shared" si="19"/>
        <v>0</v>
      </c>
      <c r="EP26" s="4">
        <f t="shared" si="19"/>
        <v>0</v>
      </c>
      <c r="EQ26" s="4">
        <f t="shared" si="19"/>
        <v>0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FS59</f>
        <v>116427.04</v>
      </c>
      <c r="FT26" s="4">
        <f t="shared" si="20"/>
        <v>116039.57</v>
      </c>
      <c r="FU26" s="4">
        <f t="shared" si="20"/>
        <v>387.47</v>
      </c>
      <c r="FV26" s="4">
        <f t="shared" si="20"/>
        <v>0</v>
      </c>
      <c r="FW26" s="4">
        <f t="shared" si="20"/>
        <v>0</v>
      </c>
      <c r="FX26" s="4">
        <f t="shared" si="20"/>
        <v>0</v>
      </c>
      <c r="FY26" s="4">
        <f t="shared" si="20"/>
        <v>0</v>
      </c>
      <c r="FZ26" s="4">
        <f t="shared" si="20"/>
        <v>0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ROW(SmtRes!A3)</f>
        <v>3</v>
      </c>
      <c r="D28" s="2">
        <f>ROW(EtalonRes!A3)</f>
        <v>3</v>
      </c>
      <c r="E28" s="2" t="s">
        <v>15</v>
      </c>
      <c r="F28" s="2" t="s">
        <v>16</v>
      </c>
      <c r="G28" s="2" t="s">
        <v>17</v>
      </c>
      <c r="H28" s="2" t="s">
        <v>18</v>
      </c>
      <c r="I28" s="2">
        <f>ROUND(60/100,9)</f>
        <v>0.6</v>
      </c>
      <c r="J28" s="2">
        <v>0</v>
      </c>
      <c r="K28" s="2"/>
      <c r="L28" s="2"/>
      <c r="M28" s="2"/>
      <c r="N28" s="2"/>
      <c r="O28" s="2">
        <f t="shared" ref="O28:O57" si="21">ROUND(CP28,2)</f>
        <v>87.59</v>
      </c>
      <c r="P28" s="2">
        <f t="shared" ref="P28:P57" si="22">ROUND(CQ28*I28,2)</f>
        <v>0</v>
      </c>
      <c r="Q28" s="2">
        <f t="shared" ref="Q28:Q57" si="23">ROUND(CR28*I28,2)</f>
        <v>1.5</v>
      </c>
      <c r="R28" s="2">
        <f t="shared" ref="R28:R57" si="24">ROUND(CS28*I28,2)</f>
        <v>0.65</v>
      </c>
      <c r="S28" s="2">
        <f t="shared" ref="S28:S57" si="25">ROUND(CT28*I28,2)</f>
        <v>86.09</v>
      </c>
      <c r="T28" s="2">
        <f t="shared" ref="T28:T57" si="26">ROUND(CU28*I28,2)</f>
        <v>0</v>
      </c>
      <c r="U28" s="2">
        <f t="shared" ref="U28:U57" si="27">CV28*I28</f>
        <v>10.734</v>
      </c>
      <c r="V28" s="2">
        <f t="shared" ref="V28:V57" si="28">CW28*I28</f>
        <v>4.8000000000000001E-2</v>
      </c>
      <c r="W28" s="2">
        <f t="shared" ref="W28:W57" si="29">ROUND(CX28*I28,2)</f>
        <v>0</v>
      </c>
      <c r="X28" s="2">
        <f t="shared" ref="X28:X57" si="30">ROUND(CY28,2)</f>
        <v>73.73</v>
      </c>
      <c r="Y28" s="2">
        <f t="shared" ref="Y28:Y57" si="31">ROUND(CZ28,2)</f>
        <v>56.38</v>
      </c>
      <c r="Z28" s="2"/>
      <c r="AA28" s="2">
        <v>16781625</v>
      </c>
      <c r="AB28" s="2">
        <f t="shared" ref="AB28:AB57" si="32">ROUND((AC28+AD28+AF28),6)</f>
        <v>145.97999999999999</v>
      </c>
      <c r="AC28" s="2">
        <f t="shared" ref="AC28:AC33" si="33">ROUND((ES28),6)</f>
        <v>0</v>
      </c>
      <c r="AD28" s="2">
        <f t="shared" ref="AD28:AD33" si="34">ROUND((((ET28)-(EU28))+AE28),6)</f>
        <v>2.5</v>
      </c>
      <c r="AE28" s="2">
        <f t="shared" ref="AE28:AF33" si="35">ROUND((EU28),6)</f>
        <v>1.08</v>
      </c>
      <c r="AF28" s="2">
        <f t="shared" si="35"/>
        <v>143.47999999999999</v>
      </c>
      <c r="AG28" s="2">
        <f t="shared" ref="AG28:AG57" si="36">ROUND((AP28),6)</f>
        <v>0</v>
      </c>
      <c r="AH28" s="2">
        <f t="shared" ref="AH28:AI33" si="37">(EW28)</f>
        <v>17.89</v>
      </c>
      <c r="AI28" s="2">
        <f t="shared" si="37"/>
        <v>0.08</v>
      </c>
      <c r="AJ28" s="2">
        <f t="shared" ref="AJ28:AJ57" si="38">(AS28)</f>
        <v>0</v>
      </c>
      <c r="AK28" s="2">
        <v>145.97999999999999</v>
      </c>
      <c r="AL28" s="2">
        <v>0</v>
      </c>
      <c r="AM28" s="2">
        <v>2.5</v>
      </c>
      <c r="AN28" s="2">
        <v>1.08</v>
      </c>
      <c r="AO28" s="2">
        <v>143.47999999999999</v>
      </c>
      <c r="AP28" s="2">
        <v>0</v>
      </c>
      <c r="AQ28" s="2">
        <v>17.89</v>
      </c>
      <c r="AR28" s="2">
        <v>0.08</v>
      </c>
      <c r="AS28" s="2">
        <v>0</v>
      </c>
      <c r="AT28" s="2">
        <v>85</v>
      </c>
      <c r="AU28" s="2">
        <v>65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19</v>
      </c>
      <c r="BK28" s="2"/>
      <c r="BL28" s="2"/>
      <c r="BM28" s="2">
        <v>67001</v>
      </c>
      <c r="BN28" s="2">
        <v>0</v>
      </c>
      <c r="BO28" s="2" t="s">
        <v>6</v>
      </c>
      <c r="BP28" s="2">
        <v>0</v>
      </c>
      <c r="BQ28" s="2">
        <v>6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85</v>
      </c>
      <c r="CA28" s="2">
        <v>65</v>
      </c>
      <c r="CB28" s="2"/>
      <c r="CC28" s="2"/>
      <c r="CD28" s="2"/>
      <c r="CE28" s="2">
        <v>0</v>
      </c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ref="CP28:CP57" si="39">(P28+Q28+S28)</f>
        <v>87.59</v>
      </c>
      <c r="CQ28" s="2">
        <f t="shared" ref="CQ28:CQ57" si="40">AC28*BC28</f>
        <v>0</v>
      </c>
      <c r="CR28" s="2">
        <f t="shared" ref="CR28:CR57" si="41">AD28*BB28</f>
        <v>2.5</v>
      </c>
      <c r="CS28" s="2">
        <f t="shared" ref="CS28:CS57" si="42">AE28*BS28</f>
        <v>1.08</v>
      </c>
      <c r="CT28" s="2">
        <f t="shared" ref="CT28:CT57" si="43">AF28*BA28</f>
        <v>143.47999999999999</v>
      </c>
      <c r="CU28" s="2">
        <f t="shared" ref="CU28:CU57" si="44">AG28</f>
        <v>0</v>
      </c>
      <c r="CV28" s="2">
        <f t="shared" ref="CV28:CV57" si="45">AH28</f>
        <v>17.89</v>
      </c>
      <c r="CW28" s="2">
        <f t="shared" ref="CW28:CW57" si="46">AI28</f>
        <v>0.08</v>
      </c>
      <c r="CX28" s="2">
        <f t="shared" ref="CX28:CX57" si="47">AJ28</f>
        <v>0</v>
      </c>
      <c r="CY28" s="2">
        <f t="shared" ref="CY28:CY57" si="48">(((S28+R28)*AT28)/100)</f>
        <v>73.728999999999999</v>
      </c>
      <c r="CZ28" s="2">
        <f t="shared" ref="CZ28:CZ57" si="49">(((S28+R28)*AU28)/100)</f>
        <v>56.381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1013</v>
      </c>
      <c r="DV28" s="2" t="s">
        <v>18</v>
      </c>
      <c r="DW28" s="2" t="s">
        <v>18</v>
      </c>
      <c r="DX28" s="2">
        <v>1</v>
      </c>
      <c r="DY28" s="2"/>
      <c r="DZ28" s="2"/>
      <c r="EA28" s="2"/>
      <c r="EB28" s="2"/>
      <c r="EC28" s="2"/>
      <c r="ED28" s="2"/>
      <c r="EE28" s="2">
        <v>16510612</v>
      </c>
      <c r="EF28" s="2">
        <v>6</v>
      </c>
      <c r="EG28" s="2" t="s">
        <v>20</v>
      </c>
      <c r="EH28" s="2">
        <v>0</v>
      </c>
      <c r="EI28" s="2" t="s">
        <v>6</v>
      </c>
      <c r="EJ28" s="2">
        <v>1</v>
      </c>
      <c r="EK28" s="2">
        <v>67001</v>
      </c>
      <c r="EL28" s="2" t="s">
        <v>21</v>
      </c>
      <c r="EM28" s="2" t="s">
        <v>22</v>
      </c>
      <c r="EN28" s="2"/>
      <c r="EO28" s="2" t="s">
        <v>6</v>
      </c>
      <c r="EP28" s="2"/>
      <c r="EQ28" s="2">
        <v>0</v>
      </c>
      <c r="ER28" s="2">
        <v>145.97999999999999</v>
      </c>
      <c r="ES28" s="2">
        <v>0</v>
      </c>
      <c r="ET28" s="2">
        <v>2.5</v>
      </c>
      <c r="EU28" s="2">
        <v>1.08</v>
      </c>
      <c r="EV28" s="2">
        <v>143.47999999999999</v>
      </c>
      <c r="EW28" s="2">
        <v>17.89</v>
      </c>
      <c r="EX28" s="2">
        <v>0.08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57" si="50">ROUND(IF(AND(BH28=3,BI28=3),P28,0),2)</f>
        <v>0</v>
      </c>
      <c r="FS28" s="2">
        <v>0</v>
      </c>
      <c r="FT28" s="2"/>
      <c r="FU28" s="2"/>
      <c r="FV28" s="2"/>
      <c r="FW28" s="2"/>
      <c r="FX28" s="2">
        <v>85</v>
      </c>
      <c r="FY28" s="2">
        <v>65</v>
      </c>
      <c r="FZ28" s="2"/>
      <c r="GA28" s="2" t="s">
        <v>6</v>
      </c>
      <c r="GB28" s="2"/>
      <c r="GC28" s="2"/>
      <c r="GD28" s="2">
        <v>0</v>
      </c>
      <c r="GE28" s="2"/>
      <c r="GF28" s="2">
        <v>1077668203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57" si="51">ROUND(IF(AND(BH28=3,BI28=3,FS28&lt;&gt;0),P28,0),2)</f>
        <v>0</v>
      </c>
      <c r="GM28" s="2">
        <f t="shared" ref="GM28:GM57" si="52">ROUND(O28+X28+Y28+GK28,2)+GX28</f>
        <v>217.7</v>
      </c>
      <c r="GN28" s="2">
        <f t="shared" ref="GN28:GN57" si="53">IF(OR(BI28=0,BI28=1),ROUND(O28+X28+Y28+GK28,2),0)</f>
        <v>217.7</v>
      </c>
      <c r="GO28" s="2">
        <f t="shared" ref="GO28:GO57" si="54">IF(BI28=2,ROUND(O28+X28+Y28+GK28,2),0)</f>
        <v>0</v>
      </c>
      <c r="GP28" s="2">
        <f t="shared" ref="GP28:GP57" si="55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ref="GV28:GV57" si="56">ROUND((GT28),6)</f>
        <v>0</v>
      </c>
      <c r="GW28" s="2">
        <v>1</v>
      </c>
      <c r="GX28" s="2">
        <f t="shared" ref="GX28:GX57" si="57">ROUND(HC28*I28,2)</f>
        <v>0</v>
      </c>
      <c r="GY28" s="2"/>
      <c r="GZ28" s="2"/>
      <c r="HA28" s="2">
        <v>0</v>
      </c>
      <c r="HB28" s="2">
        <v>0</v>
      </c>
      <c r="HC28" s="2">
        <f t="shared" ref="HC28:HC57" si="58">GV28*GW28</f>
        <v>0</v>
      </c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ROW(SmtRes!A6)</f>
        <v>6</v>
      </c>
      <c r="D29">
        <f>ROW(EtalonRes!A6)</f>
        <v>6</v>
      </c>
      <c r="E29" t="s">
        <v>15</v>
      </c>
      <c r="F29" t="s">
        <v>16</v>
      </c>
      <c r="G29" t="s">
        <v>17</v>
      </c>
      <c r="H29" t="s">
        <v>18</v>
      </c>
      <c r="I29">
        <f>ROUND(60/100,9)</f>
        <v>0.6</v>
      </c>
      <c r="J29">
        <v>0</v>
      </c>
      <c r="O29">
        <f t="shared" si="21"/>
        <v>583.34</v>
      </c>
      <c r="P29">
        <f t="shared" si="22"/>
        <v>0</v>
      </c>
      <c r="Q29">
        <f t="shared" si="23"/>
        <v>9.99</v>
      </c>
      <c r="R29">
        <f t="shared" si="24"/>
        <v>4.32</v>
      </c>
      <c r="S29">
        <f t="shared" si="25"/>
        <v>573.35</v>
      </c>
      <c r="T29">
        <f t="shared" si="26"/>
        <v>0</v>
      </c>
      <c r="U29">
        <f t="shared" si="27"/>
        <v>10.734</v>
      </c>
      <c r="V29">
        <f t="shared" si="28"/>
        <v>4.8000000000000001E-2</v>
      </c>
      <c r="W29">
        <f t="shared" si="29"/>
        <v>0</v>
      </c>
      <c r="X29">
        <f t="shared" si="30"/>
        <v>491.02</v>
      </c>
      <c r="Y29">
        <f t="shared" si="31"/>
        <v>375.49</v>
      </c>
      <c r="AA29">
        <v>16781639</v>
      </c>
      <c r="AB29">
        <f t="shared" si="32"/>
        <v>145.97999999999999</v>
      </c>
      <c r="AC29">
        <f t="shared" si="33"/>
        <v>0</v>
      </c>
      <c r="AD29">
        <f t="shared" si="34"/>
        <v>2.5</v>
      </c>
      <c r="AE29">
        <f t="shared" si="35"/>
        <v>1.08</v>
      </c>
      <c r="AF29">
        <f t="shared" si="35"/>
        <v>143.47999999999999</v>
      </c>
      <c r="AG29">
        <f t="shared" si="36"/>
        <v>0</v>
      </c>
      <c r="AH29">
        <f t="shared" si="37"/>
        <v>17.89</v>
      </c>
      <c r="AI29">
        <f t="shared" si="37"/>
        <v>0.08</v>
      </c>
      <c r="AJ29">
        <f t="shared" si="38"/>
        <v>0</v>
      </c>
      <c r="AK29">
        <v>145.97999999999999</v>
      </c>
      <c r="AL29">
        <v>0</v>
      </c>
      <c r="AM29">
        <v>2.5</v>
      </c>
      <c r="AN29">
        <v>1.08</v>
      </c>
      <c r="AO29">
        <v>143.47999999999999</v>
      </c>
      <c r="AP29">
        <v>0</v>
      </c>
      <c r="AQ29">
        <v>17.89</v>
      </c>
      <c r="AR29">
        <v>0.08</v>
      </c>
      <c r="AS29">
        <v>0</v>
      </c>
      <c r="AT29">
        <v>85</v>
      </c>
      <c r="AU29">
        <v>65</v>
      </c>
      <c r="AV29">
        <v>1</v>
      </c>
      <c r="AW29">
        <v>1</v>
      </c>
      <c r="AZ29">
        <v>6.66</v>
      </c>
      <c r="BA29">
        <v>6.66</v>
      </c>
      <c r="BB29">
        <v>6.66</v>
      </c>
      <c r="BC29">
        <v>6.66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19</v>
      </c>
      <c r="BM29">
        <v>67001</v>
      </c>
      <c r="BN29">
        <v>0</v>
      </c>
      <c r="BO29" t="s">
        <v>6</v>
      </c>
      <c r="BP29">
        <v>0</v>
      </c>
      <c r="BQ29">
        <v>6</v>
      </c>
      <c r="BR29">
        <v>0</v>
      </c>
      <c r="BS29">
        <v>6.66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85</v>
      </c>
      <c r="CA29">
        <v>65</v>
      </c>
      <c r="CE29">
        <v>0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9"/>
        <v>583.34</v>
      </c>
      <c r="CQ29">
        <f t="shared" si="40"/>
        <v>0</v>
      </c>
      <c r="CR29">
        <f t="shared" si="41"/>
        <v>16.649999999999999</v>
      </c>
      <c r="CS29">
        <f t="shared" si="42"/>
        <v>7.192800000000001</v>
      </c>
      <c r="CT29">
        <f t="shared" si="43"/>
        <v>955.57679999999993</v>
      </c>
      <c r="CU29">
        <f t="shared" si="44"/>
        <v>0</v>
      </c>
      <c r="CV29">
        <f t="shared" si="45"/>
        <v>17.89</v>
      </c>
      <c r="CW29">
        <f t="shared" si="46"/>
        <v>0.08</v>
      </c>
      <c r="CX29">
        <f t="shared" si="47"/>
        <v>0</v>
      </c>
      <c r="CY29">
        <f t="shared" si="48"/>
        <v>491.01950000000005</v>
      </c>
      <c r="CZ29">
        <f t="shared" si="49"/>
        <v>375.4855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1013</v>
      </c>
      <c r="DV29" t="s">
        <v>18</v>
      </c>
      <c r="DW29" t="s">
        <v>18</v>
      </c>
      <c r="DX29">
        <v>1</v>
      </c>
      <c r="EE29">
        <v>16510612</v>
      </c>
      <c r="EF29">
        <v>6</v>
      </c>
      <c r="EG29" t="s">
        <v>20</v>
      </c>
      <c r="EH29">
        <v>0</v>
      </c>
      <c r="EI29" t="s">
        <v>6</v>
      </c>
      <c r="EJ29">
        <v>1</v>
      </c>
      <c r="EK29">
        <v>67001</v>
      </c>
      <c r="EL29" t="s">
        <v>21</v>
      </c>
      <c r="EM29" t="s">
        <v>22</v>
      </c>
      <c r="EO29" t="s">
        <v>6</v>
      </c>
      <c r="EQ29">
        <v>0</v>
      </c>
      <c r="ER29">
        <v>145.97999999999999</v>
      </c>
      <c r="ES29">
        <v>0</v>
      </c>
      <c r="ET29">
        <v>2.5</v>
      </c>
      <c r="EU29">
        <v>1.08</v>
      </c>
      <c r="EV29">
        <v>143.47999999999999</v>
      </c>
      <c r="EW29">
        <v>17.89</v>
      </c>
      <c r="EX29">
        <v>0.08</v>
      </c>
      <c r="EY29">
        <v>0</v>
      </c>
      <c r="FQ29">
        <v>0</v>
      </c>
      <c r="FR29">
        <f t="shared" si="50"/>
        <v>0</v>
      </c>
      <c r="FS29">
        <v>0</v>
      </c>
      <c r="FX29">
        <v>85</v>
      </c>
      <c r="FY29">
        <v>65</v>
      </c>
      <c r="GA29" t="s">
        <v>6</v>
      </c>
      <c r="GD29">
        <v>0</v>
      </c>
      <c r="GF29">
        <v>1077668203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51"/>
        <v>0</v>
      </c>
      <c r="GM29">
        <f t="shared" si="52"/>
        <v>1449.85</v>
      </c>
      <c r="GN29">
        <f t="shared" si="53"/>
        <v>1449.85</v>
      </c>
      <c r="GO29">
        <f t="shared" si="54"/>
        <v>0</v>
      </c>
      <c r="GP29">
        <f t="shared" si="55"/>
        <v>0</v>
      </c>
      <c r="GR29">
        <v>0</v>
      </c>
      <c r="GS29">
        <v>3</v>
      </c>
      <c r="GT29">
        <v>0</v>
      </c>
      <c r="GU29" t="s">
        <v>6</v>
      </c>
      <c r="GV29">
        <f t="shared" si="56"/>
        <v>0</v>
      </c>
      <c r="GW29">
        <v>1</v>
      </c>
      <c r="GX29">
        <f t="shared" si="57"/>
        <v>0</v>
      </c>
      <c r="HA29">
        <v>0</v>
      </c>
      <c r="HB29">
        <v>0</v>
      </c>
      <c r="HC29">
        <f t="shared" si="58"/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ROW(SmtRes!A7)</f>
        <v>7</v>
      </c>
      <c r="D30" s="2">
        <f>ROW(EtalonRes!A7)</f>
        <v>7</v>
      </c>
      <c r="E30" s="2" t="s">
        <v>23</v>
      </c>
      <c r="F30" s="2" t="s">
        <v>24</v>
      </c>
      <c r="G30" s="2" t="s">
        <v>25</v>
      </c>
      <c r="H30" s="2" t="s">
        <v>18</v>
      </c>
      <c r="I30" s="2">
        <f>ROUND(20/100,9)</f>
        <v>0.2</v>
      </c>
      <c r="J30" s="2">
        <v>0</v>
      </c>
      <c r="K30" s="2"/>
      <c r="L30" s="2"/>
      <c r="M30" s="2"/>
      <c r="N30" s="2"/>
      <c r="O30" s="2">
        <f t="shared" si="21"/>
        <v>9.11</v>
      </c>
      <c r="P30" s="2">
        <f t="shared" si="22"/>
        <v>0</v>
      </c>
      <c r="Q30" s="2">
        <f t="shared" si="23"/>
        <v>0</v>
      </c>
      <c r="R30" s="2">
        <f t="shared" si="24"/>
        <v>0</v>
      </c>
      <c r="S30" s="2">
        <f t="shared" si="25"/>
        <v>9.11</v>
      </c>
      <c r="T30" s="2">
        <f t="shared" si="26"/>
        <v>0</v>
      </c>
      <c r="U30" s="2">
        <f t="shared" si="27"/>
        <v>1.1679999999999999</v>
      </c>
      <c r="V30" s="2">
        <f t="shared" si="28"/>
        <v>0</v>
      </c>
      <c r="W30" s="2">
        <f t="shared" si="29"/>
        <v>0</v>
      </c>
      <c r="X30" s="2">
        <f t="shared" si="30"/>
        <v>7.74</v>
      </c>
      <c r="Y30" s="2">
        <f t="shared" si="31"/>
        <v>5.92</v>
      </c>
      <c r="Z30" s="2"/>
      <c r="AA30" s="2">
        <v>16781625</v>
      </c>
      <c r="AB30" s="2">
        <f t="shared" si="32"/>
        <v>45.55</v>
      </c>
      <c r="AC30" s="2">
        <f t="shared" si="33"/>
        <v>0</v>
      </c>
      <c r="AD30" s="2">
        <f t="shared" si="34"/>
        <v>0</v>
      </c>
      <c r="AE30" s="2">
        <f t="shared" si="35"/>
        <v>0</v>
      </c>
      <c r="AF30" s="2">
        <f t="shared" si="35"/>
        <v>45.55</v>
      </c>
      <c r="AG30" s="2">
        <f t="shared" si="36"/>
        <v>0</v>
      </c>
      <c r="AH30" s="2">
        <f t="shared" si="37"/>
        <v>5.84</v>
      </c>
      <c r="AI30" s="2">
        <f t="shared" si="37"/>
        <v>0</v>
      </c>
      <c r="AJ30" s="2">
        <f t="shared" si="38"/>
        <v>0</v>
      </c>
      <c r="AK30" s="2">
        <v>45.55</v>
      </c>
      <c r="AL30" s="2">
        <v>0</v>
      </c>
      <c r="AM30" s="2">
        <v>0</v>
      </c>
      <c r="AN30" s="2">
        <v>0</v>
      </c>
      <c r="AO30" s="2">
        <v>45.55</v>
      </c>
      <c r="AP30" s="2">
        <v>0</v>
      </c>
      <c r="AQ30" s="2">
        <v>5.84</v>
      </c>
      <c r="AR30" s="2">
        <v>0</v>
      </c>
      <c r="AS30" s="2">
        <v>0</v>
      </c>
      <c r="AT30" s="2">
        <v>85</v>
      </c>
      <c r="AU30" s="2">
        <v>65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26</v>
      </c>
      <c r="BK30" s="2"/>
      <c r="BL30" s="2"/>
      <c r="BM30" s="2">
        <v>67001</v>
      </c>
      <c r="BN30" s="2">
        <v>0</v>
      </c>
      <c r="BO30" s="2" t="s">
        <v>6</v>
      </c>
      <c r="BP30" s="2">
        <v>0</v>
      </c>
      <c r="BQ30" s="2">
        <v>6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85</v>
      </c>
      <c r="CA30" s="2">
        <v>65</v>
      </c>
      <c r="CB30" s="2"/>
      <c r="CC30" s="2"/>
      <c r="CD30" s="2"/>
      <c r="CE30" s="2">
        <v>0</v>
      </c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6</v>
      </c>
      <c r="CO30" s="2">
        <v>0</v>
      </c>
      <c r="CP30" s="2">
        <f t="shared" si="39"/>
        <v>9.11</v>
      </c>
      <c r="CQ30" s="2">
        <f t="shared" si="40"/>
        <v>0</v>
      </c>
      <c r="CR30" s="2">
        <f t="shared" si="41"/>
        <v>0</v>
      </c>
      <c r="CS30" s="2">
        <f t="shared" si="42"/>
        <v>0</v>
      </c>
      <c r="CT30" s="2">
        <f t="shared" si="43"/>
        <v>45.55</v>
      </c>
      <c r="CU30" s="2">
        <f t="shared" si="44"/>
        <v>0</v>
      </c>
      <c r="CV30" s="2">
        <f t="shared" si="45"/>
        <v>5.84</v>
      </c>
      <c r="CW30" s="2">
        <f t="shared" si="46"/>
        <v>0</v>
      </c>
      <c r="CX30" s="2">
        <f t="shared" si="47"/>
        <v>0</v>
      </c>
      <c r="CY30" s="2">
        <f t="shared" si="48"/>
        <v>7.7434999999999992</v>
      </c>
      <c r="CZ30" s="2">
        <f t="shared" si="49"/>
        <v>5.9215</v>
      </c>
      <c r="DA30" s="2"/>
      <c r="DB30" s="2"/>
      <c r="DC30" s="2" t="s">
        <v>6</v>
      </c>
      <c r="DD30" s="2" t="s">
        <v>6</v>
      </c>
      <c r="DE30" s="2" t="s">
        <v>6</v>
      </c>
      <c r="DF30" s="2" t="s">
        <v>6</v>
      </c>
      <c r="DG30" s="2" t="s">
        <v>6</v>
      </c>
      <c r="DH30" s="2" t="s">
        <v>6</v>
      </c>
      <c r="DI30" s="2" t="s">
        <v>6</v>
      </c>
      <c r="DJ30" s="2" t="s">
        <v>6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1013</v>
      </c>
      <c r="DV30" s="2" t="s">
        <v>18</v>
      </c>
      <c r="DW30" s="2" t="s">
        <v>18</v>
      </c>
      <c r="DX30" s="2">
        <v>1</v>
      </c>
      <c r="DY30" s="2"/>
      <c r="DZ30" s="2"/>
      <c r="EA30" s="2"/>
      <c r="EB30" s="2"/>
      <c r="EC30" s="2"/>
      <c r="ED30" s="2"/>
      <c r="EE30" s="2">
        <v>16510612</v>
      </c>
      <c r="EF30" s="2">
        <v>6</v>
      </c>
      <c r="EG30" s="2" t="s">
        <v>20</v>
      </c>
      <c r="EH30" s="2">
        <v>0</v>
      </c>
      <c r="EI30" s="2" t="s">
        <v>6</v>
      </c>
      <c r="EJ30" s="2">
        <v>1</v>
      </c>
      <c r="EK30" s="2">
        <v>67001</v>
      </c>
      <c r="EL30" s="2" t="s">
        <v>21</v>
      </c>
      <c r="EM30" s="2" t="s">
        <v>22</v>
      </c>
      <c r="EN30" s="2"/>
      <c r="EO30" s="2" t="s">
        <v>6</v>
      </c>
      <c r="EP30" s="2"/>
      <c r="EQ30" s="2">
        <v>0</v>
      </c>
      <c r="ER30" s="2">
        <v>45.55</v>
      </c>
      <c r="ES30" s="2">
        <v>0</v>
      </c>
      <c r="ET30" s="2">
        <v>0</v>
      </c>
      <c r="EU30" s="2">
        <v>0</v>
      </c>
      <c r="EV30" s="2">
        <v>45.55</v>
      </c>
      <c r="EW30" s="2">
        <v>5.84</v>
      </c>
      <c r="EX30" s="2">
        <v>0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50"/>
        <v>0</v>
      </c>
      <c r="FS30" s="2">
        <v>0</v>
      </c>
      <c r="FT30" s="2"/>
      <c r="FU30" s="2"/>
      <c r="FV30" s="2"/>
      <c r="FW30" s="2"/>
      <c r="FX30" s="2">
        <v>85</v>
      </c>
      <c r="FY30" s="2">
        <v>65</v>
      </c>
      <c r="FZ30" s="2"/>
      <c r="GA30" s="2" t="s">
        <v>6</v>
      </c>
      <c r="GB30" s="2"/>
      <c r="GC30" s="2"/>
      <c r="GD30" s="2">
        <v>0</v>
      </c>
      <c r="GE30" s="2"/>
      <c r="GF30" s="2">
        <v>-729058478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51"/>
        <v>0</v>
      </c>
      <c r="GM30" s="2">
        <f t="shared" si="52"/>
        <v>22.77</v>
      </c>
      <c r="GN30" s="2">
        <f t="shared" si="53"/>
        <v>22.77</v>
      </c>
      <c r="GO30" s="2">
        <f t="shared" si="54"/>
        <v>0</v>
      </c>
      <c r="GP30" s="2">
        <f t="shared" si="55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56"/>
        <v>0</v>
      </c>
      <c r="GW30" s="2">
        <v>1</v>
      </c>
      <c r="GX30" s="2">
        <f t="shared" si="57"/>
        <v>0</v>
      </c>
      <c r="GY30" s="2"/>
      <c r="GZ30" s="2"/>
      <c r="HA30" s="2">
        <v>0</v>
      </c>
      <c r="HB30" s="2">
        <v>0</v>
      </c>
      <c r="HC30" s="2">
        <f t="shared" si="58"/>
        <v>0</v>
      </c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ROW(SmtRes!A8)</f>
        <v>8</v>
      </c>
      <c r="D31">
        <f>ROW(EtalonRes!A8)</f>
        <v>8</v>
      </c>
      <c r="E31" t="s">
        <v>23</v>
      </c>
      <c r="F31" t="s">
        <v>24</v>
      </c>
      <c r="G31" t="s">
        <v>25</v>
      </c>
      <c r="H31" t="s">
        <v>18</v>
      </c>
      <c r="I31">
        <f>ROUND(20/100,9)</f>
        <v>0.2</v>
      </c>
      <c r="J31">
        <v>0</v>
      </c>
      <c r="O31">
        <f t="shared" si="21"/>
        <v>60.67</v>
      </c>
      <c r="P31">
        <f t="shared" si="22"/>
        <v>0</v>
      </c>
      <c r="Q31">
        <f t="shared" si="23"/>
        <v>0</v>
      </c>
      <c r="R31">
        <f t="shared" si="24"/>
        <v>0</v>
      </c>
      <c r="S31">
        <f t="shared" si="25"/>
        <v>60.67</v>
      </c>
      <c r="T31">
        <f t="shared" si="26"/>
        <v>0</v>
      </c>
      <c r="U31">
        <f t="shared" si="27"/>
        <v>1.1679999999999999</v>
      </c>
      <c r="V31">
        <f t="shared" si="28"/>
        <v>0</v>
      </c>
      <c r="W31">
        <f t="shared" si="29"/>
        <v>0</v>
      </c>
      <c r="X31">
        <f t="shared" si="30"/>
        <v>51.57</v>
      </c>
      <c r="Y31">
        <f t="shared" si="31"/>
        <v>39.44</v>
      </c>
      <c r="AA31">
        <v>16781639</v>
      </c>
      <c r="AB31">
        <f t="shared" si="32"/>
        <v>45.55</v>
      </c>
      <c r="AC31">
        <f t="shared" si="33"/>
        <v>0</v>
      </c>
      <c r="AD31">
        <f t="shared" si="34"/>
        <v>0</v>
      </c>
      <c r="AE31">
        <f t="shared" si="35"/>
        <v>0</v>
      </c>
      <c r="AF31">
        <f t="shared" si="35"/>
        <v>45.55</v>
      </c>
      <c r="AG31">
        <f t="shared" si="36"/>
        <v>0</v>
      </c>
      <c r="AH31">
        <f t="shared" si="37"/>
        <v>5.84</v>
      </c>
      <c r="AI31">
        <f t="shared" si="37"/>
        <v>0</v>
      </c>
      <c r="AJ31">
        <f t="shared" si="38"/>
        <v>0</v>
      </c>
      <c r="AK31">
        <v>45.55</v>
      </c>
      <c r="AL31">
        <v>0</v>
      </c>
      <c r="AM31">
        <v>0</v>
      </c>
      <c r="AN31">
        <v>0</v>
      </c>
      <c r="AO31">
        <v>45.55</v>
      </c>
      <c r="AP31">
        <v>0</v>
      </c>
      <c r="AQ31">
        <v>5.84</v>
      </c>
      <c r="AR31">
        <v>0</v>
      </c>
      <c r="AS31">
        <v>0</v>
      </c>
      <c r="AT31">
        <v>85</v>
      </c>
      <c r="AU31">
        <v>65</v>
      </c>
      <c r="AV31">
        <v>1</v>
      </c>
      <c r="AW31">
        <v>1</v>
      </c>
      <c r="AZ31">
        <v>6.66</v>
      </c>
      <c r="BA31">
        <v>6.66</v>
      </c>
      <c r="BB31">
        <v>6.66</v>
      </c>
      <c r="BC31">
        <v>6.66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26</v>
      </c>
      <c r="BM31">
        <v>67001</v>
      </c>
      <c r="BN31">
        <v>0</v>
      </c>
      <c r="BO31" t="s">
        <v>6</v>
      </c>
      <c r="BP31">
        <v>0</v>
      </c>
      <c r="BQ31">
        <v>6</v>
      </c>
      <c r="BR31">
        <v>0</v>
      </c>
      <c r="BS31">
        <v>6.66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85</v>
      </c>
      <c r="CA31">
        <v>65</v>
      </c>
      <c r="CE31">
        <v>0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39"/>
        <v>60.67</v>
      </c>
      <c r="CQ31">
        <f t="shared" si="40"/>
        <v>0</v>
      </c>
      <c r="CR31">
        <f t="shared" si="41"/>
        <v>0</v>
      </c>
      <c r="CS31">
        <f t="shared" si="42"/>
        <v>0</v>
      </c>
      <c r="CT31">
        <f t="shared" si="43"/>
        <v>303.363</v>
      </c>
      <c r="CU31">
        <f t="shared" si="44"/>
        <v>0</v>
      </c>
      <c r="CV31">
        <f t="shared" si="45"/>
        <v>5.84</v>
      </c>
      <c r="CW31">
        <f t="shared" si="46"/>
        <v>0</v>
      </c>
      <c r="CX31">
        <f t="shared" si="47"/>
        <v>0</v>
      </c>
      <c r="CY31">
        <f t="shared" si="48"/>
        <v>51.569499999999998</v>
      </c>
      <c r="CZ31">
        <f t="shared" si="49"/>
        <v>39.435500000000005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18</v>
      </c>
      <c r="DW31" t="s">
        <v>18</v>
      </c>
      <c r="DX31">
        <v>1</v>
      </c>
      <c r="EE31">
        <v>16510612</v>
      </c>
      <c r="EF31">
        <v>6</v>
      </c>
      <c r="EG31" t="s">
        <v>20</v>
      </c>
      <c r="EH31">
        <v>0</v>
      </c>
      <c r="EI31" t="s">
        <v>6</v>
      </c>
      <c r="EJ31">
        <v>1</v>
      </c>
      <c r="EK31">
        <v>67001</v>
      </c>
      <c r="EL31" t="s">
        <v>21</v>
      </c>
      <c r="EM31" t="s">
        <v>22</v>
      </c>
      <c r="EO31" t="s">
        <v>6</v>
      </c>
      <c r="EQ31">
        <v>0</v>
      </c>
      <c r="ER31">
        <v>45.55</v>
      </c>
      <c r="ES31">
        <v>0</v>
      </c>
      <c r="ET31">
        <v>0</v>
      </c>
      <c r="EU31">
        <v>0</v>
      </c>
      <c r="EV31">
        <v>45.55</v>
      </c>
      <c r="EW31">
        <v>5.84</v>
      </c>
      <c r="EX31">
        <v>0</v>
      </c>
      <c r="EY31">
        <v>0</v>
      </c>
      <c r="FQ31">
        <v>0</v>
      </c>
      <c r="FR31">
        <f t="shared" si="50"/>
        <v>0</v>
      </c>
      <c r="FS31">
        <v>0</v>
      </c>
      <c r="FX31">
        <v>85</v>
      </c>
      <c r="FY31">
        <v>65</v>
      </c>
      <c r="GA31" t="s">
        <v>6</v>
      </c>
      <c r="GD31">
        <v>0</v>
      </c>
      <c r="GF31">
        <v>-729058478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51"/>
        <v>0</v>
      </c>
      <c r="GM31">
        <f t="shared" si="52"/>
        <v>151.68</v>
      </c>
      <c r="GN31">
        <f t="shared" si="53"/>
        <v>151.68</v>
      </c>
      <c r="GO31">
        <f t="shared" si="54"/>
        <v>0</v>
      </c>
      <c r="GP31">
        <f t="shared" si="55"/>
        <v>0</v>
      </c>
      <c r="GR31">
        <v>0</v>
      </c>
      <c r="GS31">
        <v>3</v>
      </c>
      <c r="GT31">
        <v>0</v>
      </c>
      <c r="GU31" t="s">
        <v>6</v>
      </c>
      <c r="GV31">
        <f t="shared" si="56"/>
        <v>0</v>
      </c>
      <c r="GW31">
        <v>1</v>
      </c>
      <c r="GX31">
        <f t="shared" si="57"/>
        <v>0</v>
      </c>
      <c r="HA31">
        <v>0</v>
      </c>
      <c r="HB31">
        <v>0</v>
      </c>
      <c r="HC31">
        <f t="shared" si="58"/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ROW(SmtRes!A11)</f>
        <v>11</v>
      </c>
      <c r="D32" s="2">
        <f>ROW(EtalonRes!A11)</f>
        <v>11</v>
      </c>
      <c r="E32" s="2" t="s">
        <v>27</v>
      </c>
      <c r="F32" s="2" t="s">
        <v>28</v>
      </c>
      <c r="G32" s="2" t="s">
        <v>29</v>
      </c>
      <c r="H32" s="2" t="s">
        <v>30</v>
      </c>
      <c r="I32" s="2">
        <f>ROUND(450/100,9)</f>
        <v>4.5</v>
      </c>
      <c r="J32" s="2">
        <v>0</v>
      </c>
      <c r="K32" s="2"/>
      <c r="L32" s="2"/>
      <c r="M32" s="2"/>
      <c r="N32" s="2"/>
      <c r="O32" s="2">
        <f t="shared" si="21"/>
        <v>339.76</v>
      </c>
      <c r="P32" s="2">
        <f t="shared" si="22"/>
        <v>0</v>
      </c>
      <c r="Q32" s="2">
        <f t="shared" si="23"/>
        <v>1.4</v>
      </c>
      <c r="R32" s="2">
        <f t="shared" si="24"/>
        <v>0.63</v>
      </c>
      <c r="S32" s="2">
        <f t="shared" si="25"/>
        <v>338.36</v>
      </c>
      <c r="T32" s="2">
        <f t="shared" si="26"/>
        <v>0</v>
      </c>
      <c r="U32" s="2">
        <f t="shared" si="27"/>
        <v>43.38</v>
      </c>
      <c r="V32" s="2">
        <f t="shared" si="28"/>
        <v>4.4999999999999998E-2</v>
      </c>
      <c r="W32" s="2">
        <f t="shared" si="29"/>
        <v>0</v>
      </c>
      <c r="X32" s="2">
        <f t="shared" si="30"/>
        <v>288.14</v>
      </c>
      <c r="Y32" s="2">
        <f t="shared" si="31"/>
        <v>220.34</v>
      </c>
      <c r="Z32" s="2"/>
      <c r="AA32" s="2">
        <v>16781625</v>
      </c>
      <c r="AB32" s="2">
        <f t="shared" si="32"/>
        <v>75.5</v>
      </c>
      <c r="AC32" s="2">
        <f t="shared" si="33"/>
        <v>0</v>
      </c>
      <c r="AD32" s="2">
        <f t="shared" si="34"/>
        <v>0.31</v>
      </c>
      <c r="AE32" s="2">
        <f t="shared" si="35"/>
        <v>0.14000000000000001</v>
      </c>
      <c r="AF32" s="2">
        <f t="shared" si="35"/>
        <v>75.19</v>
      </c>
      <c r="AG32" s="2">
        <f t="shared" si="36"/>
        <v>0</v>
      </c>
      <c r="AH32" s="2">
        <f t="shared" si="37"/>
        <v>9.64</v>
      </c>
      <c r="AI32" s="2">
        <f t="shared" si="37"/>
        <v>0.01</v>
      </c>
      <c r="AJ32" s="2">
        <f t="shared" si="38"/>
        <v>0</v>
      </c>
      <c r="AK32" s="2">
        <v>75.5</v>
      </c>
      <c r="AL32" s="2">
        <v>0</v>
      </c>
      <c r="AM32" s="2">
        <v>0.31</v>
      </c>
      <c r="AN32" s="2">
        <v>0.14000000000000001</v>
      </c>
      <c r="AO32" s="2">
        <v>75.19</v>
      </c>
      <c r="AP32" s="2">
        <v>0</v>
      </c>
      <c r="AQ32" s="2">
        <v>9.64</v>
      </c>
      <c r="AR32" s="2">
        <v>0.01</v>
      </c>
      <c r="AS32" s="2">
        <v>0</v>
      </c>
      <c r="AT32" s="2">
        <v>85</v>
      </c>
      <c r="AU32" s="2">
        <v>65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1</v>
      </c>
      <c r="BJ32" s="2" t="s">
        <v>31</v>
      </c>
      <c r="BK32" s="2"/>
      <c r="BL32" s="2"/>
      <c r="BM32" s="2">
        <v>67001</v>
      </c>
      <c r="BN32" s="2">
        <v>0</v>
      </c>
      <c r="BO32" s="2" t="s">
        <v>6</v>
      </c>
      <c r="BP32" s="2">
        <v>0</v>
      </c>
      <c r="BQ32" s="2">
        <v>6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85</v>
      </c>
      <c r="CA32" s="2">
        <v>65</v>
      </c>
      <c r="CB32" s="2"/>
      <c r="CC32" s="2"/>
      <c r="CD32" s="2"/>
      <c r="CE32" s="2">
        <v>0</v>
      </c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39"/>
        <v>339.76</v>
      </c>
      <c r="CQ32" s="2">
        <f t="shared" si="40"/>
        <v>0</v>
      </c>
      <c r="CR32" s="2">
        <f t="shared" si="41"/>
        <v>0.31</v>
      </c>
      <c r="CS32" s="2">
        <f t="shared" si="42"/>
        <v>0.14000000000000001</v>
      </c>
      <c r="CT32" s="2">
        <f t="shared" si="43"/>
        <v>75.19</v>
      </c>
      <c r="CU32" s="2">
        <f t="shared" si="44"/>
        <v>0</v>
      </c>
      <c r="CV32" s="2">
        <f t="shared" si="45"/>
        <v>9.64</v>
      </c>
      <c r="CW32" s="2">
        <f t="shared" si="46"/>
        <v>0.01</v>
      </c>
      <c r="CX32" s="2">
        <f t="shared" si="47"/>
        <v>0</v>
      </c>
      <c r="CY32" s="2">
        <f t="shared" si="48"/>
        <v>288.14150000000001</v>
      </c>
      <c r="CZ32" s="2">
        <f t="shared" si="49"/>
        <v>220.34350000000003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1003</v>
      </c>
      <c r="DV32" s="2" t="s">
        <v>30</v>
      </c>
      <c r="DW32" s="2" t="s">
        <v>30</v>
      </c>
      <c r="DX32" s="2">
        <v>100</v>
      </c>
      <c r="DY32" s="2"/>
      <c r="DZ32" s="2"/>
      <c r="EA32" s="2"/>
      <c r="EB32" s="2"/>
      <c r="EC32" s="2"/>
      <c r="ED32" s="2"/>
      <c r="EE32" s="2">
        <v>16510612</v>
      </c>
      <c r="EF32" s="2">
        <v>6</v>
      </c>
      <c r="EG32" s="2" t="s">
        <v>20</v>
      </c>
      <c r="EH32" s="2">
        <v>0</v>
      </c>
      <c r="EI32" s="2" t="s">
        <v>6</v>
      </c>
      <c r="EJ32" s="2">
        <v>1</v>
      </c>
      <c r="EK32" s="2">
        <v>67001</v>
      </c>
      <c r="EL32" s="2" t="s">
        <v>21</v>
      </c>
      <c r="EM32" s="2" t="s">
        <v>22</v>
      </c>
      <c r="EN32" s="2"/>
      <c r="EO32" s="2" t="s">
        <v>6</v>
      </c>
      <c r="EP32" s="2"/>
      <c r="EQ32" s="2">
        <v>0</v>
      </c>
      <c r="ER32" s="2">
        <v>75.5</v>
      </c>
      <c r="ES32" s="2">
        <v>0</v>
      </c>
      <c r="ET32" s="2">
        <v>0.31</v>
      </c>
      <c r="EU32" s="2">
        <v>0.14000000000000001</v>
      </c>
      <c r="EV32" s="2">
        <v>75.19</v>
      </c>
      <c r="EW32" s="2">
        <v>9.64</v>
      </c>
      <c r="EX32" s="2">
        <v>0.01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50"/>
        <v>0</v>
      </c>
      <c r="FS32" s="2">
        <v>0</v>
      </c>
      <c r="FT32" s="2"/>
      <c r="FU32" s="2"/>
      <c r="FV32" s="2"/>
      <c r="FW32" s="2"/>
      <c r="FX32" s="2">
        <v>85</v>
      </c>
      <c r="FY32" s="2">
        <v>65</v>
      </c>
      <c r="FZ32" s="2"/>
      <c r="GA32" s="2" t="s">
        <v>6</v>
      </c>
      <c r="GB32" s="2"/>
      <c r="GC32" s="2"/>
      <c r="GD32" s="2">
        <v>0</v>
      </c>
      <c r="GE32" s="2"/>
      <c r="GF32" s="2">
        <v>994189354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51"/>
        <v>0</v>
      </c>
      <c r="GM32" s="2">
        <f t="shared" si="52"/>
        <v>848.24</v>
      </c>
      <c r="GN32" s="2">
        <f t="shared" si="53"/>
        <v>848.24</v>
      </c>
      <c r="GO32" s="2">
        <f t="shared" si="54"/>
        <v>0</v>
      </c>
      <c r="GP32" s="2">
        <f t="shared" si="55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56"/>
        <v>0</v>
      </c>
      <c r="GW32" s="2">
        <v>1</v>
      </c>
      <c r="GX32" s="2">
        <f t="shared" si="57"/>
        <v>0</v>
      </c>
      <c r="GY32" s="2"/>
      <c r="GZ32" s="2"/>
      <c r="HA32" s="2">
        <v>0</v>
      </c>
      <c r="HB32" s="2">
        <v>0</v>
      </c>
      <c r="HC32" s="2">
        <f t="shared" si="58"/>
        <v>0</v>
      </c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ROW(SmtRes!A14)</f>
        <v>14</v>
      </c>
      <c r="D33">
        <f>ROW(EtalonRes!A14)</f>
        <v>14</v>
      </c>
      <c r="E33" t="s">
        <v>27</v>
      </c>
      <c r="F33" t="s">
        <v>28</v>
      </c>
      <c r="G33" t="s">
        <v>29</v>
      </c>
      <c r="H33" t="s">
        <v>30</v>
      </c>
      <c r="I33">
        <f>ROUND(450/100,9)</f>
        <v>4.5</v>
      </c>
      <c r="J33">
        <v>0</v>
      </c>
      <c r="O33">
        <f t="shared" si="21"/>
        <v>2262.73</v>
      </c>
      <c r="P33">
        <f t="shared" si="22"/>
        <v>0</v>
      </c>
      <c r="Q33">
        <f t="shared" si="23"/>
        <v>9.2899999999999991</v>
      </c>
      <c r="R33">
        <f t="shared" si="24"/>
        <v>4.2</v>
      </c>
      <c r="S33">
        <f t="shared" si="25"/>
        <v>2253.44</v>
      </c>
      <c r="T33">
        <f t="shared" si="26"/>
        <v>0</v>
      </c>
      <c r="U33">
        <f t="shared" si="27"/>
        <v>43.38</v>
      </c>
      <c r="V33">
        <f t="shared" si="28"/>
        <v>4.4999999999999998E-2</v>
      </c>
      <c r="W33">
        <f t="shared" si="29"/>
        <v>0</v>
      </c>
      <c r="X33">
        <f t="shared" si="30"/>
        <v>1918.99</v>
      </c>
      <c r="Y33">
        <f t="shared" si="31"/>
        <v>1467.47</v>
      </c>
      <c r="AA33">
        <v>16781639</v>
      </c>
      <c r="AB33">
        <f t="shared" si="32"/>
        <v>75.5</v>
      </c>
      <c r="AC33">
        <f t="shared" si="33"/>
        <v>0</v>
      </c>
      <c r="AD33">
        <f t="shared" si="34"/>
        <v>0.31</v>
      </c>
      <c r="AE33">
        <f t="shared" si="35"/>
        <v>0.14000000000000001</v>
      </c>
      <c r="AF33">
        <f t="shared" si="35"/>
        <v>75.19</v>
      </c>
      <c r="AG33">
        <f t="shared" si="36"/>
        <v>0</v>
      </c>
      <c r="AH33">
        <f t="shared" si="37"/>
        <v>9.64</v>
      </c>
      <c r="AI33">
        <f t="shared" si="37"/>
        <v>0.01</v>
      </c>
      <c r="AJ33">
        <f t="shared" si="38"/>
        <v>0</v>
      </c>
      <c r="AK33">
        <v>75.5</v>
      </c>
      <c r="AL33">
        <v>0</v>
      </c>
      <c r="AM33">
        <v>0.31</v>
      </c>
      <c r="AN33">
        <v>0.14000000000000001</v>
      </c>
      <c r="AO33">
        <v>75.19</v>
      </c>
      <c r="AP33">
        <v>0</v>
      </c>
      <c r="AQ33">
        <v>9.64</v>
      </c>
      <c r="AR33">
        <v>0.01</v>
      </c>
      <c r="AS33">
        <v>0</v>
      </c>
      <c r="AT33">
        <v>85</v>
      </c>
      <c r="AU33">
        <v>65</v>
      </c>
      <c r="AV33">
        <v>1</v>
      </c>
      <c r="AW33">
        <v>1</v>
      </c>
      <c r="AZ33">
        <v>6.66</v>
      </c>
      <c r="BA33">
        <v>6.66</v>
      </c>
      <c r="BB33">
        <v>6.66</v>
      </c>
      <c r="BC33">
        <v>6.66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31</v>
      </c>
      <c r="BM33">
        <v>67001</v>
      </c>
      <c r="BN33">
        <v>0</v>
      </c>
      <c r="BO33" t="s">
        <v>6</v>
      </c>
      <c r="BP33">
        <v>0</v>
      </c>
      <c r="BQ33">
        <v>6</v>
      </c>
      <c r="BR33">
        <v>0</v>
      </c>
      <c r="BS33">
        <v>6.66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85</v>
      </c>
      <c r="CA33">
        <v>65</v>
      </c>
      <c r="CE33">
        <v>0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39"/>
        <v>2262.73</v>
      </c>
      <c r="CQ33">
        <f t="shared" si="40"/>
        <v>0</v>
      </c>
      <c r="CR33">
        <f t="shared" si="41"/>
        <v>2.0646</v>
      </c>
      <c r="CS33">
        <f t="shared" si="42"/>
        <v>0.93240000000000012</v>
      </c>
      <c r="CT33">
        <f t="shared" si="43"/>
        <v>500.7654</v>
      </c>
      <c r="CU33">
        <f t="shared" si="44"/>
        <v>0</v>
      </c>
      <c r="CV33">
        <f t="shared" si="45"/>
        <v>9.64</v>
      </c>
      <c r="CW33">
        <f t="shared" si="46"/>
        <v>0.01</v>
      </c>
      <c r="CX33">
        <f t="shared" si="47"/>
        <v>0</v>
      </c>
      <c r="CY33">
        <f t="shared" si="48"/>
        <v>1918.9939999999999</v>
      </c>
      <c r="CZ33">
        <f t="shared" si="49"/>
        <v>1467.4660000000001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30</v>
      </c>
      <c r="DW33" t="s">
        <v>30</v>
      </c>
      <c r="DX33">
        <v>100</v>
      </c>
      <c r="EE33">
        <v>16510612</v>
      </c>
      <c r="EF33">
        <v>6</v>
      </c>
      <c r="EG33" t="s">
        <v>20</v>
      </c>
      <c r="EH33">
        <v>0</v>
      </c>
      <c r="EI33" t="s">
        <v>6</v>
      </c>
      <c r="EJ33">
        <v>1</v>
      </c>
      <c r="EK33">
        <v>67001</v>
      </c>
      <c r="EL33" t="s">
        <v>21</v>
      </c>
      <c r="EM33" t="s">
        <v>22</v>
      </c>
      <c r="EO33" t="s">
        <v>6</v>
      </c>
      <c r="EQ33">
        <v>0</v>
      </c>
      <c r="ER33">
        <v>75.5</v>
      </c>
      <c r="ES33">
        <v>0</v>
      </c>
      <c r="ET33">
        <v>0.31</v>
      </c>
      <c r="EU33">
        <v>0.14000000000000001</v>
      </c>
      <c r="EV33">
        <v>75.19</v>
      </c>
      <c r="EW33">
        <v>9.64</v>
      </c>
      <c r="EX33">
        <v>0.01</v>
      </c>
      <c r="EY33">
        <v>0</v>
      </c>
      <c r="FQ33">
        <v>0</v>
      </c>
      <c r="FR33">
        <f t="shared" si="50"/>
        <v>0</v>
      </c>
      <c r="FS33">
        <v>0</v>
      </c>
      <c r="FX33">
        <v>85</v>
      </c>
      <c r="FY33">
        <v>65</v>
      </c>
      <c r="GA33" t="s">
        <v>6</v>
      </c>
      <c r="GD33">
        <v>0</v>
      </c>
      <c r="GF33">
        <v>994189354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51"/>
        <v>0</v>
      </c>
      <c r="GM33">
        <f t="shared" si="52"/>
        <v>5649.19</v>
      </c>
      <c r="GN33">
        <f t="shared" si="53"/>
        <v>5649.19</v>
      </c>
      <c r="GO33">
        <f t="shared" si="54"/>
        <v>0</v>
      </c>
      <c r="GP33">
        <f t="shared" si="55"/>
        <v>0</v>
      </c>
      <c r="GR33">
        <v>0</v>
      </c>
      <c r="GS33">
        <v>3</v>
      </c>
      <c r="GT33">
        <v>0</v>
      </c>
      <c r="GU33" t="s">
        <v>6</v>
      </c>
      <c r="GV33">
        <f t="shared" si="56"/>
        <v>0</v>
      </c>
      <c r="GW33">
        <v>1</v>
      </c>
      <c r="GX33">
        <f t="shared" si="57"/>
        <v>0</v>
      </c>
      <c r="HA33">
        <v>0</v>
      </c>
      <c r="HB33">
        <v>0</v>
      </c>
      <c r="HC33">
        <f t="shared" si="58"/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ROW(SmtRes!A24)</f>
        <v>24</v>
      </c>
      <c r="D34" s="2">
        <f>ROW(EtalonRes!A24)</f>
        <v>24</v>
      </c>
      <c r="E34" s="2" t="s">
        <v>32</v>
      </c>
      <c r="F34" s="2" t="s">
        <v>33</v>
      </c>
      <c r="G34" s="2" t="s">
        <v>34</v>
      </c>
      <c r="H34" s="2" t="s">
        <v>35</v>
      </c>
      <c r="I34" s="2">
        <v>2</v>
      </c>
      <c r="J34" s="2">
        <v>0</v>
      </c>
      <c r="K34" s="2"/>
      <c r="L34" s="2"/>
      <c r="M34" s="2"/>
      <c r="N34" s="2"/>
      <c r="O34" s="2">
        <f t="shared" si="21"/>
        <v>32.72</v>
      </c>
      <c r="P34" s="2">
        <f t="shared" si="22"/>
        <v>0</v>
      </c>
      <c r="Q34" s="2">
        <f t="shared" si="23"/>
        <v>18.91</v>
      </c>
      <c r="R34" s="2">
        <f t="shared" si="24"/>
        <v>2.11</v>
      </c>
      <c r="S34" s="2">
        <f t="shared" si="25"/>
        <v>13.81</v>
      </c>
      <c r="T34" s="2">
        <f t="shared" si="26"/>
        <v>0</v>
      </c>
      <c r="U34" s="2">
        <f t="shared" si="27"/>
        <v>1.3919999999999999</v>
      </c>
      <c r="V34" s="2">
        <f t="shared" si="28"/>
        <v>0.16800000000000001</v>
      </c>
      <c r="W34" s="2">
        <f t="shared" si="29"/>
        <v>0</v>
      </c>
      <c r="X34" s="2">
        <f t="shared" si="30"/>
        <v>15.12</v>
      </c>
      <c r="Y34" s="2">
        <f t="shared" si="31"/>
        <v>10.35</v>
      </c>
      <c r="Z34" s="2"/>
      <c r="AA34" s="2">
        <v>16781625</v>
      </c>
      <c r="AB34" s="2">
        <f t="shared" si="32"/>
        <v>16.359000000000002</v>
      </c>
      <c r="AC34" s="2">
        <f t="shared" ref="AC34:AC43" si="59">ROUND(((ES34*0)),6)</f>
        <v>0</v>
      </c>
      <c r="AD34" s="2">
        <f>ROUND(((((ET34*0.3))-((EU34*0.3)))+AE34),6)</f>
        <v>9.4559999999999995</v>
      </c>
      <c r="AE34" s="2">
        <f>ROUND(((EU34*0.3)),6)</f>
        <v>1.0529999999999999</v>
      </c>
      <c r="AF34" s="2">
        <f>ROUND(((EV34*0.3)),6)</f>
        <v>6.9029999999999996</v>
      </c>
      <c r="AG34" s="2">
        <f t="shared" si="36"/>
        <v>0</v>
      </c>
      <c r="AH34" s="2">
        <f>((EW34*0.3))</f>
        <v>0.69599999999999995</v>
      </c>
      <c r="AI34" s="2">
        <f>((EX34*0.3))</f>
        <v>8.4000000000000005E-2</v>
      </c>
      <c r="AJ34" s="2">
        <f t="shared" si="38"/>
        <v>0</v>
      </c>
      <c r="AK34" s="2">
        <v>230.95</v>
      </c>
      <c r="AL34" s="2">
        <v>176.42</v>
      </c>
      <c r="AM34" s="2">
        <v>31.52</v>
      </c>
      <c r="AN34" s="2">
        <v>3.51</v>
      </c>
      <c r="AO34" s="2">
        <v>23.01</v>
      </c>
      <c r="AP34" s="2">
        <v>0</v>
      </c>
      <c r="AQ34" s="2">
        <v>2.3199999999999998</v>
      </c>
      <c r="AR34" s="2">
        <v>0.28000000000000003</v>
      </c>
      <c r="AS34" s="2">
        <v>0</v>
      </c>
      <c r="AT34" s="2">
        <v>95</v>
      </c>
      <c r="AU34" s="2">
        <v>65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2</v>
      </c>
      <c r="BJ34" s="2" t="s">
        <v>36</v>
      </c>
      <c r="BK34" s="2"/>
      <c r="BL34" s="2"/>
      <c r="BM34" s="2">
        <v>108001</v>
      </c>
      <c r="BN34" s="2">
        <v>0</v>
      </c>
      <c r="BO34" s="2" t="s">
        <v>6</v>
      </c>
      <c r="BP34" s="2">
        <v>0</v>
      </c>
      <c r="BQ34" s="2">
        <v>3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95</v>
      </c>
      <c r="CA34" s="2">
        <v>65</v>
      </c>
      <c r="CB34" s="2"/>
      <c r="CC34" s="2"/>
      <c r="CD34" s="2"/>
      <c r="CE34" s="2">
        <v>0</v>
      </c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37</v>
      </c>
      <c r="CO34" s="2">
        <v>0</v>
      </c>
      <c r="CP34" s="2">
        <f t="shared" si="39"/>
        <v>32.72</v>
      </c>
      <c r="CQ34" s="2">
        <f t="shared" si="40"/>
        <v>0</v>
      </c>
      <c r="CR34" s="2">
        <f t="shared" si="41"/>
        <v>9.4559999999999995</v>
      </c>
      <c r="CS34" s="2">
        <f t="shared" si="42"/>
        <v>1.0529999999999999</v>
      </c>
      <c r="CT34" s="2">
        <f t="shared" si="43"/>
        <v>6.9029999999999996</v>
      </c>
      <c r="CU34" s="2">
        <f t="shared" si="44"/>
        <v>0</v>
      </c>
      <c r="CV34" s="2">
        <f t="shared" si="45"/>
        <v>0.69599999999999995</v>
      </c>
      <c r="CW34" s="2">
        <f t="shared" si="46"/>
        <v>8.4000000000000005E-2</v>
      </c>
      <c r="CX34" s="2">
        <f t="shared" si="47"/>
        <v>0</v>
      </c>
      <c r="CY34" s="2">
        <f t="shared" si="48"/>
        <v>15.124000000000001</v>
      </c>
      <c r="CZ34" s="2">
        <f t="shared" si="49"/>
        <v>10.347999999999999</v>
      </c>
      <c r="DA34" s="2"/>
      <c r="DB34" s="2"/>
      <c r="DC34" s="2" t="s">
        <v>6</v>
      </c>
      <c r="DD34" s="2" t="s">
        <v>38</v>
      </c>
      <c r="DE34" s="2" t="s">
        <v>39</v>
      </c>
      <c r="DF34" s="2" t="s">
        <v>39</v>
      </c>
      <c r="DG34" s="2" t="s">
        <v>39</v>
      </c>
      <c r="DH34" s="2" t="s">
        <v>6</v>
      </c>
      <c r="DI34" s="2" t="s">
        <v>39</v>
      </c>
      <c r="DJ34" s="2" t="s">
        <v>39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1013</v>
      </c>
      <c r="DV34" s="2" t="s">
        <v>35</v>
      </c>
      <c r="DW34" s="2" t="s">
        <v>35</v>
      </c>
      <c r="DX34" s="2">
        <v>1</v>
      </c>
      <c r="DY34" s="2"/>
      <c r="DZ34" s="2"/>
      <c r="EA34" s="2"/>
      <c r="EB34" s="2"/>
      <c r="EC34" s="2"/>
      <c r="ED34" s="2"/>
      <c r="EE34" s="2">
        <v>16510370</v>
      </c>
      <c r="EF34" s="2">
        <v>3</v>
      </c>
      <c r="EG34" s="2" t="s">
        <v>40</v>
      </c>
      <c r="EH34" s="2">
        <v>0</v>
      </c>
      <c r="EI34" s="2" t="s">
        <v>6</v>
      </c>
      <c r="EJ34" s="2">
        <v>2</v>
      </c>
      <c r="EK34" s="2">
        <v>108001</v>
      </c>
      <c r="EL34" s="2" t="s">
        <v>41</v>
      </c>
      <c r="EM34" s="2" t="s">
        <v>42</v>
      </c>
      <c r="EN34" s="2"/>
      <c r="EO34" s="2" t="s">
        <v>43</v>
      </c>
      <c r="EP34" s="2"/>
      <c r="EQ34" s="2">
        <v>0</v>
      </c>
      <c r="ER34" s="2">
        <v>230.95</v>
      </c>
      <c r="ES34" s="2">
        <v>176.42</v>
      </c>
      <c r="ET34" s="2">
        <v>31.52</v>
      </c>
      <c r="EU34" s="2">
        <v>3.51</v>
      </c>
      <c r="EV34" s="2">
        <v>23.01</v>
      </c>
      <c r="EW34" s="2">
        <v>2.3199999999999998</v>
      </c>
      <c r="EX34" s="2">
        <v>0.28000000000000003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50"/>
        <v>0</v>
      </c>
      <c r="FS34" s="2">
        <v>0</v>
      </c>
      <c r="FT34" s="2"/>
      <c r="FU34" s="2"/>
      <c r="FV34" s="2"/>
      <c r="FW34" s="2"/>
      <c r="FX34" s="2">
        <v>95</v>
      </c>
      <c r="FY34" s="2">
        <v>65</v>
      </c>
      <c r="FZ34" s="2"/>
      <c r="GA34" s="2" t="s">
        <v>6</v>
      </c>
      <c r="GB34" s="2"/>
      <c r="GC34" s="2"/>
      <c r="GD34" s="2">
        <v>0</v>
      </c>
      <c r="GE34" s="2"/>
      <c r="GF34" s="2">
        <v>1068479520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51"/>
        <v>0</v>
      </c>
      <c r="GM34" s="2">
        <f t="shared" si="52"/>
        <v>58.19</v>
      </c>
      <c r="GN34" s="2">
        <f t="shared" si="53"/>
        <v>0</v>
      </c>
      <c r="GO34" s="2">
        <f t="shared" si="54"/>
        <v>58.19</v>
      </c>
      <c r="GP34" s="2">
        <f t="shared" si="55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56"/>
        <v>0</v>
      </c>
      <c r="GW34" s="2">
        <v>1</v>
      </c>
      <c r="GX34" s="2">
        <f t="shared" si="57"/>
        <v>0</v>
      </c>
      <c r="GY34" s="2"/>
      <c r="GZ34" s="2"/>
      <c r="HA34" s="2">
        <v>0</v>
      </c>
      <c r="HB34" s="2">
        <v>0</v>
      </c>
      <c r="HC34" s="2">
        <f t="shared" si="58"/>
        <v>0</v>
      </c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ROW(SmtRes!A34)</f>
        <v>34</v>
      </c>
      <c r="D35">
        <f>ROW(EtalonRes!A34)</f>
        <v>34</v>
      </c>
      <c r="E35" t="s">
        <v>32</v>
      </c>
      <c r="F35" t="s">
        <v>33</v>
      </c>
      <c r="G35" t="s">
        <v>34</v>
      </c>
      <c r="H35" t="s">
        <v>35</v>
      </c>
      <c r="I35">
        <v>2</v>
      </c>
      <c r="J35">
        <v>0</v>
      </c>
      <c r="O35">
        <f t="shared" si="21"/>
        <v>217.9</v>
      </c>
      <c r="P35">
        <f t="shared" si="22"/>
        <v>0</v>
      </c>
      <c r="Q35">
        <f t="shared" si="23"/>
        <v>125.95</v>
      </c>
      <c r="R35">
        <f t="shared" si="24"/>
        <v>14.03</v>
      </c>
      <c r="S35">
        <f t="shared" si="25"/>
        <v>91.95</v>
      </c>
      <c r="T35">
        <f t="shared" si="26"/>
        <v>0</v>
      </c>
      <c r="U35">
        <f t="shared" si="27"/>
        <v>1.3919999999999999</v>
      </c>
      <c r="V35">
        <f t="shared" si="28"/>
        <v>0.16800000000000001</v>
      </c>
      <c r="W35">
        <f t="shared" si="29"/>
        <v>0</v>
      </c>
      <c r="X35">
        <f t="shared" si="30"/>
        <v>100.68</v>
      </c>
      <c r="Y35">
        <f t="shared" si="31"/>
        <v>68.89</v>
      </c>
      <c r="AA35">
        <v>16781639</v>
      </c>
      <c r="AB35">
        <f t="shared" si="32"/>
        <v>16.359000000000002</v>
      </c>
      <c r="AC35">
        <f t="shared" si="59"/>
        <v>0</v>
      </c>
      <c r="AD35">
        <f>ROUND(((((ET35*0.3))-((EU35*0.3)))+AE35),6)</f>
        <v>9.4559999999999995</v>
      </c>
      <c r="AE35">
        <f>ROUND(((EU35*0.3)),6)</f>
        <v>1.0529999999999999</v>
      </c>
      <c r="AF35">
        <f>ROUND(((EV35*0.3)),6)</f>
        <v>6.9029999999999996</v>
      </c>
      <c r="AG35">
        <f t="shared" si="36"/>
        <v>0</v>
      </c>
      <c r="AH35">
        <f>((EW35*0.3))</f>
        <v>0.69599999999999995</v>
      </c>
      <c r="AI35">
        <f>((EX35*0.3))</f>
        <v>8.4000000000000005E-2</v>
      </c>
      <c r="AJ35">
        <f t="shared" si="38"/>
        <v>0</v>
      </c>
      <c r="AK35">
        <v>230.95</v>
      </c>
      <c r="AL35">
        <v>176.42</v>
      </c>
      <c r="AM35">
        <v>31.52</v>
      </c>
      <c r="AN35">
        <v>3.51</v>
      </c>
      <c r="AO35">
        <v>23.01</v>
      </c>
      <c r="AP35">
        <v>0</v>
      </c>
      <c r="AQ35">
        <v>2.3199999999999998</v>
      </c>
      <c r="AR35">
        <v>0.28000000000000003</v>
      </c>
      <c r="AS35">
        <v>0</v>
      </c>
      <c r="AT35">
        <v>95</v>
      </c>
      <c r="AU35">
        <v>65</v>
      </c>
      <c r="AV35">
        <v>1</v>
      </c>
      <c r="AW35">
        <v>1</v>
      </c>
      <c r="AZ35">
        <v>6.66</v>
      </c>
      <c r="BA35">
        <v>6.66</v>
      </c>
      <c r="BB35">
        <v>6.66</v>
      </c>
      <c r="BC35">
        <v>6.66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2</v>
      </c>
      <c r="BJ35" t="s">
        <v>36</v>
      </c>
      <c r="BM35">
        <v>108001</v>
      </c>
      <c r="BN35">
        <v>0</v>
      </c>
      <c r="BO35" t="s">
        <v>6</v>
      </c>
      <c r="BP35">
        <v>0</v>
      </c>
      <c r="BQ35">
        <v>3</v>
      </c>
      <c r="BR35">
        <v>0</v>
      </c>
      <c r="BS35">
        <v>6.66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95</v>
      </c>
      <c r="CA35">
        <v>65</v>
      </c>
      <c r="CE35">
        <v>0</v>
      </c>
      <c r="CF35">
        <v>0</v>
      </c>
      <c r="CG35">
        <v>0</v>
      </c>
      <c r="CM35">
        <v>0</v>
      </c>
      <c r="CN35" t="s">
        <v>37</v>
      </c>
      <c r="CO35">
        <v>0</v>
      </c>
      <c r="CP35">
        <f t="shared" si="39"/>
        <v>217.9</v>
      </c>
      <c r="CQ35">
        <f t="shared" si="40"/>
        <v>0</v>
      </c>
      <c r="CR35">
        <f t="shared" si="41"/>
        <v>62.976959999999998</v>
      </c>
      <c r="CS35">
        <f t="shared" si="42"/>
        <v>7.0129799999999998</v>
      </c>
      <c r="CT35">
        <f t="shared" si="43"/>
        <v>45.973979999999997</v>
      </c>
      <c r="CU35">
        <f t="shared" si="44"/>
        <v>0</v>
      </c>
      <c r="CV35">
        <f t="shared" si="45"/>
        <v>0.69599999999999995</v>
      </c>
      <c r="CW35">
        <f t="shared" si="46"/>
        <v>8.4000000000000005E-2</v>
      </c>
      <c r="CX35">
        <f t="shared" si="47"/>
        <v>0</v>
      </c>
      <c r="CY35">
        <f t="shared" si="48"/>
        <v>100.681</v>
      </c>
      <c r="CZ35">
        <f t="shared" si="49"/>
        <v>68.887</v>
      </c>
      <c r="DC35" t="s">
        <v>6</v>
      </c>
      <c r="DD35" t="s">
        <v>38</v>
      </c>
      <c r="DE35" t="s">
        <v>39</v>
      </c>
      <c r="DF35" t="s">
        <v>39</v>
      </c>
      <c r="DG35" t="s">
        <v>39</v>
      </c>
      <c r="DH35" t="s">
        <v>6</v>
      </c>
      <c r="DI35" t="s">
        <v>39</v>
      </c>
      <c r="DJ35" t="s">
        <v>39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1013</v>
      </c>
      <c r="DV35" t="s">
        <v>35</v>
      </c>
      <c r="DW35" t="s">
        <v>35</v>
      </c>
      <c r="DX35">
        <v>1</v>
      </c>
      <c r="EE35">
        <v>16510370</v>
      </c>
      <c r="EF35">
        <v>3</v>
      </c>
      <c r="EG35" t="s">
        <v>40</v>
      </c>
      <c r="EH35">
        <v>0</v>
      </c>
      <c r="EI35" t="s">
        <v>6</v>
      </c>
      <c r="EJ35">
        <v>2</v>
      </c>
      <c r="EK35">
        <v>108001</v>
      </c>
      <c r="EL35" t="s">
        <v>41</v>
      </c>
      <c r="EM35" t="s">
        <v>42</v>
      </c>
      <c r="EO35" t="s">
        <v>43</v>
      </c>
      <c r="EQ35">
        <v>0</v>
      </c>
      <c r="ER35">
        <v>230.95</v>
      </c>
      <c r="ES35">
        <v>176.42</v>
      </c>
      <c r="ET35">
        <v>31.52</v>
      </c>
      <c r="EU35">
        <v>3.51</v>
      </c>
      <c r="EV35">
        <v>23.01</v>
      </c>
      <c r="EW35">
        <v>2.3199999999999998</v>
      </c>
      <c r="EX35">
        <v>0.28000000000000003</v>
      </c>
      <c r="EY35">
        <v>0</v>
      </c>
      <c r="FQ35">
        <v>0</v>
      </c>
      <c r="FR35">
        <f t="shared" si="50"/>
        <v>0</v>
      </c>
      <c r="FS35">
        <v>0</v>
      </c>
      <c r="FX35">
        <v>95</v>
      </c>
      <c r="FY35">
        <v>65</v>
      </c>
      <c r="GA35" t="s">
        <v>6</v>
      </c>
      <c r="GD35">
        <v>0</v>
      </c>
      <c r="GF35">
        <v>1068479520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51"/>
        <v>0</v>
      </c>
      <c r="GM35">
        <f t="shared" si="52"/>
        <v>387.47</v>
      </c>
      <c r="GN35">
        <f t="shared" si="53"/>
        <v>0</v>
      </c>
      <c r="GO35">
        <f t="shared" si="54"/>
        <v>387.47</v>
      </c>
      <c r="GP35">
        <f t="shared" si="55"/>
        <v>0</v>
      </c>
      <c r="GR35">
        <v>0</v>
      </c>
      <c r="GS35">
        <v>3</v>
      </c>
      <c r="GT35">
        <v>0</v>
      </c>
      <c r="GU35" t="s">
        <v>6</v>
      </c>
      <c r="GV35">
        <f t="shared" si="56"/>
        <v>0</v>
      </c>
      <c r="GW35">
        <v>1</v>
      </c>
      <c r="GX35">
        <f t="shared" si="57"/>
        <v>0</v>
      </c>
      <c r="HA35">
        <v>0</v>
      </c>
      <c r="HB35">
        <v>0</v>
      </c>
      <c r="HC35">
        <f t="shared" si="58"/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ROW(SmtRes!A39)</f>
        <v>39</v>
      </c>
      <c r="D36" s="2">
        <f>ROW(EtalonRes!A39)</f>
        <v>39</v>
      </c>
      <c r="E36" s="2" t="s">
        <v>44</v>
      </c>
      <c r="F36" s="2" t="s">
        <v>45</v>
      </c>
      <c r="G36" s="2" t="s">
        <v>46</v>
      </c>
      <c r="H36" s="2" t="s">
        <v>47</v>
      </c>
      <c r="I36" s="2">
        <f>ROUND(51.392/100,9)</f>
        <v>0.51392000000000004</v>
      </c>
      <c r="J36" s="2">
        <v>0</v>
      </c>
      <c r="K36" s="2"/>
      <c r="L36" s="2"/>
      <c r="M36" s="2"/>
      <c r="N36" s="2"/>
      <c r="O36" s="2">
        <f t="shared" si="21"/>
        <v>529.47</v>
      </c>
      <c r="P36" s="2">
        <f t="shared" si="22"/>
        <v>0</v>
      </c>
      <c r="Q36" s="2">
        <f t="shared" si="23"/>
        <v>133.5</v>
      </c>
      <c r="R36" s="2">
        <f t="shared" si="24"/>
        <v>26.06</v>
      </c>
      <c r="S36" s="2">
        <f t="shared" si="25"/>
        <v>395.97</v>
      </c>
      <c r="T36" s="2">
        <f t="shared" si="26"/>
        <v>0</v>
      </c>
      <c r="U36" s="2">
        <f t="shared" si="27"/>
        <v>42.124994560000005</v>
      </c>
      <c r="V36" s="2">
        <f t="shared" si="28"/>
        <v>2.1954662400000005</v>
      </c>
      <c r="W36" s="2">
        <f t="shared" si="29"/>
        <v>0</v>
      </c>
      <c r="X36" s="2">
        <f t="shared" si="30"/>
        <v>400.93</v>
      </c>
      <c r="Y36" s="2">
        <f t="shared" si="31"/>
        <v>198.35</v>
      </c>
      <c r="Z36" s="2"/>
      <c r="AA36" s="2">
        <v>16781625</v>
      </c>
      <c r="AB36" s="2">
        <f t="shared" si="32"/>
        <v>1030.2639999999999</v>
      </c>
      <c r="AC36" s="2">
        <f t="shared" si="59"/>
        <v>0</v>
      </c>
      <c r="AD36" s="2">
        <f>ROUND(((((ET36*0.8))-((EU36*0.8)))+AE36),6)</f>
        <v>259.76799999999997</v>
      </c>
      <c r="AE36" s="2">
        <f>ROUND(((EU36*0.8)),6)</f>
        <v>50.712000000000003</v>
      </c>
      <c r="AF36" s="2">
        <f>ROUND(((EV36*0.8)),6)</f>
        <v>770.49599999999998</v>
      </c>
      <c r="AG36" s="2">
        <f t="shared" si="36"/>
        <v>0</v>
      </c>
      <c r="AH36" s="2">
        <f>((EW36*0.8))</f>
        <v>81.968000000000004</v>
      </c>
      <c r="AI36" s="2">
        <f>((EX36*0.8))</f>
        <v>4.2720000000000002</v>
      </c>
      <c r="AJ36" s="2">
        <f t="shared" si="38"/>
        <v>0</v>
      </c>
      <c r="AK36" s="2">
        <v>6623.23</v>
      </c>
      <c r="AL36" s="2">
        <v>5335.4</v>
      </c>
      <c r="AM36" s="2">
        <v>324.70999999999998</v>
      </c>
      <c r="AN36" s="2">
        <v>63.39</v>
      </c>
      <c r="AO36" s="2">
        <v>963.12</v>
      </c>
      <c r="AP36" s="2">
        <v>0</v>
      </c>
      <c r="AQ36" s="2">
        <v>102.46</v>
      </c>
      <c r="AR36" s="2">
        <v>5.34</v>
      </c>
      <c r="AS36" s="2">
        <v>0</v>
      </c>
      <c r="AT36" s="2">
        <v>95</v>
      </c>
      <c r="AU36" s="2">
        <v>47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0</v>
      </c>
      <c r="BI36" s="2">
        <v>1</v>
      </c>
      <c r="BJ36" s="2" t="s">
        <v>48</v>
      </c>
      <c r="BK36" s="2"/>
      <c r="BL36" s="2"/>
      <c r="BM36" s="2">
        <v>15001</v>
      </c>
      <c r="BN36" s="2">
        <v>0</v>
      </c>
      <c r="BO36" s="2" t="s">
        <v>6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105</v>
      </c>
      <c r="CA36" s="2">
        <v>55</v>
      </c>
      <c r="CB36" s="2"/>
      <c r="CC36" s="2"/>
      <c r="CD36" s="2"/>
      <c r="CE36" s="2">
        <v>0</v>
      </c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49</v>
      </c>
      <c r="CO36" s="2">
        <v>0</v>
      </c>
      <c r="CP36" s="2">
        <f t="shared" si="39"/>
        <v>529.47</v>
      </c>
      <c r="CQ36" s="2">
        <f t="shared" si="40"/>
        <v>0</v>
      </c>
      <c r="CR36" s="2">
        <f t="shared" si="41"/>
        <v>259.76799999999997</v>
      </c>
      <c r="CS36" s="2">
        <f t="shared" si="42"/>
        <v>50.712000000000003</v>
      </c>
      <c r="CT36" s="2">
        <f t="shared" si="43"/>
        <v>770.49599999999998</v>
      </c>
      <c r="CU36" s="2">
        <f t="shared" si="44"/>
        <v>0</v>
      </c>
      <c r="CV36" s="2">
        <f t="shared" si="45"/>
        <v>81.968000000000004</v>
      </c>
      <c r="CW36" s="2">
        <f t="shared" si="46"/>
        <v>4.2720000000000002</v>
      </c>
      <c r="CX36" s="2">
        <f t="shared" si="47"/>
        <v>0</v>
      </c>
      <c r="CY36" s="2">
        <f t="shared" si="48"/>
        <v>400.92850000000004</v>
      </c>
      <c r="CZ36" s="2">
        <f t="shared" si="49"/>
        <v>198.35409999999999</v>
      </c>
      <c r="DA36" s="2"/>
      <c r="DB36" s="2"/>
      <c r="DC36" s="2" t="s">
        <v>6</v>
      </c>
      <c r="DD36" s="2" t="s">
        <v>38</v>
      </c>
      <c r="DE36" s="2" t="s">
        <v>50</v>
      </c>
      <c r="DF36" s="2" t="s">
        <v>50</v>
      </c>
      <c r="DG36" s="2" t="s">
        <v>50</v>
      </c>
      <c r="DH36" s="2" t="s">
        <v>6</v>
      </c>
      <c r="DI36" s="2" t="s">
        <v>50</v>
      </c>
      <c r="DJ36" s="2" t="s">
        <v>50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47</v>
      </c>
      <c r="DW36" s="2" t="s">
        <v>47</v>
      </c>
      <c r="DX36" s="2">
        <v>100</v>
      </c>
      <c r="DY36" s="2"/>
      <c r="DZ36" s="2"/>
      <c r="EA36" s="2"/>
      <c r="EB36" s="2"/>
      <c r="EC36" s="2"/>
      <c r="ED36" s="2"/>
      <c r="EE36" s="2">
        <v>16510513</v>
      </c>
      <c r="EF36" s="2">
        <v>2</v>
      </c>
      <c r="EG36" s="2" t="s">
        <v>51</v>
      </c>
      <c r="EH36" s="2">
        <v>0</v>
      </c>
      <c r="EI36" s="2" t="s">
        <v>6</v>
      </c>
      <c r="EJ36" s="2">
        <v>1</v>
      </c>
      <c r="EK36" s="2">
        <v>15001</v>
      </c>
      <c r="EL36" s="2" t="s">
        <v>52</v>
      </c>
      <c r="EM36" s="2" t="s">
        <v>53</v>
      </c>
      <c r="EN36" s="2"/>
      <c r="EO36" s="2" t="s">
        <v>54</v>
      </c>
      <c r="EP36" s="2"/>
      <c r="EQ36" s="2">
        <v>0</v>
      </c>
      <c r="ER36" s="2">
        <v>6623.23</v>
      </c>
      <c r="ES36" s="2">
        <v>5335.4</v>
      </c>
      <c r="ET36" s="2">
        <v>324.70999999999998</v>
      </c>
      <c r="EU36" s="2">
        <v>63.39</v>
      </c>
      <c r="EV36" s="2">
        <v>963.12</v>
      </c>
      <c r="EW36" s="2">
        <v>102.46</v>
      </c>
      <c r="EX36" s="2">
        <v>5.34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50"/>
        <v>0</v>
      </c>
      <c r="FS36" s="2">
        <v>0</v>
      </c>
      <c r="FT36" s="2" t="s">
        <v>55</v>
      </c>
      <c r="FU36" s="2" t="s">
        <v>56</v>
      </c>
      <c r="FV36" s="2"/>
      <c r="FW36" s="2"/>
      <c r="FX36" s="2">
        <v>94.5</v>
      </c>
      <c r="FY36" s="2">
        <v>46.75</v>
      </c>
      <c r="FZ36" s="2"/>
      <c r="GA36" s="2" t="s">
        <v>6</v>
      </c>
      <c r="GB36" s="2"/>
      <c r="GC36" s="2"/>
      <c r="GD36" s="2">
        <v>0</v>
      </c>
      <c r="GE36" s="2"/>
      <c r="GF36" s="2">
        <v>2124409249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51"/>
        <v>0</v>
      </c>
      <c r="GM36" s="2">
        <f t="shared" si="52"/>
        <v>1128.75</v>
      </c>
      <c r="GN36" s="2">
        <f t="shared" si="53"/>
        <v>1128.75</v>
      </c>
      <c r="GO36" s="2">
        <f t="shared" si="54"/>
        <v>0</v>
      </c>
      <c r="GP36" s="2">
        <f t="shared" si="55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56"/>
        <v>0</v>
      </c>
      <c r="GW36" s="2">
        <v>1</v>
      </c>
      <c r="GX36" s="2">
        <f t="shared" si="57"/>
        <v>0</v>
      </c>
      <c r="GY36" s="2"/>
      <c r="GZ36" s="2"/>
      <c r="HA36" s="2">
        <v>0</v>
      </c>
      <c r="HB36" s="2">
        <v>0</v>
      </c>
      <c r="HC36" s="2">
        <f t="shared" si="58"/>
        <v>0</v>
      </c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ROW(SmtRes!A44)</f>
        <v>44</v>
      </c>
      <c r="D37">
        <f>ROW(EtalonRes!A44)</f>
        <v>44</v>
      </c>
      <c r="E37" t="s">
        <v>44</v>
      </c>
      <c r="F37" t="s">
        <v>45</v>
      </c>
      <c r="G37" t="s">
        <v>46</v>
      </c>
      <c r="H37" t="s">
        <v>47</v>
      </c>
      <c r="I37">
        <f>ROUND(51.392/100,9)</f>
        <v>0.51392000000000004</v>
      </c>
      <c r="J37">
        <v>0</v>
      </c>
      <c r="O37">
        <f t="shared" si="21"/>
        <v>3526.29</v>
      </c>
      <c r="P37">
        <f t="shared" si="22"/>
        <v>0</v>
      </c>
      <c r="Q37">
        <f t="shared" si="23"/>
        <v>889.11</v>
      </c>
      <c r="R37">
        <f t="shared" si="24"/>
        <v>173.57</v>
      </c>
      <c r="S37">
        <f t="shared" si="25"/>
        <v>2637.18</v>
      </c>
      <c r="T37">
        <f t="shared" si="26"/>
        <v>0</v>
      </c>
      <c r="U37">
        <f t="shared" si="27"/>
        <v>42.124994560000005</v>
      </c>
      <c r="V37">
        <f t="shared" si="28"/>
        <v>2.1954662400000005</v>
      </c>
      <c r="W37">
        <f t="shared" si="29"/>
        <v>0</v>
      </c>
      <c r="X37">
        <f t="shared" si="30"/>
        <v>2670.21</v>
      </c>
      <c r="Y37">
        <f t="shared" si="31"/>
        <v>1321.05</v>
      </c>
      <c r="AA37">
        <v>16781639</v>
      </c>
      <c r="AB37">
        <f t="shared" si="32"/>
        <v>1030.2639999999999</v>
      </c>
      <c r="AC37">
        <f t="shared" si="59"/>
        <v>0</v>
      </c>
      <c r="AD37">
        <f>ROUND(((((ET37*0.8))-((EU37*0.8)))+AE37),6)</f>
        <v>259.76799999999997</v>
      </c>
      <c r="AE37">
        <f>ROUND(((EU37*0.8)),6)</f>
        <v>50.712000000000003</v>
      </c>
      <c r="AF37">
        <f>ROUND(((EV37*0.8)),6)</f>
        <v>770.49599999999998</v>
      </c>
      <c r="AG37">
        <f t="shared" si="36"/>
        <v>0</v>
      </c>
      <c r="AH37">
        <f>((EW37*0.8))</f>
        <v>81.968000000000004</v>
      </c>
      <c r="AI37">
        <f>((EX37*0.8))</f>
        <v>4.2720000000000002</v>
      </c>
      <c r="AJ37">
        <f t="shared" si="38"/>
        <v>0</v>
      </c>
      <c r="AK37">
        <v>6623.23</v>
      </c>
      <c r="AL37">
        <v>5335.4</v>
      </c>
      <c r="AM37">
        <v>324.70999999999998</v>
      </c>
      <c r="AN37">
        <v>63.39</v>
      </c>
      <c r="AO37">
        <v>963.12</v>
      </c>
      <c r="AP37">
        <v>0</v>
      </c>
      <c r="AQ37">
        <v>102.46</v>
      </c>
      <c r="AR37">
        <v>5.34</v>
      </c>
      <c r="AS37">
        <v>0</v>
      </c>
      <c r="AT37">
        <v>95</v>
      </c>
      <c r="AU37">
        <v>47</v>
      </c>
      <c r="AV37">
        <v>1</v>
      </c>
      <c r="AW37">
        <v>1</v>
      </c>
      <c r="AZ37">
        <v>6.66</v>
      </c>
      <c r="BA37">
        <v>6.66</v>
      </c>
      <c r="BB37">
        <v>6.66</v>
      </c>
      <c r="BC37">
        <v>6.66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48</v>
      </c>
      <c r="BM37">
        <v>15001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6.66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105</v>
      </c>
      <c r="CA37">
        <v>55</v>
      </c>
      <c r="CE37">
        <v>0</v>
      </c>
      <c r="CF37">
        <v>0</v>
      </c>
      <c r="CG37">
        <v>0</v>
      </c>
      <c r="CM37">
        <v>0</v>
      </c>
      <c r="CN37" t="s">
        <v>49</v>
      </c>
      <c r="CO37">
        <v>0</v>
      </c>
      <c r="CP37">
        <f t="shared" si="39"/>
        <v>3526.29</v>
      </c>
      <c r="CQ37">
        <f t="shared" si="40"/>
        <v>0</v>
      </c>
      <c r="CR37">
        <f t="shared" si="41"/>
        <v>1730.0548799999999</v>
      </c>
      <c r="CS37">
        <f t="shared" si="42"/>
        <v>337.74192000000005</v>
      </c>
      <c r="CT37">
        <f t="shared" si="43"/>
        <v>5131.5033599999997</v>
      </c>
      <c r="CU37">
        <f t="shared" si="44"/>
        <v>0</v>
      </c>
      <c r="CV37">
        <f t="shared" si="45"/>
        <v>81.968000000000004</v>
      </c>
      <c r="CW37">
        <f t="shared" si="46"/>
        <v>4.2720000000000002</v>
      </c>
      <c r="CX37">
        <f t="shared" si="47"/>
        <v>0</v>
      </c>
      <c r="CY37">
        <f t="shared" si="48"/>
        <v>2670.2125000000001</v>
      </c>
      <c r="CZ37">
        <f t="shared" si="49"/>
        <v>1321.0525</v>
      </c>
      <c r="DC37" t="s">
        <v>6</v>
      </c>
      <c r="DD37" t="s">
        <v>38</v>
      </c>
      <c r="DE37" t="s">
        <v>50</v>
      </c>
      <c r="DF37" t="s">
        <v>50</v>
      </c>
      <c r="DG37" t="s">
        <v>50</v>
      </c>
      <c r="DH37" t="s">
        <v>6</v>
      </c>
      <c r="DI37" t="s">
        <v>50</v>
      </c>
      <c r="DJ37" t="s">
        <v>50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47</v>
      </c>
      <c r="DW37" t="s">
        <v>47</v>
      </c>
      <c r="DX37">
        <v>100</v>
      </c>
      <c r="EE37">
        <v>16510513</v>
      </c>
      <c r="EF37">
        <v>2</v>
      </c>
      <c r="EG37" t="s">
        <v>51</v>
      </c>
      <c r="EH37">
        <v>0</v>
      </c>
      <c r="EI37" t="s">
        <v>6</v>
      </c>
      <c r="EJ37">
        <v>1</v>
      </c>
      <c r="EK37">
        <v>15001</v>
      </c>
      <c r="EL37" t="s">
        <v>52</v>
      </c>
      <c r="EM37" t="s">
        <v>53</v>
      </c>
      <c r="EO37" t="s">
        <v>54</v>
      </c>
      <c r="EQ37">
        <v>0</v>
      </c>
      <c r="ER37">
        <v>6623.23</v>
      </c>
      <c r="ES37">
        <v>5335.4</v>
      </c>
      <c r="ET37">
        <v>324.70999999999998</v>
      </c>
      <c r="EU37">
        <v>63.39</v>
      </c>
      <c r="EV37">
        <v>963.12</v>
      </c>
      <c r="EW37">
        <v>102.46</v>
      </c>
      <c r="EX37">
        <v>5.34</v>
      </c>
      <c r="EY37">
        <v>0</v>
      </c>
      <c r="FQ37">
        <v>0</v>
      </c>
      <c r="FR37">
        <f t="shared" si="50"/>
        <v>0</v>
      </c>
      <c r="FS37">
        <v>0</v>
      </c>
      <c r="FT37" t="s">
        <v>55</v>
      </c>
      <c r="FU37" t="s">
        <v>56</v>
      </c>
      <c r="FX37">
        <v>94.5</v>
      </c>
      <c r="FY37">
        <v>46.75</v>
      </c>
      <c r="GA37" t="s">
        <v>6</v>
      </c>
      <c r="GD37">
        <v>0</v>
      </c>
      <c r="GF37">
        <v>2124409249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51"/>
        <v>0</v>
      </c>
      <c r="GM37">
        <f t="shared" si="52"/>
        <v>7517.55</v>
      </c>
      <c r="GN37">
        <f t="shared" si="53"/>
        <v>7517.55</v>
      </c>
      <c r="GO37">
        <f t="shared" si="54"/>
        <v>0</v>
      </c>
      <c r="GP37">
        <f t="shared" si="55"/>
        <v>0</v>
      </c>
      <c r="GR37">
        <v>0</v>
      </c>
      <c r="GS37">
        <v>3</v>
      </c>
      <c r="GT37">
        <v>0</v>
      </c>
      <c r="GU37" t="s">
        <v>6</v>
      </c>
      <c r="GV37">
        <f t="shared" si="56"/>
        <v>0</v>
      </c>
      <c r="GW37">
        <v>1</v>
      </c>
      <c r="GX37">
        <f t="shared" si="57"/>
        <v>0</v>
      </c>
      <c r="HA37">
        <v>0</v>
      </c>
      <c r="HB37">
        <v>0</v>
      </c>
      <c r="HC37">
        <f t="shared" si="58"/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ROW(SmtRes!A61)</f>
        <v>61</v>
      </c>
      <c r="D38" s="2">
        <f>ROW(EtalonRes!A63)</f>
        <v>63</v>
      </c>
      <c r="E38" s="2" t="s">
        <v>57</v>
      </c>
      <c r="F38" s="2" t="s">
        <v>58</v>
      </c>
      <c r="G38" s="2" t="s">
        <v>59</v>
      </c>
      <c r="H38" s="2" t="s">
        <v>47</v>
      </c>
      <c r="I38" s="2">
        <f>ROUND(192.72/100,9)</f>
        <v>1.9272</v>
      </c>
      <c r="J38" s="2">
        <v>0</v>
      </c>
      <c r="K38" s="2"/>
      <c r="L38" s="2"/>
      <c r="M38" s="2"/>
      <c r="N38" s="2"/>
      <c r="O38" s="2">
        <f t="shared" si="21"/>
        <v>4078.25</v>
      </c>
      <c r="P38" s="2">
        <f t="shared" si="22"/>
        <v>0</v>
      </c>
      <c r="Q38" s="2">
        <f t="shared" si="23"/>
        <v>303.88</v>
      </c>
      <c r="R38" s="2">
        <f t="shared" si="24"/>
        <v>6.75</v>
      </c>
      <c r="S38" s="2">
        <f t="shared" si="25"/>
        <v>3774.37</v>
      </c>
      <c r="T38" s="2">
        <f t="shared" si="26"/>
        <v>0</v>
      </c>
      <c r="U38" s="2">
        <f t="shared" si="27"/>
        <v>416.13836880000002</v>
      </c>
      <c r="V38" s="2">
        <f t="shared" si="28"/>
        <v>0.52612559999999997</v>
      </c>
      <c r="W38" s="2">
        <f t="shared" si="29"/>
        <v>0</v>
      </c>
      <c r="X38" s="2">
        <f t="shared" si="30"/>
        <v>3062.71</v>
      </c>
      <c r="Y38" s="2">
        <f t="shared" si="31"/>
        <v>2722.41</v>
      </c>
      <c r="Z38" s="2"/>
      <c r="AA38" s="2">
        <v>16781625</v>
      </c>
      <c r="AB38" s="2">
        <f t="shared" si="32"/>
        <v>2116.1559999999999</v>
      </c>
      <c r="AC38" s="2">
        <f t="shared" si="59"/>
        <v>0</v>
      </c>
      <c r="AD38" s="2">
        <f>ROUND(((((ET38*0.7))-((EU38*0.7)))+AE38),6)</f>
        <v>157.68199999999999</v>
      </c>
      <c r="AE38" s="2">
        <f>ROUND(((EU38*0.7)),6)</f>
        <v>3.5</v>
      </c>
      <c r="AF38" s="2">
        <f>ROUND(((EV38*0.7)),6)</f>
        <v>1958.4739999999999</v>
      </c>
      <c r="AG38" s="2">
        <f t="shared" si="36"/>
        <v>0</v>
      </c>
      <c r="AH38" s="2">
        <f>((EW38*0.7))</f>
        <v>215.929</v>
      </c>
      <c r="AI38" s="2">
        <f>((EX38*0.7))</f>
        <v>0.27299999999999996</v>
      </c>
      <c r="AJ38" s="2">
        <f t="shared" si="38"/>
        <v>0</v>
      </c>
      <c r="AK38" s="2">
        <v>3654.8</v>
      </c>
      <c r="AL38" s="2">
        <v>631.72</v>
      </c>
      <c r="AM38" s="2">
        <v>225.26</v>
      </c>
      <c r="AN38" s="2">
        <v>5</v>
      </c>
      <c r="AO38" s="2">
        <v>2797.82</v>
      </c>
      <c r="AP38" s="2">
        <v>0</v>
      </c>
      <c r="AQ38" s="2">
        <v>308.47000000000003</v>
      </c>
      <c r="AR38" s="2">
        <v>0.39</v>
      </c>
      <c r="AS38" s="2">
        <v>0</v>
      </c>
      <c r="AT38" s="2">
        <v>81</v>
      </c>
      <c r="AU38" s="2">
        <v>72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0</v>
      </c>
      <c r="BI38" s="2">
        <v>1</v>
      </c>
      <c r="BJ38" s="2" t="s">
        <v>60</v>
      </c>
      <c r="BK38" s="2"/>
      <c r="BL38" s="2"/>
      <c r="BM38" s="2">
        <v>9001</v>
      </c>
      <c r="BN38" s="2">
        <v>0</v>
      </c>
      <c r="BO38" s="2" t="s">
        <v>6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90</v>
      </c>
      <c r="CA38" s="2">
        <v>85</v>
      </c>
      <c r="CB38" s="2"/>
      <c r="CC38" s="2"/>
      <c r="CD38" s="2"/>
      <c r="CE38" s="2">
        <v>0</v>
      </c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61</v>
      </c>
      <c r="CO38" s="2">
        <v>0</v>
      </c>
      <c r="CP38" s="2">
        <f t="shared" si="39"/>
        <v>4078.25</v>
      </c>
      <c r="CQ38" s="2">
        <f t="shared" si="40"/>
        <v>0</v>
      </c>
      <c r="CR38" s="2">
        <f t="shared" si="41"/>
        <v>157.68199999999999</v>
      </c>
      <c r="CS38" s="2">
        <f t="shared" si="42"/>
        <v>3.5</v>
      </c>
      <c r="CT38" s="2">
        <f t="shared" si="43"/>
        <v>1958.4739999999999</v>
      </c>
      <c r="CU38" s="2">
        <f t="shared" si="44"/>
        <v>0</v>
      </c>
      <c r="CV38" s="2">
        <f t="shared" si="45"/>
        <v>215.929</v>
      </c>
      <c r="CW38" s="2">
        <f t="shared" si="46"/>
        <v>0.27299999999999996</v>
      </c>
      <c r="CX38" s="2">
        <f t="shared" si="47"/>
        <v>0</v>
      </c>
      <c r="CY38" s="2">
        <f t="shared" si="48"/>
        <v>3062.7071999999998</v>
      </c>
      <c r="CZ38" s="2">
        <f t="shared" si="49"/>
        <v>2722.4064000000003</v>
      </c>
      <c r="DA38" s="2"/>
      <c r="DB38" s="2"/>
      <c r="DC38" s="2" t="s">
        <v>6</v>
      </c>
      <c r="DD38" s="2" t="s">
        <v>38</v>
      </c>
      <c r="DE38" s="2" t="s">
        <v>62</v>
      </c>
      <c r="DF38" s="2" t="s">
        <v>62</v>
      </c>
      <c r="DG38" s="2" t="s">
        <v>62</v>
      </c>
      <c r="DH38" s="2" t="s">
        <v>6</v>
      </c>
      <c r="DI38" s="2" t="s">
        <v>62</v>
      </c>
      <c r="DJ38" s="2" t="s">
        <v>62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1005</v>
      </c>
      <c r="DV38" s="2" t="s">
        <v>47</v>
      </c>
      <c r="DW38" s="2" t="s">
        <v>47</v>
      </c>
      <c r="DX38" s="2">
        <v>100</v>
      </c>
      <c r="DY38" s="2"/>
      <c r="DZ38" s="2"/>
      <c r="EA38" s="2"/>
      <c r="EB38" s="2"/>
      <c r="EC38" s="2"/>
      <c r="ED38" s="2"/>
      <c r="EE38" s="2">
        <v>16510486</v>
      </c>
      <c r="EF38" s="2">
        <v>2</v>
      </c>
      <c r="EG38" s="2" t="s">
        <v>51</v>
      </c>
      <c r="EH38" s="2">
        <v>0</v>
      </c>
      <c r="EI38" s="2" t="s">
        <v>6</v>
      </c>
      <c r="EJ38" s="2">
        <v>1</v>
      </c>
      <c r="EK38" s="2">
        <v>9001</v>
      </c>
      <c r="EL38" s="2" t="s">
        <v>63</v>
      </c>
      <c r="EM38" s="2" t="s">
        <v>64</v>
      </c>
      <c r="EN38" s="2"/>
      <c r="EO38" s="2" t="s">
        <v>65</v>
      </c>
      <c r="EP38" s="2"/>
      <c r="EQ38" s="2">
        <v>0</v>
      </c>
      <c r="ER38" s="2">
        <v>3654.8</v>
      </c>
      <c r="ES38" s="2">
        <v>631.72</v>
      </c>
      <c r="ET38" s="2">
        <v>225.26</v>
      </c>
      <c r="EU38" s="2">
        <v>5</v>
      </c>
      <c r="EV38" s="2">
        <v>2797.82</v>
      </c>
      <c r="EW38" s="2">
        <v>308.47000000000003</v>
      </c>
      <c r="EX38" s="2">
        <v>0.39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50"/>
        <v>0</v>
      </c>
      <c r="FS38" s="2">
        <v>0</v>
      </c>
      <c r="FT38" s="2" t="s">
        <v>55</v>
      </c>
      <c r="FU38" s="2" t="s">
        <v>56</v>
      </c>
      <c r="FV38" s="2"/>
      <c r="FW38" s="2"/>
      <c r="FX38" s="2">
        <v>81</v>
      </c>
      <c r="FY38" s="2">
        <v>72.25</v>
      </c>
      <c r="FZ38" s="2"/>
      <c r="GA38" s="2" t="s">
        <v>6</v>
      </c>
      <c r="GB38" s="2"/>
      <c r="GC38" s="2"/>
      <c r="GD38" s="2">
        <v>0</v>
      </c>
      <c r="GE38" s="2"/>
      <c r="GF38" s="2">
        <v>254739207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51"/>
        <v>0</v>
      </c>
      <c r="GM38" s="2">
        <f t="shared" si="52"/>
        <v>9863.3700000000008</v>
      </c>
      <c r="GN38" s="2">
        <f t="shared" si="53"/>
        <v>9863.3700000000008</v>
      </c>
      <c r="GO38" s="2">
        <f t="shared" si="54"/>
        <v>0</v>
      </c>
      <c r="GP38" s="2">
        <f t="shared" si="55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56"/>
        <v>0</v>
      </c>
      <c r="GW38" s="2">
        <v>1</v>
      </c>
      <c r="GX38" s="2">
        <f t="shared" si="57"/>
        <v>0</v>
      </c>
      <c r="GY38" s="2"/>
      <c r="GZ38" s="2"/>
      <c r="HA38" s="2">
        <v>0</v>
      </c>
      <c r="HB38" s="2">
        <v>0</v>
      </c>
      <c r="HC38" s="2">
        <f t="shared" si="58"/>
        <v>0</v>
      </c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ROW(SmtRes!A78)</f>
        <v>78</v>
      </c>
      <c r="D39">
        <f>ROW(EtalonRes!A82)</f>
        <v>82</v>
      </c>
      <c r="E39" t="s">
        <v>57</v>
      </c>
      <c r="F39" t="s">
        <v>58</v>
      </c>
      <c r="G39" t="s">
        <v>59</v>
      </c>
      <c r="H39" t="s">
        <v>47</v>
      </c>
      <c r="I39">
        <f>ROUND(192.72/100,9)</f>
        <v>1.9272</v>
      </c>
      <c r="J39">
        <v>0</v>
      </c>
      <c r="O39">
        <f t="shared" si="21"/>
        <v>27161.18</v>
      </c>
      <c r="P39">
        <f t="shared" si="22"/>
        <v>0</v>
      </c>
      <c r="Q39">
        <f t="shared" si="23"/>
        <v>2023.87</v>
      </c>
      <c r="R39">
        <f t="shared" si="24"/>
        <v>44.92</v>
      </c>
      <c r="S39">
        <f t="shared" si="25"/>
        <v>25137.31</v>
      </c>
      <c r="T39">
        <f t="shared" si="26"/>
        <v>0</v>
      </c>
      <c r="U39">
        <f t="shared" si="27"/>
        <v>416.13836880000002</v>
      </c>
      <c r="V39">
        <f t="shared" si="28"/>
        <v>0.52612559999999997</v>
      </c>
      <c r="W39">
        <f t="shared" si="29"/>
        <v>0</v>
      </c>
      <c r="X39">
        <f t="shared" si="30"/>
        <v>20397.61</v>
      </c>
      <c r="Y39">
        <f t="shared" si="31"/>
        <v>18131.21</v>
      </c>
      <c r="AA39">
        <v>16781639</v>
      </c>
      <c r="AB39">
        <f t="shared" si="32"/>
        <v>2116.1559999999999</v>
      </c>
      <c r="AC39">
        <f t="shared" si="59"/>
        <v>0</v>
      </c>
      <c r="AD39">
        <f>ROUND(((((ET39*0.7))-((EU39*0.7)))+AE39),6)</f>
        <v>157.68199999999999</v>
      </c>
      <c r="AE39">
        <f>ROUND(((EU39*0.7)),6)</f>
        <v>3.5</v>
      </c>
      <c r="AF39">
        <f>ROUND(((EV39*0.7)),6)</f>
        <v>1958.4739999999999</v>
      </c>
      <c r="AG39">
        <f t="shared" si="36"/>
        <v>0</v>
      </c>
      <c r="AH39">
        <f>((EW39*0.7))</f>
        <v>215.929</v>
      </c>
      <c r="AI39">
        <f>((EX39*0.7))</f>
        <v>0.27299999999999996</v>
      </c>
      <c r="AJ39">
        <f t="shared" si="38"/>
        <v>0</v>
      </c>
      <c r="AK39">
        <v>3654.8</v>
      </c>
      <c r="AL39">
        <v>631.72</v>
      </c>
      <c r="AM39">
        <v>225.26</v>
      </c>
      <c r="AN39">
        <v>5</v>
      </c>
      <c r="AO39">
        <v>2797.82</v>
      </c>
      <c r="AP39">
        <v>0</v>
      </c>
      <c r="AQ39">
        <v>308.47000000000003</v>
      </c>
      <c r="AR39">
        <v>0.39</v>
      </c>
      <c r="AS39">
        <v>0</v>
      </c>
      <c r="AT39">
        <v>81</v>
      </c>
      <c r="AU39">
        <v>72</v>
      </c>
      <c r="AV39">
        <v>1</v>
      </c>
      <c r="AW39">
        <v>1</v>
      </c>
      <c r="AZ39">
        <v>6.66</v>
      </c>
      <c r="BA39">
        <v>6.66</v>
      </c>
      <c r="BB39">
        <v>6.66</v>
      </c>
      <c r="BC39">
        <v>6.66</v>
      </c>
      <c r="BD39" t="s">
        <v>6</v>
      </c>
      <c r="BE39" t="s">
        <v>6</v>
      </c>
      <c r="BF39" t="s">
        <v>6</v>
      </c>
      <c r="BG39" t="s">
        <v>6</v>
      </c>
      <c r="BH39">
        <v>0</v>
      </c>
      <c r="BI39">
        <v>1</v>
      </c>
      <c r="BJ39" t="s">
        <v>60</v>
      </c>
      <c r="BM39">
        <v>9001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6.66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90</v>
      </c>
      <c r="CA39">
        <v>85</v>
      </c>
      <c r="CE39">
        <v>0</v>
      </c>
      <c r="CF39">
        <v>0</v>
      </c>
      <c r="CG39">
        <v>0</v>
      </c>
      <c r="CM39">
        <v>0</v>
      </c>
      <c r="CN39" t="s">
        <v>61</v>
      </c>
      <c r="CO39">
        <v>0</v>
      </c>
      <c r="CP39">
        <f t="shared" si="39"/>
        <v>27161.18</v>
      </c>
      <c r="CQ39">
        <f t="shared" si="40"/>
        <v>0</v>
      </c>
      <c r="CR39">
        <f t="shared" si="41"/>
        <v>1050.16212</v>
      </c>
      <c r="CS39">
        <f t="shared" si="42"/>
        <v>23.310000000000002</v>
      </c>
      <c r="CT39">
        <f t="shared" si="43"/>
        <v>13043.43684</v>
      </c>
      <c r="CU39">
        <f t="shared" si="44"/>
        <v>0</v>
      </c>
      <c r="CV39">
        <f t="shared" si="45"/>
        <v>215.929</v>
      </c>
      <c r="CW39">
        <f t="shared" si="46"/>
        <v>0.27299999999999996</v>
      </c>
      <c r="CX39">
        <f t="shared" si="47"/>
        <v>0</v>
      </c>
      <c r="CY39">
        <f t="shared" si="48"/>
        <v>20397.606299999999</v>
      </c>
      <c r="CZ39">
        <f t="shared" si="49"/>
        <v>18131.205600000001</v>
      </c>
      <c r="DC39" t="s">
        <v>6</v>
      </c>
      <c r="DD39" t="s">
        <v>38</v>
      </c>
      <c r="DE39" t="s">
        <v>62</v>
      </c>
      <c r="DF39" t="s">
        <v>62</v>
      </c>
      <c r="DG39" t="s">
        <v>62</v>
      </c>
      <c r="DH39" t="s">
        <v>6</v>
      </c>
      <c r="DI39" t="s">
        <v>62</v>
      </c>
      <c r="DJ39" t="s">
        <v>62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47</v>
      </c>
      <c r="DW39" t="s">
        <v>47</v>
      </c>
      <c r="DX39">
        <v>100</v>
      </c>
      <c r="EE39">
        <v>16510486</v>
      </c>
      <c r="EF39">
        <v>2</v>
      </c>
      <c r="EG39" t="s">
        <v>51</v>
      </c>
      <c r="EH39">
        <v>0</v>
      </c>
      <c r="EI39" t="s">
        <v>6</v>
      </c>
      <c r="EJ39">
        <v>1</v>
      </c>
      <c r="EK39">
        <v>9001</v>
      </c>
      <c r="EL39" t="s">
        <v>63</v>
      </c>
      <c r="EM39" t="s">
        <v>64</v>
      </c>
      <c r="EO39" t="s">
        <v>65</v>
      </c>
      <c r="EQ39">
        <v>0</v>
      </c>
      <c r="ER39">
        <v>3654.8</v>
      </c>
      <c r="ES39">
        <v>631.72</v>
      </c>
      <c r="ET39">
        <v>225.26</v>
      </c>
      <c r="EU39">
        <v>5</v>
      </c>
      <c r="EV39">
        <v>2797.82</v>
      </c>
      <c r="EW39">
        <v>308.47000000000003</v>
      </c>
      <c r="EX39">
        <v>0.39</v>
      </c>
      <c r="EY39">
        <v>0</v>
      </c>
      <c r="FQ39">
        <v>0</v>
      </c>
      <c r="FR39">
        <f t="shared" si="50"/>
        <v>0</v>
      </c>
      <c r="FS39">
        <v>0</v>
      </c>
      <c r="FT39" t="s">
        <v>55</v>
      </c>
      <c r="FU39" t="s">
        <v>56</v>
      </c>
      <c r="FX39">
        <v>81</v>
      </c>
      <c r="FY39">
        <v>72.25</v>
      </c>
      <c r="GA39" t="s">
        <v>6</v>
      </c>
      <c r="GD39">
        <v>0</v>
      </c>
      <c r="GF39">
        <v>254739207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51"/>
        <v>0</v>
      </c>
      <c r="GM39">
        <f t="shared" si="52"/>
        <v>65690</v>
      </c>
      <c r="GN39">
        <f t="shared" si="53"/>
        <v>65690</v>
      </c>
      <c r="GO39">
        <f t="shared" si="54"/>
        <v>0</v>
      </c>
      <c r="GP39">
        <f t="shared" si="55"/>
        <v>0</v>
      </c>
      <c r="GR39">
        <v>0</v>
      </c>
      <c r="GS39">
        <v>3</v>
      </c>
      <c r="GT39">
        <v>0</v>
      </c>
      <c r="GU39" t="s">
        <v>6</v>
      </c>
      <c r="GV39">
        <f t="shared" si="56"/>
        <v>0</v>
      </c>
      <c r="GW39">
        <v>1</v>
      </c>
      <c r="GX39">
        <f t="shared" si="57"/>
        <v>0</v>
      </c>
      <c r="HA39">
        <v>0</v>
      </c>
      <c r="HB39">
        <v>0</v>
      </c>
      <c r="HC39">
        <f t="shared" si="58"/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ROW(SmtRes!A96)</f>
        <v>96</v>
      </c>
      <c r="D40" s="2">
        <f>ROW(EtalonRes!A101)</f>
        <v>101</v>
      </c>
      <c r="E40" s="2" t="s">
        <v>66</v>
      </c>
      <c r="F40" s="2" t="s">
        <v>67</v>
      </c>
      <c r="G40" s="2" t="s">
        <v>68</v>
      </c>
      <c r="H40" s="2" t="s">
        <v>47</v>
      </c>
      <c r="I40" s="2">
        <f>ROUND(38.5/100,9)</f>
        <v>0.38500000000000001</v>
      </c>
      <c r="J40" s="2">
        <v>0</v>
      </c>
      <c r="K40" s="2"/>
      <c r="L40" s="2"/>
      <c r="M40" s="2"/>
      <c r="N40" s="2"/>
      <c r="O40" s="2">
        <f t="shared" si="21"/>
        <v>1017.28</v>
      </c>
      <c r="P40" s="2">
        <f t="shared" si="22"/>
        <v>0</v>
      </c>
      <c r="Q40" s="2">
        <f t="shared" si="23"/>
        <v>67.239999999999995</v>
      </c>
      <c r="R40" s="2">
        <f t="shared" si="24"/>
        <v>9.86</v>
      </c>
      <c r="S40" s="2">
        <f t="shared" si="25"/>
        <v>950.04</v>
      </c>
      <c r="T40" s="2">
        <f t="shared" si="26"/>
        <v>0</v>
      </c>
      <c r="U40" s="2">
        <f t="shared" si="27"/>
        <v>104.74464</v>
      </c>
      <c r="V40" s="2">
        <f t="shared" si="28"/>
        <v>0.7977200000000001</v>
      </c>
      <c r="W40" s="2">
        <f t="shared" si="29"/>
        <v>0</v>
      </c>
      <c r="X40" s="2">
        <f t="shared" si="30"/>
        <v>1017.49</v>
      </c>
      <c r="Y40" s="2">
        <f t="shared" si="31"/>
        <v>518.35</v>
      </c>
      <c r="Z40" s="2"/>
      <c r="AA40" s="2">
        <v>16781625</v>
      </c>
      <c r="AB40" s="2">
        <f t="shared" si="32"/>
        <v>2642.28</v>
      </c>
      <c r="AC40" s="2">
        <f t="shared" si="59"/>
        <v>0</v>
      </c>
      <c r="AD40" s="2">
        <f>ROUND(((((ET40*0.8))-((EU40*0.8)))+AE40),6)</f>
        <v>174.65600000000001</v>
      </c>
      <c r="AE40" s="2">
        <f t="shared" ref="AE40:AF43" si="60">ROUND(((EU40*0.8)),6)</f>
        <v>25.616</v>
      </c>
      <c r="AF40" s="2">
        <f t="shared" si="60"/>
        <v>2467.6239999999998</v>
      </c>
      <c r="AG40" s="2">
        <f t="shared" si="36"/>
        <v>0</v>
      </c>
      <c r="AH40" s="2">
        <f t="shared" ref="AH40:AI43" si="61">((EW40*0.8))</f>
        <v>272.06400000000002</v>
      </c>
      <c r="AI40" s="2">
        <f t="shared" si="61"/>
        <v>2.0720000000000001</v>
      </c>
      <c r="AJ40" s="2">
        <f t="shared" si="38"/>
        <v>0</v>
      </c>
      <c r="AK40" s="2">
        <v>10807.78</v>
      </c>
      <c r="AL40" s="2">
        <v>7504.93</v>
      </c>
      <c r="AM40" s="2">
        <v>218.32</v>
      </c>
      <c r="AN40" s="2">
        <v>32.020000000000003</v>
      </c>
      <c r="AO40" s="2">
        <v>3084.53</v>
      </c>
      <c r="AP40" s="2">
        <v>0</v>
      </c>
      <c r="AQ40" s="2">
        <v>340.08</v>
      </c>
      <c r="AR40" s="2">
        <v>2.59</v>
      </c>
      <c r="AS40" s="2">
        <v>0</v>
      </c>
      <c r="AT40" s="2">
        <v>106</v>
      </c>
      <c r="AU40" s="2">
        <v>54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0</v>
      </c>
      <c r="BI40" s="2">
        <v>1</v>
      </c>
      <c r="BJ40" s="2" t="s">
        <v>69</v>
      </c>
      <c r="BK40" s="2"/>
      <c r="BL40" s="2"/>
      <c r="BM40" s="2">
        <v>10001</v>
      </c>
      <c r="BN40" s="2">
        <v>0</v>
      </c>
      <c r="BO40" s="2" t="s">
        <v>6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118</v>
      </c>
      <c r="CA40" s="2">
        <v>63</v>
      </c>
      <c r="CB40" s="2"/>
      <c r="CC40" s="2"/>
      <c r="CD40" s="2"/>
      <c r="CE40" s="2">
        <v>0</v>
      </c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49</v>
      </c>
      <c r="CO40" s="2">
        <v>0</v>
      </c>
      <c r="CP40" s="2">
        <f t="shared" si="39"/>
        <v>1017.28</v>
      </c>
      <c r="CQ40" s="2">
        <f t="shared" si="40"/>
        <v>0</v>
      </c>
      <c r="CR40" s="2">
        <f t="shared" si="41"/>
        <v>174.65600000000001</v>
      </c>
      <c r="CS40" s="2">
        <f t="shared" si="42"/>
        <v>25.616</v>
      </c>
      <c r="CT40" s="2">
        <f t="shared" si="43"/>
        <v>2467.6239999999998</v>
      </c>
      <c r="CU40" s="2">
        <f t="shared" si="44"/>
        <v>0</v>
      </c>
      <c r="CV40" s="2">
        <f t="shared" si="45"/>
        <v>272.06400000000002</v>
      </c>
      <c r="CW40" s="2">
        <f t="shared" si="46"/>
        <v>2.0720000000000001</v>
      </c>
      <c r="CX40" s="2">
        <f t="shared" si="47"/>
        <v>0</v>
      </c>
      <c r="CY40" s="2">
        <f t="shared" si="48"/>
        <v>1017.4939999999999</v>
      </c>
      <c r="CZ40" s="2">
        <f t="shared" si="49"/>
        <v>518.346</v>
      </c>
      <c r="DA40" s="2"/>
      <c r="DB40" s="2"/>
      <c r="DC40" s="2" t="s">
        <v>6</v>
      </c>
      <c r="DD40" s="2" t="s">
        <v>38</v>
      </c>
      <c r="DE40" s="2" t="s">
        <v>50</v>
      </c>
      <c r="DF40" s="2" t="s">
        <v>50</v>
      </c>
      <c r="DG40" s="2" t="s">
        <v>50</v>
      </c>
      <c r="DH40" s="2" t="s">
        <v>6</v>
      </c>
      <c r="DI40" s="2" t="s">
        <v>50</v>
      </c>
      <c r="DJ40" s="2" t="s">
        <v>50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1005</v>
      </c>
      <c r="DV40" s="2" t="s">
        <v>47</v>
      </c>
      <c r="DW40" s="2" t="s">
        <v>47</v>
      </c>
      <c r="DX40" s="2">
        <v>100</v>
      </c>
      <c r="DY40" s="2"/>
      <c r="DZ40" s="2"/>
      <c r="EA40" s="2"/>
      <c r="EB40" s="2"/>
      <c r="EC40" s="2"/>
      <c r="ED40" s="2"/>
      <c r="EE40" s="2">
        <v>16510487</v>
      </c>
      <c r="EF40" s="2">
        <v>2</v>
      </c>
      <c r="EG40" s="2" t="s">
        <v>51</v>
      </c>
      <c r="EH40" s="2">
        <v>0</v>
      </c>
      <c r="EI40" s="2" t="s">
        <v>6</v>
      </c>
      <c r="EJ40" s="2">
        <v>1</v>
      </c>
      <c r="EK40" s="2">
        <v>10001</v>
      </c>
      <c r="EL40" s="2" t="s">
        <v>70</v>
      </c>
      <c r="EM40" s="2" t="s">
        <v>71</v>
      </c>
      <c r="EN40" s="2"/>
      <c r="EO40" s="2" t="s">
        <v>54</v>
      </c>
      <c r="EP40" s="2"/>
      <c r="EQ40" s="2">
        <v>0</v>
      </c>
      <c r="ER40" s="2">
        <v>10807.78</v>
      </c>
      <c r="ES40" s="2">
        <v>7504.93</v>
      </c>
      <c r="ET40" s="2">
        <v>218.32</v>
      </c>
      <c r="EU40" s="2">
        <v>32.020000000000003</v>
      </c>
      <c r="EV40" s="2">
        <v>3084.53</v>
      </c>
      <c r="EW40" s="2">
        <v>340.08</v>
      </c>
      <c r="EX40" s="2">
        <v>2.59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50"/>
        <v>0</v>
      </c>
      <c r="FS40" s="2">
        <v>0</v>
      </c>
      <c r="FT40" s="2" t="s">
        <v>55</v>
      </c>
      <c r="FU40" s="2" t="s">
        <v>56</v>
      </c>
      <c r="FV40" s="2"/>
      <c r="FW40" s="2"/>
      <c r="FX40" s="2">
        <v>106.2</v>
      </c>
      <c r="FY40" s="2">
        <v>53.55</v>
      </c>
      <c r="FZ40" s="2"/>
      <c r="GA40" s="2" t="s">
        <v>6</v>
      </c>
      <c r="GB40" s="2"/>
      <c r="GC40" s="2"/>
      <c r="GD40" s="2">
        <v>0</v>
      </c>
      <c r="GE40" s="2"/>
      <c r="GF40" s="2">
        <v>1651547278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51"/>
        <v>0</v>
      </c>
      <c r="GM40" s="2">
        <f t="shared" si="52"/>
        <v>2553.12</v>
      </c>
      <c r="GN40" s="2">
        <f t="shared" si="53"/>
        <v>2553.12</v>
      </c>
      <c r="GO40" s="2">
        <f t="shared" si="54"/>
        <v>0</v>
      </c>
      <c r="GP40" s="2">
        <f t="shared" si="55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56"/>
        <v>0</v>
      </c>
      <c r="GW40" s="2">
        <v>1</v>
      </c>
      <c r="GX40" s="2">
        <f t="shared" si="57"/>
        <v>0</v>
      </c>
      <c r="GY40" s="2"/>
      <c r="GZ40" s="2"/>
      <c r="HA40" s="2">
        <v>0</v>
      </c>
      <c r="HB40" s="2">
        <v>0</v>
      </c>
      <c r="HC40" s="2">
        <f t="shared" si="58"/>
        <v>0</v>
      </c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ROW(SmtRes!A114)</f>
        <v>114</v>
      </c>
      <c r="D41">
        <f>ROW(EtalonRes!A120)</f>
        <v>120</v>
      </c>
      <c r="E41" t="s">
        <v>66</v>
      </c>
      <c r="F41" t="s">
        <v>67</v>
      </c>
      <c r="G41" t="s">
        <v>68</v>
      </c>
      <c r="H41" t="s">
        <v>47</v>
      </c>
      <c r="I41">
        <f>ROUND(38.5/100,9)</f>
        <v>0.38500000000000001</v>
      </c>
      <c r="J41">
        <v>0</v>
      </c>
      <c r="O41">
        <f t="shared" si="21"/>
        <v>6775.07</v>
      </c>
      <c r="P41">
        <f t="shared" si="22"/>
        <v>0</v>
      </c>
      <c r="Q41">
        <f t="shared" si="23"/>
        <v>447.84</v>
      </c>
      <c r="R41">
        <f t="shared" si="24"/>
        <v>65.680000000000007</v>
      </c>
      <c r="S41">
        <f t="shared" si="25"/>
        <v>6327.23</v>
      </c>
      <c r="T41">
        <f t="shared" si="26"/>
        <v>0</v>
      </c>
      <c r="U41">
        <f t="shared" si="27"/>
        <v>104.74464</v>
      </c>
      <c r="V41">
        <f t="shared" si="28"/>
        <v>0.7977200000000001</v>
      </c>
      <c r="W41">
        <f t="shared" si="29"/>
        <v>0</v>
      </c>
      <c r="X41">
        <f t="shared" si="30"/>
        <v>6776.48</v>
      </c>
      <c r="Y41">
        <f t="shared" si="31"/>
        <v>3452.17</v>
      </c>
      <c r="AA41">
        <v>16781639</v>
      </c>
      <c r="AB41">
        <f t="shared" si="32"/>
        <v>2642.28</v>
      </c>
      <c r="AC41">
        <f t="shared" si="59"/>
        <v>0</v>
      </c>
      <c r="AD41">
        <f>ROUND(((((ET41*0.8))-((EU41*0.8)))+AE41),6)</f>
        <v>174.65600000000001</v>
      </c>
      <c r="AE41">
        <f t="shared" si="60"/>
        <v>25.616</v>
      </c>
      <c r="AF41">
        <f t="shared" si="60"/>
        <v>2467.6239999999998</v>
      </c>
      <c r="AG41">
        <f t="shared" si="36"/>
        <v>0</v>
      </c>
      <c r="AH41">
        <f t="shared" si="61"/>
        <v>272.06400000000002</v>
      </c>
      <c r="AI41">
        <f t="shared" si="61"/>
        <v>2.0720000000000001</v>
      </c>
      <c r="AJ41">
        <f t="shared" si="38"/>
        <v>0</v>
      </c>
      <c r="AK41">
        <v>10807.78</v>
      </c>
      <c r="AL41">
        <v>7504.93</v>
      </c>
      <c r="AM41">
        <v>218.32</v>
      </c>
      <c r="AN41">
        <v>32.020000000000003</v>
      </c>
      <c r="AO41">
        <v>3084.53</v>
      </c>
      <c r="AP41">
        <v>0</v>
      </c>
      <c r="AQ41">
        <v>340.08</v>
      </c>
      <c r="AR41">
        <v>2.59</v>
      </c>
      <c r="AS41">
        <v>0</v>
      </c>
      <c r="AT41">
        <v>106</v>
      </c>
      <c r="AU41">
        <v>54</v>
      </c>
      <c r="AV41">
        <v>1</v>
      </c>
      <c r="AW41">
        <v>1</v>
      </c>
      <c r="AZ41">
        <v>6.66</v>
      </c>
      <c r="BA41">
        <v>6.66</v>
      </c>
      <c r="BB41">
        <v>6.66</v>
      </c>
      <c r="BC41">
        <v>6.66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69</v>
      </c>
      <c r="BM41">
        <v>10001</v>
      </c>
      <c r="BN41">
        <v>0</v>
      </c>
      <c r="BO41" t="s">
        <v>6</v>
      </c>
      <c r="BP41">
        <v>0</v>
      </c>
      <c r="BQ41">
        <v>2</v>
      </c>
      <c r="BR41">
        <v>0</v>
      </c>
      <c r="BS41">
        <v>6.66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118</v>
      </c>
      <c r="CA41">
        <v>63</v>
      </c>
      <c r="CE41">
        <v>0</v>
      </c>
      <c r="CF41">
        <v>0</v>
      </c>
      <c r="CG41">
        <v>0</v>
      </c>
      <c r="CM41">
        <v>0</v>
      </c>
      <c r="CN41" t="s">
        <v>49</v>
      </c>
      <c r="CO41">
        <v>0</v>
      </c>
      <c r="CP41">
        <f t="shared" si="39"/>
        <v>6775.07</v>
      </c>
      <c r="CQ41">
        <f t="shared" si="40"/>
        <v>0</v>
      </c>
      <c r="CR41">
        <f t="shared" si="41"/>
        <v>1163.2089600000002</v>
      </c>
      <c r="CS41">
        <f t="shared" si="42"/>
        <v>170.60256000000001</v>
      </c>
      <c r="CT41">
        <f t="shared" si="43"/>
        <v>16434.375840000001</v>
      </c>
      <c r="CU41">
        <f t="shared" si="44"/>
        <v>0</v>
      </c>
      <c r="CV41">
        <f t="shared" si="45"/>
        <v>272.06400000000002</v>
      </c>
      <c r="CW41">
        <f t="shared" si="46"/>
        <v>2.0720000000000001</v>
      </c>
      <c r="CX41">
        <f t="shared" si="47"/>
        <v>0</v>
      </c>
      <c r="CY41">
        <f t="shared" si="48"/>
        <v>6776.4845999999998</v>
      </c>
      <c r="CZ41">
        <f t="shared" si="49"/>
        <v>3452.1714000000002</v>
      </c>
      <c r="DC41" t="s">
        <v>6</v>
      </c>
      <c r="DD41" t="s">
        <v>38</v>
      </c>
      <c r="DE41" t="s">
        <v>50</v>
      </c>
      <c r="DF41" t="s">
        <v>50</v>
      </c>
      <c r="DG41" t="s">
        <v>50</v>
      </c>
      <c r="DH41" t="s">
        <v>6</v>
      </c>
      <c r="DI41" t="s">
        <v>50</v>
      </c>
      <c r="DJ41" t="s">
        <v>50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47</v>
      </c>
      <c r="DW41" t="s">
        <v>47</v>
      </c>
      <c r="DX41">
        <v>100</v>
      </c>
      <c r="EE41">
        <v>16510487</v>
      </c>
      <c r="EF41">
        <v>2</v>
      </c>
      <c r="EG41" t="s">
        <v>51</v>
      </c>
      <c r="EH41">
        <v>0</v>
      </c>
      <c r="EI41" t="s">
        <v>6</v>
      </c>
      <c r="EJ41">
        <v>1</v>
      </c>
      <c r="EK41">
        <v>10001</v>
      </c>
      <c r="EL41" t="s">
        <v>70</v>
      </c>
      <c r="EM41" t="s">
        <v>71</v>
      </c>
      <c r="EO41" t="s">
        <v>54</v>
      </c>
      <c r="EQ41">
        <v>0</v>
      </c>
      <c r="ER41">
        <v>10807.78</v>
      </c>
      <c r="ES41">
        <v>7504.93</v>
      </c>
      <c r="ET41">
        <v>218.32</v>
      </c>
      <c r="EU41">
        <v>32.020000000000003</v>
      </c>
      <c r="EV41">
        <v>3084.53</v>
      </c>
      <c r="EW41">
        <v>340.08</v>
      </c>
      <c r="EX41">
        <v>2.59</v>
      </c>
      <c r="EY41">
        <v>0</v>
      </c>
      <c r="FQ41">
        <v>0</v>
      </c>
      <c r="FR41">
        <f t="shared" si="50"/>
        <v>0</v>
      </c>
      <c r="FS41">
        <v>0</v>
      </c>
      <c r="FT41" t="s">
        <v>55</v>
      </c>
      <c r="FU41" t="s">
        <v>56</v>
      </c>
      <c r="FX41">
        <v>106.2</v>
      </c>
      <c r="FY41">
        <v>53.55</v>
      </c>
      <c r="GA41" t="s">
        <v>6</v>
      </c>
      <c r="GD41">
        <v>0</v>
      </c>
      <c r="GF41">
        <v>1651547278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51"/>
        <v>0</v>
      </c>
      <c r="GM41">
        <f t="shared" si="52"/>
        <v>17003.72</v>
      </c>
      <c r="GN41">
        <f t="shared" si="53"/>
        <v>17003.72</v>
      </c>
      <c r="GO41">
        <f t="shared" si="54"/>
        <v>0</v>
      </c>
      <c r="GP41">
        <f t="shared" si="55"/>
        <v>0</v>
      </c>
      <c r="GR41">
        <v>0</v>
      </c>
      <c r="GS41">
        <v>3</v>
      </c>
      <c r="GT41">
        <v>0</v>
      </c>
      <c r="GU41" t="s">
        <v>6</v>
      </c>
      <c r="GV41">
        <f t="shared" si="56"/>
        <v>0</v>
      </c>
      <c r="GW41">
        <v>1</v>
      </c>
      <c r="GX41">
        <f t="shared" si="57"/>
        <v>0</v>
      </c>
      <c r="HA41">
        <v>0</v>
      </c>
      <c r="HB41">
        <v>0</v>
      </c>
      <c r="HC41">
        <f t="shared" si="58"/>
        <v>0</v>
      </c>
      <c r="IK41">
        <v>0</v>
      </c>
    </row>
    <row r="42" spans="1:255" x14ac:dyDescent="0.2">
      <c r="A42" s="2">
        <v>17</v>
      </c>
      <c r="B42" s="2">
        <v>1</v>
      </c>
      <c r="C42" s="2">
        <f>ROW(SmtRes!A122)</f>
        <v>122</v>
      </c>
      <c r="D42" s="2">
        <f>ROW(EtalonRes!A129)</f>
        <v>129</v>
      </c>
      <c r="E42" s="2" t="s">
        <v>72</v>
      </c>
      <c r="F42" s="2" t="s">
        <v>73</v>
      </c>
      <c r="G42" s="2" t="s">
        <v>74</v>
      </c>
      <c r="H42" s="2" t="s">
        <v>47</v>
      </c>
      <c r="I42" s="2">
        <f>ROUND(17.84/100,9)</f>
        <v>0.1784</v>
      </c>
      <c r="J42" s="2">
        <v>0</v>
      </c>
      <c r="K42" s="2"/>
      <c r="L42" s="2"/>
      <c r="M42" s="2"/>
      <c r="N42" s="2"/>
      <c r="O42" s="2">
        <f t="shared" si="21"/>
        <v>79.33</v>
      </c>
      <c r="P42" s="2">
        <f t="shared" si="22"/>
        <v>0</v>
      </c>
      <c r="Q42" s="2">
        <f t="shared" si="23"/>
        <v>12.24</v>
      </c>
      <c r="R42" s="2">
        <f t="shared" si="24"/>
        <v>2.41</v>
      </c>
      <c r="S42" s="2">
        <f t="shared" si="25"/>
        <v>67.09</v>
      </c>
      <c r="T42" s="2">
        <f t="shared" si="26"/>
        <v>0</v>
      </c>
      <c r="U42" s="2">
        <f t="shared" si="27"/>
        <v>7.2216320000000005</v>
      </c>
      <c r="V42" s="2">
        <f t="shared" si="28"/>
        <v>0.20266239999999999</v>
      </c>
      <c r="W42" s="2">
        <f t="shared" si="29"/>
        <v>0</v>
      </c>
      <c r="X42" s="2">
        <f t="shared" si="30"/>
        <v>66.03</v>
      </c>
      <c r="Y42" s="2">
        <f t="shared" si="31"/>
        <v>32.67</v>
      </c>
      <c r="Z42" s="2"/>
      <c r="AA42" s="2">
        <v>16781625</v>
      </c>
      <c r="AB42" s="2">
        <f t="shared" si="32"/>
        <v>444.64</v>
      </c>
      <c r="AC42" s="2">
        <f t="shared" si="59"/>
        <v>0</v>
      </c>
      <c r="AD42" s="2">
        <f>ROUND(((((ET42*0.8))-((EU42*0.8)))+AE42),6)</f>
        <v>68.584000000000003</v>
      </c>
      <c r="AE42" s="2">
        <f t="shared" si="60"/>
        <v>13.512</v>
      </c>
      <c r="AF42" s="2">
        <f t="shared" si="60"/>
        <v>376.05599999999998</v>
      </c>
      <c r="AG42" s="2">
        <f t="shared" si="36"/>
        <v>0</v>
      </c>
      <c r="AH42" s="2">
        <f t="shared" si="61"/>
        <v>40.480000000000004</v>
      </c>
      <c r="AI42" s="2">
        <f t="shared" si="61"/>
        <v>1.1359999999999999</v>
      </c>
      <c r="AJ42" s="2">
        <f t="shared" si="38"/>
        <v>0</v>
      </c>
      <c r="AK42" s="2">
        <v>783.58</v>
      </c>
      <c r="AL42" s="2">
        <v>227.78</v>
      </c>
      <c r="AM42" s="2">
        <v>85.73</v>
      </c>
      <c r="AN42" s="2">
        <v>16.89</v>
      </c>
      <c r="AO42" s="2">
        <v>470.07</v>
      </c>
      <c r="AP42" s="2">
        <v>0</v>
      </c>
      <c r="AQ42" s="2">
        <v>50.6</v>
      </c>
      <c r="AR42" s="2">
        <v>1.42</v>
      </c>
      <c r="AS42" s="2">
        <v>0</v>
      </c>
      <c r="AT42" s="2">
        <v>95</v>
      </c>
      <c r="AU42" s="2">
        <v>47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0</v>
      </c>
      <c r="BI42" s="2">
        <v>1</v>
      </c>
      <c r="BJ42" s="2" t="s">
        <v>75</v>
      </c>
      <c r="BK42" s="2"/>
      <c r="BL42" s="2"/>
      <c r="BM42" s="2">
        <v>15001</v>
      </c>
      <c r="BN42" s="2">
        <v>0</v>
      </c>
      <c r="BO42" s="2" t="s">
        <v>6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105</v>
      </c>
      <c r="CA42" s="2">
        <v>55</v>
      </c>
      <c r="CB42" s="2"/>
      <c r="CC42" s="2"/>
      <c r="CD42" s="2"/>
      <c r="CE42" s="2">
        <v>0</v>
      </c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49</v>
      </c>
      <c r="CO42" s="2">
        <v>0</v>
      </c>
      <c r="CP42" s="2">
        <f t="shared" si="39"/>
        <v>79.33</v>
      </c>
      <c r="CQ42" s="2">
        <f t="shared" si="40"/>
        <v>0</v>
      </c>
      <c r="CR42" s="2">
        <f t="shared" si="41"/>
        <v>68.584000000000003</v>
      </c>
      <c r="CS42" s="2">
        <f t="shared" si="42"/>
        <v>13.512</v>
      </c>
      <c r="CT42" s="2">
        <f t="shared" si="43"/>
        <v>376.05599999999998</v>
      </c>
      <c r="CU42" s="2">
        <f t="shared" si="44"/>
        <v>0</v>
      </c>
      <c r="CV42" s="2">
        <f t="shared" si="45"/>
        <v>40.480000000000004</v>
      </c>
      <c r="CW42" s="2">
        <f t="shared" si="46"/>
        <v>1.1359999999999999</v>
      </c>
      <c r="CX42" s="2">
        <f t="shared" si="47"/>
        <v>0</v>
      </c>
      <c r="CY42" s="2">
        <f t="shared" si="48"/>
        <v>66.025000000000006</v>
      </c>
      <c r="CZ42" s="2">
        <f t="shared" si="49"/>
        <v>32.664999999999999</v>
      </c>
      <c r="DA42" s="2"/>
      <c r="DB42" s="2"/>
      <c r="DC42" s="2" t="s">
        <v>6</v>
      </c>
      <c r="DD42" s="2" t="s">
        <v>38</v>
      </c>
      <c r="DE42" s="2" t="s">
        <v>50</v>
      </c>
      <c r="DF42" s="2" t="s">
        <v>50</v>
      </c>
      <c r="DG42" s="2" t="s">
        <v>50</v>
      </c>
      <c r="DH42" s="2" t="s">
        <v>6</v>
      </c>
      <c r="DI42" s="2" t="s">
        <v>50</v>
      </c>
      <c r="DJ42" s="2" t="s">
        <v>50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1005</v>
      </c>
      <c r="DV42" s="2" t="s">
        <v>47</v>
      </c>
      <c r="DW42" s="2" t="s">
        <v>47</v>
      </c>
      <c r="DX42" s="2">
        <v>100</v>
      </c>
      <c r="DY42" s="2"/>
      <c r="DZ42" s="2"/>
      <c r="EA42" s="2"/>
      <c r="EB42" s="2"/>
      <c r="EC42" s="2"/>
      <c r="ED42" s="2"/>
      <c r="EE42" s="2">
        <v>16510513</v>
      </c>
      <c r="EF42" s="2">
        <v>2</v>
      </c>
      <c r="EG42" s="2" t="s">
        <v>51</v>
      </c>
      <c r="EH42" s="2">
        <v>0</v>
      </c>
      <c r="EI42" s="2" t="s">
        <v>6</v>
      </c>
      <c r="EJ42" s="2">
        <v>1</v>
      </c>
      <c r="EK42" s="2">
        <v>15001</v>
      </c>
      <c r="EL42" s="2" t="s">
        <v>52</v>
      </c>
      <c r="EM42" s="2" t="s">
        <v>53</v>
      </c>
      <c r="EN42" s="2"/>
      <c r="EO42" s="2" t="s">
        <v>54</v>
      </c>
      <c r="EP42" s="2"/>
      <c r="EQ42" s="2">
        <v>0</v>
      </c>
      <c r="ER42" s="2">
        <v>783.58</v>
      </c>
      <c r="ES42" s="2">
        <v>227.78</v>
      </c>
      <c r="ET42" s="2">
        <v>85.73</v>
      </c>
      <c r="EU42" s="2">
        <v>16.89</v>
      </c>
      <c r="EV42" s="2">
        <v>470.07</v>
      </c>
      <c r="EW42" s="2">
        <v>50.6</v>
      </c>
      <c r="EX42" s="2">
        <v>1.42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50"/>
        <v>0</v>
      </c>
      <c r="FS42" s="2">
        <v>0</v>
      </c>
      <c r="FT42" s="2" t="s">
        <v>55</v>
      </c>
      <c r="FU42" s="2" t="s">
        <v>56</v>
      </c>
      <c r="FV42" s="2"/>
      <c r="FW42" s="2"/>
      <c r="FX42" s="2">
        <v>94.5</v>
      </c>
      <c r="FY42" s="2">
        <v>46.75</v>
      </c>
      <c r="FZ42" s="2"/>
      <c r="GA42" s="2" t="s">
        <v>6</v>
      </c>
      <c r="GB42" s="2"/>
      <c r="GC42" s="2"/>
      <c r="GD42" s="2">
        <v>0</v>
      </c>
      <c r="GE42" s="2"/>
      <c r="GF42" s="2">
        <v>505599027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51"/>
        <v>0</v>
      </c>
      <c r="GM42" s="2">
        <f t="shared" si="52"/>
        <v>178.03</v>
      </c>
      <c r="GN42" s="2">
        <f t="shared" si="53"/>
        <v>178.03</v>
      </c>
      <c r="GO42" s="2">
        <f t="shared" si="54"/>
        <v>0</v>
      </c>
      <c r="GP42" s="2">
        <f t="shared" si="55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56"/>
        <v>0</v>
      </c>
      <c r="GW42" s="2">
        <v>1</v>
      </c>
      <c r="GX42" s="2">
        <f t="shared" si="57"/>
        <v>0</v>
      </c>
      <c r="GY42" s="2"/>
      <c r="GZ42" s="2"/>
      <c r="HA42" s="2">
        <v>0</v>
      </c>
      <c r="HB42" s="2">
        <v>0</v>
      </c>
      <c r="HC42" s="2">
        <f t="shared" si="58"/>
        <v>0</v>
      </c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ROW(SmtRes!A130)</f>
        <v>130</v>
      </c>
      <c r="D43">
        <f>ROW(EtalonRes!A138)</f>
        <v>138</v>
      </c>
      <c r="E43" t="s">
        <v>72</v>
      </c>
      <c r="F43" t="s">
        <v>73</v>
      </c>
      <c r="G43" t="s">
        <v>74</v>
      </c>
      <c r="H43" t="s">
        <v>47</v>
      </c>
      <c r="I43">
        <f>ROUND(17.84/100,9)</f>
        <v>0.1784</v>
      </c>
      <c r="J43">
        <v>0</v>
      </c>
      <c r="O43">
        <f t="shared" si="21"/>
        <v>528.29999999999995</v>
      </c>
      <c r="P43">
        <f t="shared" si="22"/>
        <v>0</v>
      </c>
      <c r="Q43">
        <f t="shared" si="23"/>
        <v>81.489999999999995</v>
      </c>
      <c r="R43">
        <f t="shared" si="24"/>
        <v>16.05</v>
      </c>
      <c r="S43">
        <f t="shared" si="25"/>
        <v>446.81</v>
      </c>
      <c r="T43">
        <f t="shared" si="26"/>
        <v>0</v>
      </c>
      <c r="U43">
        <f t="shared" si="27"/>
        <v>7.2216320000000005</v>
      </c>
      <c r="V43">
        <f t="shared" si="28"/>
        <v>0.20266239999999999</v>
      </c>
      <c r="W43">
        <f t="shared" si="29"/>
        <v>0</v>
      </c>
      <c r="X43">
        <f t="shared" si="30"/>
        <v>439.72</v>
      </c>
      <c r="Y43">
        <f t="shared" si="31"/>
        <v>217.54</v>
      </c>
      <c r="AA43">
        <v>16781639</v>
      </c>
      <c r="AB43">
        <f t="shared" si="32"/>
        <v>444.64</v>
      </c>
      <c r="AC43">
        <f t="shared" si="59"/>
        <v>0</v>
      </c>
      <c r="AD43">
        <f>ROUND(((((ET43*0.8))-((EU43*0.8)))+AE43),6)</f>
        <v>68.584000000000003</v>
      </c>
      <c r="AE43">
        <f t="shared" si="60"/>
        <v>13.512</v>
      </c>
      <c r="AF43">
        <f t="shared" si="60"/>
        <v>376.05599999999998</v>
      </c>
      <c r="AG43">
        <f t="shared" si="36"/>
        <v>0</v>
      </c>
      <c r="AH43">
        <f t="shared" si="61"/>
        <v>40.480000000000004</v>
      </c>
      <c r="AI43">
        <f t="shared" si="61"/>
        <v>1.1359999999999999</v>
      </c>
      <c r="AJ43">
        <f t="shared" si="38"/>
        <v>0</v>
      </c>
      <c r="AK43">
        <v>783.58</v>
      </c>
      <c r="AL43">
        <v>227.78</v>
      </c>
      <c r="AM43">
        <v>85.73</v>
      </c>
      <c r="AN43">
        <v>16.89</v>
      </c>
      <c r="AO43">
        <v>470.07</v>
      </c>
      <c r="AP43">
        <v>0</v>
      </c>
      <c r="AQ43">
        <v>50.6</v>
      </c>
      <c r="AR43">
        <v>1.42</v>
      </c>
      <c r="AS43">
        <v>0</v>
      </c>
      <c r="AT43">
        <v>95</v>
      </c>
      <c r="AU43">
        <v>47</v>
      </c>
      <c r="AV43">
        <v>1</v>
      </c>
      <c r="AW43">
        <v>1</v>
      </c>
      <c r="AZ43">
        <v>6.66</v>
      </c>
      <c r="BA43">
        <v>6.66</v>
      </c>
      <c r="BB43">
        <v>6.66</v>
      </c>
      <c r="BC43">
        <v>6.66</v>
      </c>
      <c r="BD43" t="s">
        <v>6</v>
      </c>
      <c r="BE43" t="s">
        <v>6</v>
      </c>
      <c r="BF43" t="s">
        <v>6</v>
      </c>
      <c r="BG43" t="s">
        <v>6</v>
      </c>
      <c r="BH43">
        <v>0</v>
      </c>
      <c r="BI43">
        <v>1</v>
      </c>
      <c r="BJ43" t="s">
        <v>75</v>
      </c>
      <c r="BM43">
        <v>15001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6.66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105</v>
      </c>
      <c r="CA43">
        <v>55</v>
      </c>
      <c r="CE43">
        <v>0</v>
      </c>
      <c r="CF43">
        <v>0</v>
      </c>
      <c r="CG43">
        <v>0</v>
      </c>
      <c r="CM43">
        <v>0</v>
      </c>
      <c r="CN43" t="s">
        <v>49</v>
      </c>
      <c r="CO43">
        <v>0</v>
      </c>
      <c r="CP43">
        <f t="shared" si="39"/>
        <v>528.29999999999995</v>
      </c>
      <c r="CQ43">
        <f t="shared" si="40"/>
        <v>0</v>
      </c>
      <c r="CR43">
        <f t="shared" si="41"/>
        <v>456.76944000000003</v>
      </c>
      <c r="CS43">
        <f t="shared" si="42"/>
        <v>89.989919999999998</v>
      </c>
      <c r="CT43">
        <f t="shared" si="43"/>
        <v>2504.53296</v>
      </c>
      <c r="CU43">
        <f t="shared" si="44"/>
        <v>0</v>
      </c>
      <c r="CV43">
        <f t="shared" si="45"/>
        <v>40.480000000000004</v>
      </c>
      <c r="CW43">
        <f t="shared" si="46"/>
        <v>1.1359999999999999</v>
      </c>
      <c r="CX43">
        <f t="shared" si="47"/>
        <v>0</v>
      </c>
      <c r="CY43">
        <f t="shared" si="48"/>
        <v>439.71700000000004</v>
      </c>
      <c r="CZ43">
        <f t="shared" si="49"/>
        <v>217.54420000000002</v>
      </c>
      <c r="DC43" t="s">
        <v>6</v>
      </c>
      <c r="DD43" t="s">
        <v>38</v>
      </c>
      <c r="DE43" t="s">
        <v>50</v>
      </c>
      <c r="DF43" t="s">
        <v>50</v>
      </c>
      <c r="DG43" t="s">
        <v>50</v>
      </c>
      <c r="DH43" t="s">
        <v>6</v>
      </c>
      <c r="DI43" t="s">
        <v>50</v>
      </c>
      <c r="DJ43" t="s">
        <v>50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47</v>
      </c>
      <c r="DW43" t="s">
        <v>47</v>
      </c>
      <c r="DX43">
        <v>100</v>
      </c>
      <c r="EE43">
        <v>16510513</v>
      </c>
      <c r="EF43">
        <v>2</v>
      </c>
      <c r="EG43" t="s">
        <v>51</v>
      </c>
      <c r="EH43">
        <v>0</v>
      </c>
      <c r="EI43" t="s">
        <v>6</v>
      </c>
      <c r="EJ43">
        <v>1</v>
      </c>
      <c r="EK43">
        <v>15001</v>
      </c>
      <c r="EL43" t="s">
        <v>52</v>
      </c>
      <c r="EM43" t="s">
        <v>53</v>
      </c>
      <c r="EO43" t="s">
        <v>54</v>
      </c>
      <c r="EQ43">
        <v>0</v>
      </c>
      <c r="ER43">
        <v>783.58</v>
      </c>
      <c r="ES43">
        <v>227.78</v>
      </c>
      <c r="ET43">
        <v>85.73</v>
      </c>
      <c r="EU43">
        <v>16.89</v>
      </c>
      <c r="EV43">
        <v>470.07</v>
      </c>
      <c r="EW43">
        <v>50.6</v>
      </c>
      <c r="EX43">
        <v>1.42</v>
      </c>
      <c r="EY43">
        <v>0</v>
      </c>
      <c r="FQ43">
        <v>0</v>
      </c>
      <c r="FR43">
        <f t="shared" si="50"/>
        <v>0</v>
      </c>
      <c r="FS43">
        <v>0</v>
      </c>
      <c r="FT43" t="s">
        <v>55</v>
      </c>
      <c r="FU43" t="s">
        <v>56</v>
      </c>
      <c r="FX43">
        <v>94.5</v>
      </c>
      <c r="FY43">
        <v>46.75</v>
      </c>
      <c r="GA43" t="s">
        <v>6</v>
      </c>
      <c r="GD43">
        <v>0</v>
      </c>
      <c r="GF43">
        <v>505599027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51"/>
        <v>0</v>
      </c>
      <c r="GM43">
        <f t="shared" si="52"/>
        <v>1185.56</v>
      </c>
      <c r="GN43">
        <f t="shared" si="53"/>
        <v>1185.56</v>
      </c>
      <c r="GO43">
        <f t="shared" si="54"/>
        <v>0</v>
      </c>
      <c r="GP43">
        <f t="shared" si="55"/>
        <v>0</v>
      </c>
      <c r="GR43">
        <v>0</v>
      </c>
      <c r="GS43">
        <v>3</v>
      </c>
      <c r="GT43">
        <v>0</v>
      </c>
      <c r="GU43" t="s">
        <v>6</v>
      </c>
      <c r="GV43">
        <f t="shared" si="56"/>
        <v>0</v>
      </c>
      <c r="GW43">
        <v>1</v>
      </c>
      <c r="GX43">
        <f t="shared" si="57"/>
        <v>0</v>
      </c>
      <c r="HA43">
        <v>0</v>
      </c>
      <c r="HB43">
        <v>0</v>
      </c>
      <c r="HC43">
        <f t="shared" si="58"/>
        <v>0</v>
      </c>
      <c r="IK43">
        <v>0</v>
      </c>
    </row>
    <row r="44" spans="1:255" x14ac:dyDescent="0.2">
      <c r="A44" s="2">
        <v>17</v>
      </c>
      <c r="B44" s="2">
        <v>1</v>
      </c>
      <c r="C44" s="2">
        <f>ROW(SmtRes!A133)</f>
        <v>133</v>
      </c>
      <c r="D44" s="2">
        <f>ROW(EtalonRes!A141)</f>
        <v>141</v>
      </c>
      <c r="E44" s="2" t="s">
        <v>76</v>
      </c>
      <c r="F44" s="2" t="s">
        <v>77</v>
      </c>
      <c r="G44" s="2" t="s">
        <v>78</v>
      </c>
      <c r="H44" s="2" t="s">
        <v>47</v>
      </c>
      <c r="I44" s="2">
        <f>ROUND(152.7/100,9)</f>
        <v>1.5269999999999999</v>
      </c>
      <c r="J44" s="2">
        <v>0</v>
      </c>
      <c r="K44" s="2"/>
      <c r="L44" s="2"/>
      <c r="M44" s="2"/>
      <c r="N44" s="2"/>
      <c r="O44" s="2">
        <f t="shared" si="21"/>
        <v>105.99</v>
      </c>
      <c r="P44" s="2">
        <f t="shared" si="22"/>
        <v>0</v>
      </c>
      <c r="Q44" s="2">
        <f t="shared" si="23"/>
        <v>9.5399999999999991</v>
      </c>
      <c r="R44" s="2">
        <f t="shared" si="24"/>
        <v>4.12</v>
      </c>
      <c r="S44" s="2">
        <f t="shared" si="25"/>
        <v>96.45</v>
      </c>
      <c r="T44" s="2">
        <f t="shared" si="26"/>
        <v>0</v>
      </c>
      <c r="U44" s="2">
        <f t="shared" si="27"/>
        <v>11.162369999999999</v>
      </c>
      <c r="V44" s="2">
        <f t="shared" si="28"/>
        <v>0.3054</v>
      </c>
      <c r="W44" s="2">
        <f t="shared" si="29"/>
        <v>0</v>
      </c>
      <c r="X44" s="2">
        <f t="shared" si="30"/>
        <v>77.44</v>
      </c>
      <c r="Y44" s="2">
        <f t="shared" si="31"/>
        <v>50.29</v>
      </c>
      <c r="Z44" s="2"/>
      <c r="AA44" s="2">
        <v>16781625</v>
      </c>
      <c r="AB44" s="2">
        <f t="shared" si="32"/>
        <v>69.41</v>
      </c>
      <c r="AC44" s="2">
        <f t="shared" ref="AC44:AC49" si="62">ROUND((ES44),6)</f>
        <v>0</v>
      </c>
      <c r="AD44" s="2">
        <f t="shared" ref="AD44:AD49" si="63">ROUND((((ET44)-(EU44))+AE44),6)</f>
        <v>6.25</v>
      </c>
      <c r="AE44" s="2">
        <f t="shared" ref="AE44:AF49" si="64">ROUND((EU44),6)</f>
        <v>2.7</v>
      </c>
      <c r="AF44" s="2">
        <f t="shared" si="64"/>
        <v>63.16</v>
      </c>
      <c r="AG44" s="2">
        <f t="shared" si="36"/>
        <v>0</v>
      </c>
      <c r="AH44" s="2">
        <f t="shared" ref="AH44:AI49" si="65">(EW44)</f>
        <v>7.31</v>
      </c>
      <c r="AI44" s="2">
        <f t="shared" si="65"/>
        <v>0.2</v>
      </c>
      <c r="AJ44" s="2">
        <f t="shared" si="38"/>
        <v>0</v>
      </c>
      <c r="AK44" s="2">
        <v>69.41</v>
      </c>
      <c r="AL44" s="2">
        <v>0</v>
      </c>
      <c r="AM44" s="2">
        <v>6.25</v>
      </c>
      <c r="AN44" s="2">
        <v>2.7</v>
      </c>
      <c r="AO44" s="2">
        <v>63.16</v>
      </c>
      <c r="AP44" s="2">
        <v>0</v>
      </c>
      <c r="AQ44" s="2">
        <v>7.31</v>
      </c>
      <c r="AR44" s="2">
        <v>0.2</v>
      </c>
      <c r="AS44" s="2">
        <v>0</v>
      </c>
      <c r="AT44" s="2">
        <v>77</v>
      </c>
      <c r="AU44" s="2">
        <v>50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0</v>
      </c>
      <c r="BI44" s="2">
        <v>1</v>
      </c>
      <c r="BJ44" s="2" t="s">
        <v>79</v>
      </c>
      <c r="BK44" s="2"/>
      <c r="BL44" s="2"/>
      <c r="BM44" s="2">
        <v>63001</v>
      </c>
      <c r="BN44" s="2">
        <v>0</v>
      </c>
      <c r="BO44" s="2" t="s">
        <v>6</v>
      </c>
      <c r="BP44" s="2">
        <v>0</v>
      </c>
      <c r="BQ44" s="2">
        <v>6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77</v>
      </c>
      <c r="CA44" s="2">
        <v>50</v>
      </c>
      <c r="CB44" s="2"/>
      <c r="CC44" s="2"/>
      <c r="CD44" s="2"/>
      <c r="CE44" s="2">
        <v>0</v>
      </c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39"/>
        <v>105.99000000000001</v>
      </c>
      <c r="CQ44" s="2">
        <f t="shared" si="40"/>
        <v>0</v>
      </c>
      <c r="CR44" s="2">
        <f t="shared" si="41"/>
        <v>6.25</v>
      </c>
      <c r="CS44" s="2">
        <f t="shared" si="42"/>
        <v>2.7</v>
      </c>
      <c r="CT44" s="2">
        <f t="shared" si="43"/>
        <v>63.16</v>
      </c>
      <c r="CU44" s="2">
        <f t="shared" si="44"/>
        <v>0</v>
      </c>
      <c r="CV44" s="2">
        <f t="shared" si="45"/>
        <v>7.31</v>
      </c>
      <c r="CW44" s="2">
        <f t="shared" si="46"/>
        <v>0.2</v>
      </c>
      <c r="CX44" s="2">
        <f t="shared" si="47"/>
        <v>0</v>
      </c>
      <c r="CY44" s="2">
        <f t="shared" si="48"/>
        <v>77.438900000000004</v>
      </c>
      <c r="CZ44" s="2">
        <f t="shared" si="49"/>
        <v>50.284999999999997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1005</v>
      </c>
      <c r="DV44" s="2" t="s">
        <v>47</v>
      </c>
      <c r="DW44" s="2" t="s">
        <v>47</v>
      </c>
      <c r="DX44" s="2">
        <v>100</v>
      </c>
      <c r="DY44" s="2"/>
      <c r="DZ44" s="2"/>
      <c r="EA44" s="2"/>
      <c r="EB44" s="2"/>
      <c r="EC44" s="2"/>
      <c r="ED44" s="2"/>
      <c r="EE44" s="2">
        <v>16510572</v>
      </c>
      <c r="EF44" s="2">
        <v>6</v>
      </c>
      <c r="EG44" s="2" t="s">
        <v>20</v>
      </c>
      <c r="EH44" s="2">
        <v>0</v>
      </c>
      <c r="EI44" s="2" t="s">
        <v>6</v>
      </c>
      <c r="EJ44" s="2">
        <v>1</v>
      </c>
      <c r="EK44" s="2">
        <v>63001</v>
      </c>
      <c r="EL44" s="2" t="s">
        <v>80</v>
      </c>
      <c r="EM44" s="2" t="s">
        <v>81</v>
      </c>
      <c r="EN44" s="2"/>
      <c r="EO44" s="2" t="s">
        <v>6</v>
      </c>
      <c r="EP44" s="2"/>
      <c r="EQ44" s="2">
        <v>0</v>
      </c>
      <c r="ER44" s="2">
        <v>69.41</v>
      </c>
      <c r="ES44" s="2">
        <v>0</v>
      </c>
      <c r="ET44" s="2">
        <v>6.25</v>
      </c>
      <c r="EU44" s="2">
        <v>2.7</v>
      </c>
      <c r="EV44" s="2">
        <v>63.16</v>
      </c>
      <c r="EW44" s="2">
        <v>7.31</v>
      </c>
      <c r="EX44" s="2">
        <v>0.2</v>
      </c>
      <c r="EY44" s="2">
        <v>0</v>
      </c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50"/>
        <v>0</v>
      </c>
      <c r="FS44" s="2">
        <v>0</v>
      </c>
      <c r="FT44" s="2"/>
      <c r="FU44" s="2"/>
      <c r="FV44" s="2"/>
      <c r="FW44" s="2"/>
      <c r="FX44" s="2">
        <v>77</v>
      </c>
      <c r="FY44" s="2">
        <v>50</v>
      </c>
      <c r="FZ44" s="2"/>
      <c r="GA44" s="2" t="s">
        <v>6</v>
      </c>
      <c r="GB44" s="2"/>
      <c r="GC44" s="2"/>
      <c r="GD44" s="2">
        <v>0</v>
      </c>
      <c r="GE44" s="2"/>
      <c r="GF44" s="2">
        <v>-144878125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51"/>
        <v>0</v>
      </c>
      <c r="GM44" s="2">
        <f t="shared" si="52"/>
        <v>233.72</v>
      </c>
      <c r="GN44" s="2">
        <f t="shared" si="53"/>
        <v>233.72</v>
      </c>
      <c r="GO44" s="2">
        <f t="shared" si="54"/>
        <v>0</v>
      </c>
      <c r="GP44" s="2">
        <f t="shared" si="55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56"/>
        <v>0</v>
      </c>
      <c r="GW44" s="2">
        <v>1</v>
      </c>
      <c r="GX44" s="2">
        <f t="shared" si="57"/>
        <v>0</v>
      </c>
      <c r="GY44" s="2"/>
      <c r="GZ44" s="2"/>
      <c r="HA44" s="2">
        <v>0</v>
      </c>
      <c r="HB44" s="2">
        <v>0</v>
      </c>
      <c r="HC44" s="2">
        <f t="shared" si="58"/>
        <v>0</v>
      </c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C45">
        <f>ROW(SmtRes!A136)</f>
        <v>136</v>
      </c>
      <c r="D45">
        <f>ROW(EtalonRes!A144)</f>
        <v>144</v>
      </c>
      <c r="E45" t="s">
        <v>76</v>
      </c>
      <c r="F45" t="s">
        <v>77</v>
      </c>
      <c r="G45" t="s">
        <v>78</v>
      </c>
      <c r="H45" t="s">
        <v>47</v>
      </c>
      <c r="I45">
        <f>ROUND(152.7/100,9)</f>
        <v>1.5269999999999999</v>
      </c>
      <c r="J45">
        <v>0</v>
      </c>
      <c r="O45">
        <f t="shared" si="21"/>
        <v>705.89</v>
      </c>
      <c r="P45">
        <f t="shared" si="22"/>
        <v>0</v>
      </c>
      <c r="Q45">
        <f t="shared" si="23"/>
        <v>63.56</v>
      </c>
      <c r="R45">
        <f t="shared" si="24"/>
        <v>27.46</v>
      </c>
      <c r="S45">
        <f t="shared" si="25"/>
        <v>642.33000000000004</v>
      </c>
      <c r="T45">
        <f t="shared" si="26"/>
        <v>0</v>
      </c>
      <c r="U45">
        <f t="shared" si="27"/>
        <v>11.162369999999999</v>
      </c>
      <c r="V45">
        <f t="shared" si="28"/>
        <v>0.3054</v>
      </c>
      <c r="W45">
        <f t="shared" si="29"/>
        <v>0</v>
      </c>
      <c r="X45">
        <f t="shared" si="30"/>
        <v>515.74</v>
      </c>
      <c r="Y45">
        <f t="shared" si="31"/>
        <v>334.9</v>
      </c>
      <c r="AA45">
        <v>16781639</v>
      </c>
      <c r="AB45">
        <f t="shared" si="32"/>
        <v>69.41</v>
      </c>
      <c r="AC45">
        <f t="shared" si="62"/>
        <v>0</v>
      </c>
      <c r="AD45">
        <f t="shared" si="63"/>
        <v>6.25</v>
      </c>
      <c r="AE45">
        <f t="shared" si="64"/>
        <v>2.7</v>
      </c>
      <c r="AF45">
        <f t="shared" si="64"/>
        <v>63.16</v>
      </c>
      <c r="AG45">
        <f t="shared" si="36"/>
        <v>0</v>
      </c>
      <c r="AH45">
        <f t="shared" si="65"/>
        <v>7.31</v>
      </c>
      <c r="AI45">
        <f t="shared" si="65"/>
        <v>0.2</v>
      </c>
      <c r="AJ45">
        <f t="shared" si="38"/>
        <v>0</v>
      </c>
      <c r="AK45">
        <v>69.41</v>
      </c>
      <c r="AL45">
        <v>0</v>
      </c>
      <c r="AM45">
        <v>6.25</v>
      </c>
      <c r="AN45">
        <v>2.7</v>
      </c>
      <c r="AO45">
        <v>63.16</v>
      </c>
      <c r="AP45">
        <v>0</v>
      </c>
      <c r="AQ45">
        <v>7.31</v>
      </c>
      <c r="AR45">
        <v>0.2</v>
      </c>
      <c r="AS45">
        <v>0</v>
      </c>
      <c r="AT45">
        <v>77</v>
      </c>
      <c r="AU45">
        <v>50</v>
      </c>
      <c r="AV45">
        <v>1</v>
      </c>
      <c r="AW45">
        <v>1</v>
      </c>
      <c r="AZ45">
        <v>6.66</v>
      </c>
      <c r="BA45">
        <v>6.66</v>
      </c>
      <c r="BB45">
        <v>6.66</v>
      </c>
      <c r="BC45">
        <v>6.66</v>
      </c>
      <c r="BD45" t="s">
        <v>6</v>
      </c>
      <c r="BE45" t="s">
        <v>6</v>
      </c>
      <c r="BF45" t="s">
        <v>6</v>
      </c>
      <c r="BG45" t="s">
        <v>6</v>
      </c>
      <c r="BH45">
        <v>0</v>
      </c>
      <c r="BI45">
        <v>1</v>
      </c>
      <c r="BJ45" t="s">
        <v>79</v>
      </c>
      <c r="BM45">
        <v>63001</v>
      </c>
      <c r="BN45">
        <v>0</v>
      </c>
      <c r="BO45" t="s">
        <v>6</v>
      </c>
      <c r="BP45">
        <v>0</v>
      </c>
      <c r="BQ45">
        <v>6</v>
      </c>
      <c r="BR45">
        <v>0</v>
      </c>
      <c r="BS45">
        <v>6.66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77</v>
      </c>
      <c r="CA45">
        <v>50</v>
      </c>
      <c r="CE45">
        <v>0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39"/>
        <v>705.8900000000001</v>
      </c>
      <c r="CQ45">
        <f t="shared" si="40"/>
        <v>0</v>
      </c>
      <c r="CR45">
        <f t="shared" si="41"/>
        <v>41.625</v>
      </c>
      <c r="CS45">
        <f t="shared" si="42"/>
        <v>17.982000000000003</v>
      </c>
      <c r="CT45">
        <f t="shared" si="43"/>
        <v>420.6456</v>
      </c>
      <c r="CU45">
        <f t="shared" si="44"/>
        <v>0</v>
      </c>
      <c r="CV45">
        <f t="shared" si="45"/>
        <v>7.31</v>
      </c>
      <c r="CW45">
        <f t="shared" si="46"/>
        <v>0.2</v>
      </c>
      <c r="CX45">
        <f t="shared" si="47"/>
        <v>0</v>
      </c>
      <c r="CY45">
        <f t="shared" si="48"/>
        <v>515.73830000000009</v>
      </c>
      <c r="CZ45">
        <f t="shared" si="49"/>
        <v>334.8950000000001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47</v>
      </c>
      <c r="DW45" t="s">
        <v>47</v>
      </c>
      <c r="DX45">
        <v>100</v>
      </c>
      <c r="EE45">
        <v>16510572</v>
      </c>
      <c r="EF45">
        <v>6</v>
      </c>
      <c r="EG45" t="s">
        <v>20</v>
      </c>
      <c r="EH45">
        <v>0</v>
      </c>
      <c r="EI45" t="s">
        <v>6</v>
      </c>
      <c r="EJ45">
        <v>1</v>
      </c>
      <c r="EK45">
        <v>63001</v>
      </c>
      <c r="EL45" t="s">
        <v>80</v>
      </c>
      <c r="EM45" t="s">
        <v>81</v>
      </c>
      <c r="EO45" t="s">
        <v>6</v>
      </c>
      <c r="EQ45">
        <v>0</v>
      </c>
      <c r="ER45">
        <v>69.41</v>
      </c>
      <c r="ES45">
        <v>0</v>
      </c>
      <c r="ET45">
        <v>6.25</v>
      </c>
      <c r="EU45">
        <v>2.7</v>
      </c>
      <c r="EV45">
        <v>63.16</v>
      </c>
      <c r="EW45">
        <v>7.31</v>
      </c>
      <c r="EX45">
        <v>0.2</v>
      </c>
      <c r="EY45">
        <v>0</v>
      </c>
      <c r="FQ45">
        <v>0</v>
      </c>
      <c r="FR45">
        <f t="shared" si="50"/>
        <v>0</v>
      </c>
      <c r="FS45">
        <v>0</v>
      </c>
      <c r="FX45">
        <v>77</v>
      </c>
      <c r="FY45">
        <v>50</v>
      </c>
      <c r="GA45" t="s">
        <v>6</v>
      </c>
      <c r="GD45">
        <v>0</v>
      </c>
      <c r="GF45">
        <v>-144878125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51"/>
        <v>0</v>
      </c>
      <c r="GM45">
        <f t="shared" si="52"/>
        <v>1556.53</v>
      </c>
      <c r="GN45">
        <f t="shared" si="53"/>
        <v>1556.53</v>
      </c>
      <c r="GO45">
        <f t="shared" si="54"/>
        <v>0</v>
      </c>
      <c r="GP45">
        <f t="shared" si="55"/>
        <v>0</v>
      </c>
      <c r="GR45">
        <v>0</v>
      </c>
      <c r="GS45">
        <v>3</v>
      </c>
      <c r="GT45">
        <v>0</v>
      </c>
      <c r="GU45" t="s">
        <v>6</v>
      </c>
      <c r="GV45">
        <f t="shared" si="56"/>
        <v>0</v>
      </c>
      <c r="GW45">
        <v>1</v>
      </c>
      <c r="GX45">
        <f t="shared" si="57"/>
        <v>0</v>
      </c>
      <c r="HA45">
        <v>0</v>
      </c>
      <c r="HB45">
        <v>0</v>
      </c>
      <c r="HC45">
        <f t="shared" si="58"/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ROW(SmtRes!A139)</f>
        <v>139</v>
      </c>
      <c r="D46" s="2">
        <f>ROW(EtalonRes!A148)</f>
        <v>148</v>
      </c>
      <c r="E46" s="2" t="s">
        <v>82</v>
      </c>
      <c r="F46" s="2" t="s">
        <v>83</v>
      </c>
      <c r="G46" s="2" t="s">
        <v>84</v>
      </c>
      <c r="H46" s="2" t="s">
        <v>47</v>
      </c>
      <c r="I46" s="2">
        <f>ROUND(51.392/100,9)</f>
        <v>0.51392000000000004</v>
      </c>
      <c r="J46" s="2">
        <v>0</v>
      </c>
      <c r="K46" s="2"/>
      <c r="L46" s="2"/>
      <c r="M46" s="2"/>
      <c r="N46" s="2"/>
      <c r="O46" s="2">
        <f t="shared" si="21"/>
        <v>47.75</v>
      </c>
      <c r="P46" s="2">
        <f t="shared" si="22"/>
        <v>0</v>
      </c>
      <c r="Q46" s="2">
        <f t="shared" si="23"/>
        <v>2.09</v>
      </c>
      <c r="R46" s="2">
        <f t="shared" si="24"/>
        <v>0.9</v>
      </c>
      <c r="S46" s="2">
        <f t="shared" si="25"/>
        <v>45.66</v>
      </c>
      <c r="T46" s="2">
        <f t="shared" si="26"/>
        <v>0</v>
      </c>
      <c r="U46" s="2">
        <f t="shared" si="27"/>
        <v>5.8535488000000004</v>
      </c>
      <c r="V46" s="2">
        <f t="shared" si="28"/>
        <v>6.6809600000000011E-2</v>
      </c>
      <c r="W46" s="2">
        <f t="shared" si="29"/>
        <v>0</v>
      </c>
      <c r="X46" s="2">
        <f t="shared" si="30"/>
        <v>37.25</v>
      </c>
      <c r="Y46" s="2">
        <f t="shared" si="31"/>
        <v>31.66</v>
      </c>
      <c r="Z46" s="2"/>
      <c r="AA46" s="2">
        <v>16781625</v>
      </c>
      <c r="AB46" s="2">
        <f t="shared" si="32"/>
        <v>92.9</v>
      </c>
      <c r="AC46" s="2">
        <f t="shared" si="62"/>
        <v>0</v>
      </c>
      <c r="AD46" s="2">
        <f t="shared" si="63"/>
        <v>4.0599999999999996</v>
      </c>
      <c r="AE46" s="2">
        <f t="shared" si="64"/>
        <v>1.76</v>
      </c>
      <c r="AF46" s="2">
        <f t="shared" si="64"/>
        <v>88.84</v>
      </c>
      <c r="AG46" s="2">
        <f t="shared" si="36"/>
        <v>0</v>
      </c>
      <c r="AH46" s="2">
        <f t="shared" si="65"/>
        <v>11.39</v>
      </c>
      <c r="AI46" s="2">
        <f t="shared" si="65"/>
        <v>0.13</v>
      </c>
      <c r="AJ46" s="2">
        <f t="shared" si="38"/>
        <v>0</v>
      </c>
      <c r="AK46" s="2">
        <v>92.9</v>
      </c>
      <c r="AL46" s="2">
        <v>0</v>
      </c>
      <c r="AM46" s="2">
        <v>4.0599999999999996</v>
      </c>
      <c r="AN46" s="2">
        <v>1.76</v>
      </c>
      <c r="AO46" s="2">
        <v>88.84</v>
      </c>
      <c r="AP46" s="2">
        <v>0</v>
      </c>
      <c r="AQ46" s="2">
        <v>11.39</v>
      </c>
      <c r="AR46" s="2">
        <v>0.13</v>
      </c>
      <c r="AS46" s="2">
        <v>0</v>
      </c>
      <c r="AT46" s="2">
        <v>80</v>
      </c>
      <c r="AU46" s="2">
        <v>68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0</v>
      </c>
      <c r="BI46" s="2">
        <v>1</v>
      </c>
      <c r="BJ46" s="2" t="s">
        <v>85</v>
      </c>
      <c r="BK46" s="2"/>
      <c r="BL46" s="2"/>
      <c r="BM46" s="2">
        <v>57001</v>
      </c>
      <c r="BN46" s="2">
        <v>0</v>
      </c>
      <c r="BO46" s="2" t="s">
        <v>6</v>
      </c>
      <c r="BP46" s="2">
        <v>0</v>
      </c>
      <c r="BQ46" s="2">
        <v>6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80</v>
      </c>
      <c r="CA46" s="2">
        <v>68</v>
      </c>
      <c r="CB46" s="2"/>
      <c r="CC46" s="2"/>
      <c r="CD46" s="2"/>
      <c r="CE46" s="2">
        <v>0</v>
      </c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6</v>
      </c>
      <c r="CO46" s="2">
        <v>0</v>
      </c>
      <c r="CP46" s="2">
        <f t="shared" si="39"/>
        <v>47.75</v>
      </c>
      <c r="CQ46" s="2">
        <f t="shared" si="40"/>
        <v>0</v>
      </c>
      <c r="CR46" s="2">
        <f t="shared" si="41"/>
        <v>4.0599999999999996</v>
      </c>
      <c r="CS46" s="2">
        <f t="shared" si="42"/>
        <v>1.76</v>
      </c>
      <c r="CT46" s="2">
        <f t="shared" si="43"/>
        <v>88.84</v>
      </c>
      <c r="CU46" s="2">
        <f t="shared" si="44"/>
        <v>0</v>
      </c>
      <c r="CV46" s="2">
        <f t="shared" si="45"/>
        <v>11.39</v>
      </c>
      <c r="CW46" s="2">
        <f t="shared" si="46"/>
        <v>0.13</v>
      </c>
      <c r="CX46" s="2">
        <f t="shared" si="47"/>
        <v>0</v>
      </c>
      <c r="CY46" s="2">
        <f t="shared" si="48"/>
        <v>37.247999999999998</v>
      </c>
      <c r="CZ46" s="2">
        <f t="shared" si="49"/>
        <v>31.660799999999995</v>
      </c>
      <c r="DA46" s="2"/>
      <c r="DB46" s="2"/>
      <c r="DC46" s="2" t="s">
        <v>6</v>
      </c>
      <c r="DD46" s="2" t="s">
        <v>6</v>
      </c>
      <c r="DE46" s="2" t="s">
        <v>6</v>
      </c>
      <c r="DF46" s="2" t="s">
        <v>6</v>
      </c>
      <c r="DG46" s="2" t="s">
        <v>6</v>
      </c>
      <c r="DH46" s="2" t="s">
        <v>6</v>
      </c>
      <c r="DI46" s="2" t="s">
        <v>6</v>
      </c>
      <c r="DJ46" s="2" t="s">
        <v>6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1005</v>
      </c>
      <c r="DV46" s="2" t="s">
        <v>47</v>
      </c>
      <c r="DW46" s="2" t="s">
        <v>47</v>
      </c>
      <c r="DX46" s="2">
        <v>100</v>
      </c>
      <c r="DY46" s="2"/>
      <c r="DZ46" s="2"/>
      <c r="EA46" s="2"/>
      <c r="EB46" s="2"/>
      <c r="EC46" s="2"/>
      <c r="ED46" s="2"/>
      <c r="EE46" s="2">
        <v>16510566</v>
      </c>
      <c r="EF46" s="2">
        <v>6</v>
      </c>
      <c r="EG46" s="2" t="s">
        <v>20</v>
      </c>
      <c r="EH46" s="2">
        <v>0</v>
      </c>
      <c r="EI46" s="2" t="s">
        <v>6</v>
      </c>
      <c r="EJ46" s="2">
        <v>1</v>
      </c>
      <c r="EK46" s="2">
        <v>57001</v>
      </c>
      <c r="EL46" s="2" t="s">
        <v>86</v>
      </c>
      <c r="EM46" s="2" t="s">
        <v>87</v>
      </c>
      <c r="EN46" s="2"/>
      <c r="EO46" s="2" t="s">
        <v>6</v>
      </c>
      <c r="EP46" s="2"/>
      <c r="EQ46" s="2">
        <v>0</v>
      </c>
      <c r="ER46" s="2">
        <v>92.9</v>
      </c>
      <c r="ES46" s="2">
        <v>0</v>
      </c>
      <c r="ET46" s="2">
        <v>4.0599999999999996</v>
      </c>
      <c r="EU46" s="2">
        <v>1.76</v>
      </c>
      <c r="EV46" s="2">
        <v>88.84</v>
      </c>
      <c r="EW46" s="2">
        <v>11.39</v>
      </c>
      <c r="EX46" s="2">
        <v>0.13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50"/>
        <v>0</v>
      </c>
      <c r="FS46" s="2">
        <v>0</v>
      </c>
      <c r="FT46" s="2"/>
      <c r="FU46" s="2"/>
      <c r="FV46" s="2"/>
      <c r="FW46" s="2"/>
      <c r="FX46" s="2">
        <v>80</v>
      </c>
      <c r="FY46" s="2">
        <v>68</v>
      </c>
      <c r="FZ46" s="2"/>
      <c r="GA46" s="2" t="s">
        <v>6</v>
      </c>
      <c r="GB46" s="2"/>
      <c r="GC46" s="2"/>
      <c r="GD46" s="2">
        <v>0</v>
      </c>
      <c r="GE46" s="2"/>
      <c r="GF46" s="2">
        <v>537707280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51"/>
        <v>0</v>
      </c>
      <c r="GM46" s="2">
        <f t="shared" si="52"/>
        <v>116.66</v>
      </c>
      <c r="GN46" s="2">
        <f t="shared" si="53"/>
        <v>116.66</v>
      </c>
      <c r="GO46" s="2">
        <f t="shared" si="54"/>
        <v>0</v>
      </c>
      <c r="GP46" s="2">
        <f t="shared" si="55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56"/>
        <v>0</v>
      </c>
      <c r="GW46" s="2">
        <v>1</v>
      </c>
      <c r="GX46" s="2">
        <f t="shared" si="57"/>
        <v>0</v>
      </c>
      <c r="GY46" s="2"/>
      <c r="GZ46" s="2"/>
      <c r="HA46" s="2">
        <v>0</v>
      </c>
      <c r="HB46" s="2">
        <v>0</v>
      </c>
      <c r="HC46" s="2">
        <f t="shared" si="58"/>
        <v>0</v>
      </c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ROW(SmtRes!A142)</f>
        <v>142</v>
      </c>
      <c r="D47">
        <f>ROW(EtalonRes!A152)</f>
        <v>152</v>
      </c>
      <c r="E47" t="s">
        <v>82</v>
      </c>
      <c r="F47" t="s">
        <v>83</v>
      </c>
      <c r="G47" t="s">
        <v>84</v>
      </c>
      <c r="H47" t="s">
        <v>47</v>
      </c>
      <c r="I47">
        <f>ROUND(51.392/100,9)</f>
        <v>0.51392000000000004</v>
      </c>
      <c r="J47">
        <v>0</v>
      </c>
      <c r="O47">
        <f t="shared" si="21"/>
        <v>317.97000000000003</v>
      </c>
      <c r="P47">
        <f t="shared" si="22"/>
        <v>0</v>
      </c>
      <c r="Q47">
        <f t="shared" si="23"/>
        <v>13.9</v>
      </c>
      <c r="R47">
        <f t="shared" si="24"/>
        <v>6.02</v>
      </c>
      <c r="S47">
        <f t="shared" si="25"/>
        <v>304.07</v>
      </c>
      <c r="T47">
        <f t="shared" si="26"/>
        <v>0</v>
      </c>
      <c r="U47">
        <f t="shared" si="27"/>
        <v>5.8535488000000004</v>
      </c>
      <c r="V47">
        <f t="shared" si="28"/>
        <v>6.6809600000000011E-2</v>
      </c>
      <c r="W47">
        <f t="shared" si="29"/>
        <v>0</v>
      </c>
      <c r="X47">
        <f t="shared" si="30"/>
        <v>248.07</v>
      </c>
      <c r="Y47">
        <f t="shared" si="31"/>
        <v>210.86</v>
      </c>
      <c r="AA47">
        <v>16781639</v>
      </c>
      <c r="AB47">
        <f t="shared" si="32"/>
        <v>92.9</v>
      </c>
      <c r="AC47">
        <f t="shared" si="62"/>
        <v>0</v>
      </c>
      <c r="AD47">
        <f t="shared" si="63"/>
        <v>4.0599999999999996</v>
      </c>
      <c r="AE47">
        <f t="shared" si="64"/>
        <v>1.76</v>
      </c>
      <c r="AF47">
        <f t="shared" si="64"/>
        <v>88.84</v>
      </c>
      <c r="AG47">
        <f t="shared" si="36"/>
        <v>0</v>
      </c>
      <c r="AH47">
        <f t="shared" si="65"/>
        <v>11.39</v>
      </c>
      <c r="AI47">
        <f t="shared" si="65"/>
        <v>0.13</v>
      </c>
      <c r="AJ47">
        <f t="shared" si="38"/>
        <v>0</v>
      </c>
      <c r="AK47">
        <v>92.9</v>
      </c>
      <c r="AL47">
        <v>0</v>
      </c>
      <c r="AM47">
        <v>4.0599999999999996</v>
      </c>
      <c r="AN47">
        <v>1.76</v>
      </c>
      <c r="AO47">
        <v>88.84</v>
      </c>
      <c r="AP47">
        <v>0</v>
      </c>
      <c r="AQ47">
        <v>11.39</v>
      </c>
      <c r="AR47">
        <v>0.13</v>
      </c>
      <c r="AS47">
        <v>0</v>
      </c>
      <c r="AT47">
        <v>80</v>
      </c>
      <c r="AU47">
        <v>68</v>
      </c>
      <c r="AV47">
        <v>1</v>
      </c>
      <c r="AW47">
        <v>1</v>
      </c>
      <c r="AZ47">
        <v>6.66</v>
      </c>
      <c r="BA47">
        <v>6.66</v>
      </c>
      <c r="BB47">
        <v>6.66</v>
      </c>
      <c r="BC47">
        <v>6.66</v>
      </c>
      <c r="BD47" t="s">
        <v>6</v>
      </c>
      <c r="BE47" t="s">
        <v>6</v>
      </c>
      <c r="BF47" t="s">
        <v>6</v>
      </c>
      <c r="BG47" t="s">
        <v>6</v>
      </c>
      <c r="BH47">
        <v>0</v>
      </c>
      <c r="BI47">
        <v>1</v>
      </c>
      <c r="BJ47" t="s">
        <v>85</v>
      </c>
      <c r="BM47">
        <v>57001</v>
      </c>
      <c r="BN47">
        <v>0</v>
      </c>
      <c r="BO47" t="s">
        <v>6</v>
      </c>
      <c r="BP47">
        <v>0</v>
      </c>
      <c r="BQ47">
        <v>6</v>
      </c>
      <c r="BR47">
        <v>0</v>
      </c>
      <c r="BS47">
        <v>6.66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80</v>
      </c>
      <c r="CA47">
        <v>68</v>
      </c>
      <c r="CE47">
        <v>0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39"/>
        <v>317.96999999999997</v>
      </c>
      <c r="CQ47">
        <f t="shared" si="40"/>
        <v>0</v>
      </c>
      <c r="CR47">
        <f t="shared" si="41"/>
        <v>27.039599999999997</v>
      </c>
      <c r="CS47">
        <f t="shared" si="42"/>
        <v>11.7216</v>
      </c>
      <c r="CT47">
        <f t="shared" si="43"/>
        <v>591.67439999999999</v>
      </c>
      <c r="CU47">
        <f t="shared" si="44"/>
        <v>0</v>
      </c>
      <c r="CV47">
        <f t="shared" si="45"/>
        <v>11.39</v>
      </c>
      <c r="CW47">
        <f t="shared" si="46"/>
        <v>0.13</v>
      </c>
      <c r="CX47">
        <f t="shared" si="47"/>
        <v>0</v>
      </c>
      <c r="CY47">
        <f t="shared" si="48"/>
        <v>248.07199999999997</v>
      </c>
      <c r="CZ47">
        <f t="shared" si="49"/>
        <v>210.8612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47</v>
      </c>
      <c r="DW47" t="s">
        <v>47</v>
      </c>
      <c r="DX47">
        <v>100</v>
      </c>
      <c r="EE47">
        <v>16510566</v>
      </c>
      <c r="EF47">
        <v>6</v>
      </c>
      <c r="EG47" t="s">
        <v>20</v>
      </c>
      <c r="EH47">
        <v>0</v>
      </c>
      <c r="EI47" t="s">
        <v>6</v>
      </c>
      <c r="EJ47">
        <v>1</v>
      </c>
      <c r="EK47">
        <v>57001</v>
      </c>
      <c r="EL47" t="s">
        <v>86</v>
      </c>
      <c r="EM47" t="s">
        <v>87</v>
      </c>
      <c r="EO47" t="s">
        <v>6</v>
      </c>
      <c r="EQ47">
        <v>0</v>
      </c>
      <c r="ER47">
        <v>92.9</v>
      </c>
      <c r="ES47">
        <v>0</v>
      </c>
      <c r="ET47">
        <v>4.0599999999999996</v>
      </c>
      <c r="EU47">
        <v>1.76</v>
      </c>
      <c r="EV47">
        <v>88.84</v>
      </c>
      <c r="EW47">
        <v>11.39</v>
      </c>
      <c r="EX47">
        <v>0.13</v>
      </c>
      <c r="EY47">
        <v>0</v>
      </c>
      <c r="FQ47">
        <v>0</v>
      </c>
      <c r="FR47">
        <f t="shared" si="50"/>
        <v>0</v>
      </c>
      <c r="FS47">
        <v>0</v>
      </c>
      <c r="FX47">
        <v>80</v>
      </c>
      <c r="FY47">
        <v>68</v>
      </c>
      <c r="GA47" t="s">
        <v>6</v>
      </c>
      <c r="GD47">
        <v>0</v>
      </c>
      <c r="GF47">
        <v>537707280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51"/>
        <v>0</v>
      </c>
      <c r="GM47">
        <f t="shared" si="52"/>
        <v>776.9</v>
      </c>
      <c r="GN47">
        <f t="shared" si="53"/>
        <v>776.9</v>
      </c>
      <c r="GO47">
        <f t="shared" si="54"/>
        <v>0</v>
      </c>
      <c r="GP47">
        <f t="shared" si="55"/>
        <v>0</v>
      </c>
      <c r="GR47">
        <v>0</v>
      </c>
      <c r="GS47">
        <v>3</v>
      </c>
      <c r="GT47">
        <v>0</v>
      </c>
      <c r="GU47" t="s">
        <v>6</v>
      </c>
      <c r="GV47">
        <f t="shared" si="56"/>
        <v>0</v>
      </c>
      <c r="GW47">
        <v>1</v>
      </c>
      <c r="GX47">
        <f t="shared" si="57"/>
        <v>0</v>
      </c>
      <c r="HA47">
        <v>0</v>
      </c>
      <c r="HB47">
        <v>0</v>
      </c>
      <c r="HC47">
        <f t="shared" si="58"/>
        <v>0</v>
      </c>
      <c r="IK47">
        <v>0</v>
      </c>
    </row>
    <row r="48" spans="1:255" x14ac:dyDescent="0.2">
      <c r="A48" s="2">
        <v>17</v>
      </c>
      <c r="B48" s="2">
        <v>1</v>
      </c>
      <c r="C48" s="2">
        <f>ROW(SmtRes!A143)</f>
        <v>143</v>
      </c>
      <c r="D48" s="2">
        <f>ROW(EtalonRes!A154)</f>
        <v>154</v>
      </c>
      <c r="E48" s="2" t="s">
        <v>88</v>
      </c>
      <c r="F48" s="2" t="s">
        <v>89</v>
      </c>
      <c r="G48" s="2" t="s">
        <v>90</v>
      </c>
      <c r="H48" s="2" t="s">
        <v>47</v>
      </c>
      <c r="I48" s="2">
        <f>ROUND(246.98/100,9)</f>
        <v>2.4698000000000002</v>
      </c>
      <c r="J48" s="2">
        <v>0</v>
      </c>
      <c r="K48" s="2"/>
      <c r="L48" s="2"/>
      <c r="M48" s="2"/>
      <c r="N48" s="2"/>
      <c r="O48" s="2">
        <f t="shared" si="21"/>
        <v>147.77000000000001</v>
      </c>
      <c r="P48" s="2">
        <f t="shared" si="22"/>
        <v>0</v>
      </c>
      <c r="Q48" s="2">
        <f t="shared" si="23"/>
        <v>0</v>
      </c>
      <c r="R48" s="2">
        <f t="shared" si="24"/>
        <v>0</v>
      </c>
      <c r="S48" s="2">
        <f t="shared" si="25"/>
        <v>147.77000000000001</v>
      </c>
      <c r="T48" s="2">
        <f t="shared" si="26"/>
        <v>0</v>
      </c>
      <c r="U48" s="2">
        <f t="shared" si="27"/>
        <v>18.943366000000001</v>
      </c>
      <c r="V48" s="2">
        <f t="shared" si="28"/>
        <v>0</v>
      </c>
      <c r="W48" s="2">
        <f t="shared" si="29"/>
        <v>0</v>
      </c>
      <c r="X48" s="2">
        <f t="shared" si="30"/>
        <v>118.22</v>
      </c>
      <c r="Y48" s="2">
        <f t="shared" si="31"/>
        <v>100.48</v>
      </c>
      <c r="Z48" s="2"/>
      <c r="AA48" s="2">
        <v>16781625</v>
      </c>
      <c r="AB48" s="2">
        <f t="shared" si="32"/>
        <v>59.83</v>
      </c>
      <c r="AC48" s="2">
        <f t="shared" si="62"/>
        <v>0</v>
      </c>
      <c r="AD48" s="2">
        <f t="shared" si="63"/>
        <v>0</v>
      </c>
      <c r="AE48" s="2">
        <f t="shared" si="64"/>
        <v>0</v>
      </c>
      <c r="AF48" s="2">
        <f t="shared" si="64"/>
        <v>59.83</v>
      </c>
      <c r="AG48" s="2">
        <f t="shared" si="36"/>
        <v>0</v>
      </c>
      <c r="AH48" s="2">
        <f t="shared" si="65"/>
        <v>7.67</v>
      </c>
      <c r="AI48" s="2">
        <f t="shared" si="65"/>
        <v>0</v>
      </c>
      <c r="AJ48" s="2">
        <f t="shared" si="38"/>
        <v>0</v>
      </c>
      <c r="AK48" s="2">
        <v>59.83</v>
      </c>
      <c r="AL48" s="2">
        <v>0</v>
      </c>
      <c r="AM48" s="2">
        <v>0</v>
      </c>
      <c r="AN48" s="2">
        <v>0</v>
      </c>
      <c r="AO48" s="2">
        <v>59.83</v>
      </c>
      <c r="AP48" s="2">
        <v>0</v>
      </c>
      <c r="AQ48" s="2">
        <v>7.67</v>
      </c>
      <c r="AR48" s="2">
        <v>0</v>
      </c>
      <c r="AS48" s="2">
        <v>0</v>
      </c>
      <c r="AT48" s="2">
        <v>80</v>
      </c>
      <c r="AU48" s="2">
        <v>68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0</v>
      </c>
      <c r="BI48" s="2">
        <v>1</v>
      </c>
      <c r="BJ48" s="2" t="s">
        <v>91</v>
      </c>
      <c r="BK48" s="2"/>
      <c r="BL48" s="2"/>
      <c r="BM48" s="2">
        <v>57001</v>
      </c>
      <c r="BN48" s="2">
        <v>0</v>
      </c>
      <c r="BO48" s="2" t="s">
        <v>6</v>
      </c>
      <c r="BP48" s="2">
        <v>0</v>
      </c>
      <c r="BQ48" s="2">
        <v>6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80</v>
      </c>
      <c r="CA48" s="2">
        <v>68</v>
      </c>
      <c r="CB48" s="2"/>
      <c r="CC48" s="2"/>
      <c r="CD48" s="2"/>
      <c r="CE48" s="2">
        <v>0</v>
      </c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39"/>
        <v>147.77000000000001</v>
      </c>
      <c r="CQ48" s="2">
        <f t="shared" si="40"/>
        <v>0</v>
      </c>
      <c r="CR48" s="2">
        <f t="shared" si="41"/>
        <v>0</v>
      </c>
      <c r="CS48" s="2">
        <f t="shared" si="42"/>
        <v>0</v>
      </c>
      <c r="CT48" s="2">
        <f t="shared" si="43"/>
        <v>59.83</v>
      </c>
      <c r="CU48" s="2">
        <f t="shared" si="44"/>
        <v>0</v>
      </c>
      <c r="CV48" s="2">
        <f t="shared" si="45"/>
        <v>7.67</v>
      </c>
      <c r="CW48" s="2">
        <f t="shared" si="46"/>
        <v>0</v>
      </c>
      <c r="CX48" s="2">
        <f t="shared" si="47"/>
        <v>0</v>
      </c>
      <c r="CY48" s="2">
        <f t="shared" si="48"/>
        <v>118.21600000000001</v>
      </c>
      <c r="CZ48" s="2">
        <f t="shared" si="49"/>
        <v>100.48360000000001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1005</v>
      </c>
      <c r="DV48" s="2" t="s">
        <v>47</v>
      </c>
      <c r="DW48" s="2" t="s">
        <v>47</v>
      </c>
      <c r="DX48" s="2">
        <v>100</v>
      </c>
      <c r="DY48" s="2"/>
      <c r="DZ48" s="2"/>
      <c r="EA48" s="2"/>
      <c r="EB48" s="2"/>
      <c r="EC48" s="2"/>
      <c r="ED48" s="2"/>
      <c r="EE48" s="2">
        <v>16510566</v>
      </c>
      <c r="EF48" s="2">
        <v>6</v>
      </c>
      <c r="EG48" s="2" t="s">
        <v>20</v>
      </c>
      <c r="EH48" s="2">
        <v>0</v>
      </c>
      <c r="EI48" s="2" t="s">
        <v>6</v>
      </c>
      <c r="EJ48" s="2">
        <v>1</v>
      </c>
      <c r="EK48" s="2">
        <v>57001</v>
      </c>
      <c r="EL48" s="2" t="s">
        <v>86</v>
      </c>
      <c r="EM48" s="2" t="s">
        <v>87</v>
      </c>
      <c r="EN48" s="2"/>
      <c r="EO48" s="2" t="s">
        <v>6</v>
      </c>
      <c r="EP48" s="2"/>
      <c r="EQ48" s="2">
        <v>0</v>
      </c>
      <c r="ER48" s="2">
        <v>59.83</v>
      </c>
      <c r="ES48" s="2">
        <v>0</v>
      </c>
      <c r="ET48" s="2">
        <v>0</v>
      </c>
      <c r="EU48" s="2">
        <v>0</v>
      </c>
      <c r="EV48" s="2">
        <v>59.83</v>
      </c>
      <c r="EW48" s="2">
        <v>7.67</v>
      </c>
      <c r="EX48" s="2">
        <v>0</v>
      </c>
      <c r="EY48" s="2">
        <v>0</v>
      </c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50"/>
        <v>0</v>
      </c>
      <c r="FS48" s="2">
        <v>0</v>
      </c>
      <c r="FT48" s="2"/>
      <c r="FU48" s="2"/>
      <c r="FV48" s="2"/>
      <c r="FW48" s="2"/>
      <c r="FX48" s="2">
        <v>80</v>
      </c>
      <c r="FY48" s="2">
        <v>68</v>
      </c>
      <c r="FZ48" s="2"/>
      <c r="GA48" s="2" t="s">
        <v>6</v>
      </c>
      <c r="GB48" s="2"/>
      <c r="GC48" s="2"/>
      <c r="GD48" s="2">
        <v>0</v>
      </c>
      <c r="GE48" s="2"/>
      <c r="GF48" s="2">
        <v>530355128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51"/>
        <v>0</v>
      </c>
      <c r="GM48" s="2">
        <f t="shared" si="52"/>
        <v>366.47</v>
      </c>
      <c r="GN48" s="2">
        <f t="shared" si="53"/>
        <v>366.47</v>
      </c>
      <c r="GO48" s="2">
        <f t="shared" si="54"/>
        <v>0</v>
      </c>
      <c r="GP48" s="2">
        <f t="shared" si="55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56"/>
        <v>0</v>
      </c>
      <c r="GW48" s="2">
        <v>1</v>
      </c>
      <c r="GX48" s="2">
        <f t="shared" si="57"/>
        <v>0</v>
      </c>
      <c r="GY48" s="2"/>
      <c r="GZ48" s="2"/>
      <c r="HA48" s="2">
        <v>0</v>
      </c>
      <c r="HB48" s="2">
        <v>0</v>
      </c>
      <c r="HC48" s="2">
        <f t="shared" si="58"/>
        <v>0</v>
      </c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17</v>
      </c>
      <c r="B49">
        <v>1</v>
      </c>
      <c r="C49">
        <f>ROW(SmtRes!A144)</f>
        <v>144</v>
      </c>
      <c r="D49">
        <f>ROW(EtalonRes!A156)</f>
        <v>156</v>
      </c>
      <c r="E49" t="s">
        <v>88</v>
      </c>
      <c r="F49" t="s">
        <v>89</v>
      </c>
      <c r="G49" t="s">
        <v>90</v>
      </c>
      <c r="H49" t="s">
        <v>47</v>
      </c>
      <c r="I49">
        <f>ROUND(246.98/100,9)</f>
        <v>2.4698000000000002</v>
      </c>
      <c r="J49">
        <v>0</v>
      </c>
      <c r="O49">
        <f t="shared" si="21"/>
        <v>984.14</v>
      </c>
      <c r="P49">
        <f t="shared" si="22"/>
        <v>0</v>
      </c>
      <c r="Q49">
        <f t="shared" si="23"/>
        <v>0</v>
      </c>
      <c r="R49">
        <f t="shared" si="24"/>
        <v>0</v>
      </c>
      <c r="S49">
        <f t="shared" si="25"/>
        <v>984.14</v>
      </c>
      <c r="T49">
        <f t="shared" si="26"/>
        <v>0</v>
      </c>
      <c r="U49">
        <f t="shared" si="27"/>
        <v>18.943366000000001</v>
      </c>
      <c r="V49">
        <f t="shared" si="28"/>
        <v>0</v>
      </c>
      <c r="W49">
        <f t="shared" si="29"/>
        <v>0</v>
      </c>
      <c r="X49">
        <f t="shared" si="30"/>
        <v>787.31</v>
      </c>
      <c r="Y49">
        <f t="shared" si="31"/>
        <v>669.22</v>
      </c>
      <c r="AA49">
        <v>16781639</v>
      </c>
      <c r="AB49">
        <f t="shared" si="32"/>
        <v>59.83</v>
      </c>
      <c r="AC49">
        <f t="shared" si="62"/>
        <v>0</v>
      </c>
      <c r="AD49">
        <f t="shared" si="63"/>
        <v>0</v>
      </c>
      <c r="AE49">
        <f t="shared" si="64"/>
        <v>0</v>
      </c>
      <c r="AF49">
        <f t="shared" si="64"/>
        <v>59.83</v>
      </c>
      <c r="AG49">
        <f t="shared" si="36"/>
        <v>0</v>
      </c>
      <c r="AH49">
        <f t="shared" si="65"/>
        <v>7.67</v>
      </c>
      <c r="AI49">
        <f t="shared" si="65"/>
        <v>0</v>
      </c>
      <c r="AJ49">
        <f t="shared" si="38"/>
        <v>0</v>
      </c>
      <c r="AK49">
        <v>59.83</v>
      </c>
      <c r="AL49">
        <v>0</v>
      </c>
      <c r="AM49">
        <v>0</v>
      </c>
      <c r="AN49">
        <v>0</v>
      </c>
      <c r="AO49">
        <v>59.83</v>
      </c>
      <c r="AP49">
        <v>0</v>
      </c>
      <c r="AQ49">
        <v>7.67</v>
      </c>
      <c r="AR49">
        <v>0</v>
      </c>
      <c r="AS49">
        <v>0</v>
      </c>
      <c r="AT49">
        <v>80</v>
      </c>
      <c r="AU49">
        <v>68</v>
      </c>
      <c r="AV49">
        <v>1</v>
      </c>
      <c r="AW49">
        <v>1</v>
      </c>
      <c r="AZ49">
        <v>6.66</v>
      </c>
      <c r="BA49">
        <v>6.66</v>
      </c>
      <c r="BB49">
        <v>6.66</v>
      </c>
      <c r="BC49">
        <v>6.66</v>
      </c>
      <c r="BD49" t="s">
        <v>6</v>
      </c>
      <c r="BE49" t="s">
        <v>6</v>
      </c>
      <c r="BF49" t="s">
        <v>6</v>
      </c>
      <c r="BG49" t="s">
        <v>6</v>
      </c>
      <c r="BH49">
        <v>0</v>
      </c>
      <c r="BI49">
        <v>1</v>
      </c>
      <c r="BJ49" t="s">
        <v>91</v>
      </c>
      <c r="BM49">
        <v>57001</v>
      </c>
      <c r="BN49">
        <v>0</v>
      </c>
      <c r="BO49" t="s">
        <v>6</v>
      </c>
      <c r="BP49">
        <v>0</v>
      </c>
      <c r="BQ49">
        <v>6</v>
      </c>
      <c r="BR49">
        <v>0</v>
      </c>
      <c r="BS49">
        <v>6.66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80</v>
      </c>
      <c r="CA49">
        <v>68</v>
      </c>
      <c r="CE49">
        <v>0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39"/>
        <v>984.14</v>
      </c>
      <c r="CQ49">
        <f t="shared" si="40"/>
        <v>0</v>
      </c>
      <c r="CR49">
        <f t="shared" si="41"/>
        <v>0</v>
      </c>
      <c r="CS49">
        <f t="shared" si="42"/>
        <v>0</v>
      </c>
      <c r="CT49">
        <f t="shared" si="43"/>
        <v>398.46780000000001</v>
      </c>
      <c r="CU49">
        <f t="shared" si="44"/>
        <v>0</v>
      </c>
      <c r="CV49">
        <f t="shared" si="45"/>
        <v>7.67</v>
      </c>
      <c r="CW49">
        <f t="shared" si="46"/>
        <v>0</v>
      </c>
      <c r="CX49">
        <f t="shared" si="47"/>
        <v>0</v>
      </c>
      <c r="CY49">
        <f t="shared" si="48"/>
        <v>787.31200000000001</v>
      </c>
      <c r="CZ49">
        <f t="shared" si="49"/>
        <v>669.2152000000001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47</v>
      </c>
      <c r="DW49" t="s">
        <v>47</v>
      </c>
      <c r="DX49">
        <v>100</v>
      </c>
      <c r="EE49">
        <v>16510566</v>
      </c>
      <c r="EF49">
        <v>6</v>
      </c>
      <c r="EG49" t="s">
        <v>20</v>
      </c>
      <c r="EH49">
        <v>0</v>
      </c>
      <c r="EI49" t="s">
        <v>6</v>
      </c>
      <c r="EJ49">
        <v>1</v>
      </c>
      <c r="EK49">
        <v>57001</v>
      </c>
      <c r="EL49" t="s">
        <v>86</v>
      </c>
      <c r="EM49" t="s">
        <v>87</v>
      </c>
      <c r="EO49" t="s">
        <v>6</v>
      </c>
      <c r="EQ49">
        <v>0</v>
      </c>
      <c r="ER49">
        <v>59.83</v>
      </c>
      <c r="ES49">
        <v>0</v>
      </c>
      <c r="ET49">
        <v>0</v>
      </c>
      <c r="EU49">
        <v>0</v>
      </c>
      <c r="EV49">
        <v>59.83</v>
      </c>
      <c r="EW49">
        <v>7.67</v>
      </c>
      <c r="EX49">
        <v>0</v>
      </c>
      <c r="EY49">
        <v>0</v>
      </c>
      <c r="FQ49">
        <v>0</v>
      </c>
      <c r="FR49">
        <f t="shared" si="50"/>
        <v>0</v>
      </c>
      <c r="FS49">
        <v>0</v>
      </c>
      <c r="FX49">
        <v>80</v>
      </c>
      <c r="FY49">
        <v>68</v>
      </c>
      <c r="GA49" t="s">
        <v>6</v>
      </c>
      <c r="GD49">
        <v>0</v>
      </c>
      <c r="GF49">
        <v>530355128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51"/>
        <v>0</v>
      </c>
      <c r="GM49">
        <f t="shared" si="52"/>
        <v>2440.67</v>
      </c>
      <c r="GN49">
        <f t="shared" si="53"/>
        <v>2440.67</v>
      </c>
      <c r="GO49">
        <f t="shared" si="54"/>
        <v>0</v>
      </c>
      <c r="GP49">
        <f t="shared" si="55"/>
        <v>0</v>
      </c>
      <c r="GR49">
        <v>0</v>
      </c>
      <c r="GS49">
        <v>3</v>
      </c>
      <c r="GT49">
        <v>0</v>
      </c>
      <c r="GU49" t="s">
        <v>6</v>
      </c>
      <c r="GV49">
        <f t="shared" si="56"/>
        <v>0</v>
      </c>
      <c r="GW49">
        <v>1</v>
      </c>
      <c r="GX49">
        <f t="shared" si="57"/>
        <v>0</v>
      </c>
      <c r="HA49">
        <v>0</v>
      </c>
      <c r="HB49">
        <v>0</v>
      </c>
      <c r="HC49">
        <f t="shared" si="58"/>
        <v>0</v>
      </c>
      <c r="IK49">
        <v>0</v>
      </c>
    </row>
    <row r="50" spans="1:255" x14ac:dyDescent="0.2">
      <c r="A50" s="2">
        <v>17</v>
      </c>
      <c r="B50" s="2">
        <v>1</v>
      </c>
      <c r="C50" s="2">
        <f>ROW(SmtRes!A156)</f>
        <v>156</v>
      </c>
      <c r="D50" s="2">
        <f>ROW(EtalonRes!A168)</f>
        <v>168</v>
      </c>
      <c r="E50" s="2" t="s">
        <v>92</v>
      </c>
      <c r="F50" s="2" t="s">
        <v>93</v>
      </c>
      <c r="G50" s="2" t="s">
        <v>94</v>
      </c>
      <c r="H50" s="2" t="s">
        <v>95</v>
      </c>
      <c r="I50" s="2">
        <v>1.5227999999999999</v>
      </c>
      <c r="J50" s="2">
        <v>0</v>
      </c>
      <c r="K50" s="2"/>
      <c r="L50" s="2"/>
      <c r="M50" s="2"/>
      <c r="N50" s="2"/>
      <c r="O50" s="2">
        <f t="shared" si="21"/>
        <v>258.52</v>
      </c>
      <c r="P50" s="2">
        <f t="shared" si="22"/>
        <v>0</v>
      </c>
      <c r="Q50" s="2">
        <f t="shared" si="23"/>
        <v>28.82</v>
      </c>
      <c r="R50" s="2">
        <f t="shared" si="24"/>
        <v>5.09</v>
      </c>
      <c r="S50" s="2">
        <f t="shared" si="25"/>
        <v>229.7</v>
      </c>
      <c r="T50" s="2">
        <f t="shared" si="26"/>
        <v>0</v>
      </c>
      <c r="U50" s="2">
        <f t="shared" si="27"/>
        <v>27.410399999999999</v>
      </c>
      <c r="V50" s="2">
        <f t="shared" si="28"/>
        <v>0.43856639999999997</v>
      </c>
      <c r="W50" s="2">
        <f t="shared" si="29"/>
        <v>0</v>
      </c>
      <c r="X50" s="2">
        <f t="shared" si="30"/>
        <v>248.88</v>
      </c>
      <c r="Y50" s="2">
        <f t="shared" si="31"/>
        <v>126.79</v>
      </c>
      <c r="Z50" s="2"/>
      <c r="AA50" s="2">
        <v>16781625</v>
      </c>
      <c r="AB50" s="2">
        <f t="shared" si="32"/>
        <v>169.768</v>
      </c>
      <c r="AC50" s="2">
        <f>ROUND(((ES50*0)),6)</f>
        <v>0</v>
      </c>
      <c r="AD50" s="2">
        <f>ROUND(((((ET50*0.8))-((EU50*0.8)))+AE50),6)</f>
        <v>18.928000000000001</v>
      </c>
      <c r="AE50" s="2">
        <f>ROUND(((EU50*0.8)),6)</f>
        <v>3.3439999999999999</v>
      </c>
      <c r="AF50" s="2">
        <f>ROUND(((EV50*0.8)),6)</f>
        <v>150.84</v>
      </c>
      <c r="AG50" s="2">
        <f t="shared" si="36"/>
        <v>0</v>
      </c>
      <c r="AH50" s="2">
        <f>((EW50*0.8))</f>
        <v>18</v>
      </c>
      <c r="AI50" s="2">
        <f>((EX50*0.8))</f>
        <v>0.28799999999999998</v>
      </c>
      <c r="AJ50" s="2">
        <f t="shared" si="38"/>
        <v>0</v>
      </c>
      <c r="AK50" s="2">
        <v>2401.21</v>
      </c>
      <c r="AL50" s="2">
        <v>2189</v>
      </c>
      <c r="AM50" s="2">
        <v>23.66</v>
      </c>
      <c r="AN50" s="2">
        <v>4.18</v>
      </c>
      <c r="AO50" s="2">
        <v>188.55</v>
      </c>
      <c r="AP50" s="2">
        <v>0</v>
      </c>
      <c r="AQ50" s="2">
        <v>22.5</v>
      </c>
      <c r="AR50" s="2">
        <v>0.36</v>
      </c>
      <c r="AS50" s="2">
        <v>0</v>
      </c>
      <c r="AT50" s="2">
        <v>106</v>
      </c>
      <c r="AU50" s="2">
        <v>54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0</v>
      </c>
      <c r="BI50" s="2">
        <v>1</v>
      </c>
      <c r="BJ50" s="2" t="s">
        <v>96</v>
      </c>
      <c r="BK50" s="2"/>
      <c r="BL50" s="2"/>
      <c r="BM50" s="2">
        <v>10001</v>
      </c>
      <c r="BN50" s="2">
        <v>0</v>
      </c>
      <c r="BO50" s="2" t="s">
        <v>6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118</v>
      </c>
      <c r="CA50" s="2">
        <v>63</v>
      </c>
      <c r="CB50" s="2"/>
      <c r="CC50" s="2"/>
      <c r="CD50" s="2"/>
      <c r="CE50" s="2">
        <v>0</v>
      </c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49</v>
      </c>
      <c r="CO50" s="2">
        <v>0</v>
      </c>
      <c r="CP50" s="2">
        <f t="shared" si="39"/>
        <v>258.52</v>
      </c>
      <c r="CQ50" s="2">
        <f t="shared" si="40"/>
        <v>0</v>
      </c>
      <c r="CR50" s="2">
        <f t="shared" si="41"/>
        <v>18.928000000000001</v>
      </c>
      <c r="CS50" s="2">
        <f t="shared" si="42"/>
        <v>3.3439999999999999</v>
      </c>
      <c r="CT50" s="2">
        <f t="shared" si="43"/>
        <v>150.84</v>
      </c>
      <c r="CU50" s="2">
        <f t="shared" si="44"/>
        <v>0</v>
      </c>
      <c r="CV50" s="2">
        <f t="shared" si="45"/>
        <v>18</v>
      </c>
      <c r="CW50" s="2">
        <f t="shared" si="46"/>
        <v>0.28799999999999998</v>
      </c>
      <c r="CX50" s="2">
        <f t="shared" si="47"/>
        <v>0</v>
      </c>
      <c r="CY50" s="2">
        <f t="shared" si="48"/>
        <v>248.87739999999997</v>
      </c>
      <c r="CZ50" s="2">
        <f t="shared" si="49"/>
        <v>126.78659999999999</v>
      </c>
      <c r="DA50" s="2"/>
      <c r="DB50" s="2"/>
      <c r="DC50" s="2" t="s">
        <v>6</v>
      </c>
      <c r="DD50" s="2" t="s">
        <v>38</v>
      </c>
      <c r="DE50" s="2" t="s">
        <v>50</v>
      </c>
      <c r="DF50" s="2" t="s">
        <v>50</v>
      </c>
      <c r="DG50" s="2" t="s">
        <v>50</v>
      </c>
      <c r="DH50" s="2" t="s">
        <v>6</v>
      </c>
      <c r="DI50" s="2" t="s">
        <v>50</v>
      </c>
      <c r="DJ50" s="2" t="s">
        <v>50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1007</v>
      </c>
      <c r="DV50" s="2" t="s">
        <v>95</v>
      </c>
      <c r="DW50" s="2" t="s">
        <v>95</v>
      </c>
      <c r="DX50" s="2">
        <v>1</v>
      </c>
      <c r="DY50" s="2"/>
      <c r="DZ50" s="2"/>
      <c r="EA50" s="2"/>
      <c r="EB50" s="2"/>
      <c r="EC50" s="2"/>
      <c r="ED50" s="2"/>
      <c r="EE50" s="2">
        <v>16510487</v>
      </c>
      <c r="EF50" s="2">
        <v>2</v>
      </c>
      <c r="EG50" s="2" t="s">
        <v>51</v>
      </c>
      <c r="EH50" s="2">
        <v>0</v>
      </c>
      <c r="EI50" s="2" t="s">
        <v>6</v>
      </c>
      <c r="EJ50" s="2">
        <v>1</v>
      </c>
      <c r="EK50" s="2">
        <v>10001</v>
      </c>
      <c r="EL50" s="2" t="s">
        <v>70</v>
      </c>
      <c r="EM50" s="2" t="s">
        <v>71</v>
      </c>
      <c r="EN50" s="2"/>
      <c r="EO50" s="2" t="s">
        <v>54</v>
      </c>
      <c r="EP50" s="2"/>
      <c r="EQ50" s="2">
        <v>0</v>
      </c>
      <c r="ER50" s="2">
        <v>2401.21</v>
      </c>
      <c r="ES50" s="2">
        <v>2189</v>
      </c>
      <c r="ET50" s="2">
        <v>23.66</v>
      </c>
      <c r="EU50" s="2">
        <v>4.18</v>
      </c>
      <c r="EV50" s="2">
        <v>188.55</v>
      </c>
      <c r="EW50" s="2">
        <v>22.5</v>
      </c>
      <c r="EX50" s="2">
        <v>0.36</v>
      </c>
      <c r="EY50" s="2">
        <v>0</v>
      </c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50"/>
        <v>0</v>
      </c>
      <c r="FS50" s="2">
        <v>0</v>
      </c>
      <c r="FT50" s="2" t="s">
        <v>55</v>
      </c>
      <c r="FU50" s="2" t="s">
        <v>56</v>
      </c>
      <c r="FV50" s="2"/>
      <c r="FW50" s="2"/>
      <c r="FX50" s="2">
        <v>106.2</v>
      </c>
      <c r="FY50" s="2">
        <v>53.55</v>
      </c>
      <c r="FZ50" s="2"/>
      <c r="GA50" s="2" t="s">
        <v>6</v>
      </c>
      <c r="GB50" s="2"/>
      <c r="GC50" s="2"/>
      <c r="GD50" s="2">
        <v>0</v>
      </c>
      <c r="GE50" s="2"/>
      <c r="GF50" s="2">
        <v>1342905313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51"/>
        <v>0</v>
      </c>
      <c r="GM50" s="2">
        <f t="shared" si="52"/>
        <v>634.19000000000005</v>
      </c>
      <c r="GN50" s="2">
        <f t="shared" si="53"/>
        <v>634.19000000000005</v>
      </c>
      <c r="GO50" s="2">
        <f t="shared" si="54"/>
        <v>0</v>
      </c>
      <c r="GP50" s="2">
        <f t="shared" si="55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56"/>
        <v>0</v>
      </c>
      <c r="GW50" s="2">
        <v>1</v>
      </c>
      <c r="GX50" s="2">
        <f t="shared" si="57"/>
        <v>0</v>
      </c>
      <c r="GY50" s="2"/>
      <c r="GZ50" s="2"/>
      <c r="HA50" s="2">
        <v>0</v>
      </c>
      <c r="HB50" s="2">
        <v>0</v>
      </c>
      <c r="HC50" s="2">
        <f t="shared" si="58"/>
        <v>0</v>
      </c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C51">
        <f>ROW(SmtRes!A168)</f>
        <v>168</v>
      </c>
      <c r="D51">
        <f>ROW(EtalonRes!A180)</f>
        <v>180</v>
      </c>
      <c r="E51" t="s">
        <v>92</v>
      </c>
      <c r="F51" t="s">
        <v>93</v>
      </c>
      <c r="G51" t="s">
        <v>94</v>
      </c>
      <c r="H51" t="s">
        <v>95</v>
      </c>
      <c r="I51">
        <v>1.5227999999999999</v>
      </c>
      <c r="J51">
        <v>0</v>
      </c>
      <c r="O51">
        <f t="shared" si="21"/>
        <v>1721.76</v>
      </c>
      <c r="P51">
        <f t="shared" si="22"/>
        <v>0</v>
      </c>
      <c r="Q51">
        <f t="shared" si="23"/>
        <v>191.96</v>
      </c>
      <c r="R51">
        <f t="shared" si="24"/>
        <v>33.909999999999997</v>
      </c>
      <c r="S51">
        <f t="shared" si="25"/>
        <v>1529.8</v>
      </c>
      <c r="T51">
        <f t="shared" si="26"/>
        <v>0</v>
      </c>
      <c r="U51">
        <f t="shared" si="27"/>
        <v>27.410399999999999</v>
      </c>
      <c r="V51">
        <f t="shared" si="28"/>
        <v>0.43856639999999997</v>
      </c>
      <c r="W51">
        <f t="shared" si="29"/>
        <v>0</v>
      </c>
      <c r="X51">
        <f t="shared" si="30"/>
        <v>1657.53</v>
      </c>
      <c r="Y51">
        <f t="shared" si="31"/>
        <v>844.4</v>
      </c>
      <c r="AA51">
        <v>16781639</v>
      </c>
      <c r="AB51">
        <f t="shared" si="32"/>
        <v>169.768</v>
      </c>
      <c r="AC51">
        <f>ROUND(((ES51*0)),6)</f>
        <v>0</v>
      </c>
      <c r="AD51">
        <f>ROUND(((((ET51*0.8))-((EU51*0.8)))+AE51),6)</f>
        <v>18.928000000000001</v>
      </c>
      <c r="AE51">
        <f>ROUND(((EU51*0.8)),6)</f>
        <v>3.3439999999999999</v>
      </c>
      <c r="AF51">
        <f>ROUND(((EV51*0.8)),6)</f>
        <v>150.84</v>
      </c>
      <c r="AG51">
        <f t="shared" si="36"/>
        <v>0</v>
      </c>
      <c r="AH51">
        <f>((EW51*0.8))</f>
        <v>18</v>
      </c>
      <c r="AI51">
        <f>((EX51*0.8))</f>
        <v>0.28799999999999998</v>
      </c>
      <c r="AJ51">
        <f t="shared" si="38"/>
        <v>0</v>
      </c>
      <c r="AK51">
        <v>2401.21</v>
      </c>
      <c r="AL51">
        <v>2189</v>
      </c>
      <c r="AM51">
        <v>23.66</v>
      </c>
      <c r="AN51">
        <v>4.18</v>
      </c>
      <c r="AO51">
        <v>188.55</v>
      </c>
      <c r="AP51">
        <v>0</v>
      </c>
      <c r="AQ51">
        <v>22.5</v>
      </c>
      <c r="AR51">
        <v>0.36</v>
      </c>
      <c r="AS51">
        <v>0</v>
      </c>
      <c r="AT51">
        <v>106</v>
      </c>
      <c r="AU51">
        <v>54</v>
      </c>
      <c r="AV51">
        <v>1</v>
      </c>
      <c r="AW51">
        <v>1</v>
      </c>
      <c r="AZ51">
        <v>6.66</v>
      </c>
      <c r="BA51">
        <v>6.66</v>
      </c>
      <c r="BB51">
        <v>6.66</v>
      </c>
      <c r="BC51">
        <v>6.66</v>
      </c>
      <c r="BD51" t="s">
        <v>6</v>
      </c>
      <c r="BE51" t="s">
        <v>6</v>
      </c>
      <c r="BF51" t="s">
        <v>6</v>
      </c>
      <c r="BG51" t="s">
        <v>6</v>
      </c>
      <c r="BH51">
        <v>0</v>
      </c>
      <c r="BI51">
        <v>1</v>
      </c>
      <c r="BJ51" t="s">
        <v>96</v>
      </c>
      <c r="BM51">
        <v>10001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6.66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118</v>
      </c>
      <c r="CA51">
        <v>63</v>
      </c>
      <c r="CE51">
        <v>0</v>
      </c>
      <c r="CF51">
        <v>0</v>
      </c>
      <c r="CG51">
        <v>0</v>
      </c>
      <c r="CM51">
        <v>0</v>
      </c>
      <c r="CN51" t="s">
        <v>49</v>
      </c>
      <c r="CO51">
        <v>0</v>
      </c>
      <c r="CP51">
        <f t="shared" si="39"/>
        <v>1721.76</v>
      </c>
      <c r="CQ51">
        <f t="shared" si="40"/>
        <v>0</v>
      </c>
      <c r="CR51">
        <f t="shared" si="41"/>
        <v>126.06048000000001</v>
      </c>
      <c r="CS51">
        <f t="shared" si="42"/>
        <v>22.271039999999999</v>
      </c>
      <c r="CT51">
        <f t="shared" si="43"/>
        <v>1004.5944000000001</v>
      </c>
      <c r="CU51">
        <f t="shared" si="44"/>
        <v>0</v>
      </c>
      <c r="CV51">
        <f t="shared" si="45"/>
        <v>18</v>
      </c>
      <c r="CW51">
        <f t="shared" si="46"/>
        <v>0.28799999999999998</v>
      </c>
      <c r="CX51">
        <f t="shared" si="47"/>
        <v>0</v>
      </c>
      <c r="CY51">
        <f t="shared" si="48"/>
        <v>1657.5326</v>
      </c>
      <c r="CZ51">
        <f t="shared" si="49"/>
        <v>844.40339999999992</v>
      </c>
      <c r="DC51" t="s">
        <v>6</v>
      </c>
      <c r="DD51" t="s">
        <v>38</v>
      </c>
      <c r="DE51" t="s">
        <v>50</v>
      </c>
      <c r="DF51" t="s">
        <v>50</v>
      </c>
      <c r="DG51" t="s">
        <v>50</v>
      </c>
      <c r="DH51" t="s">
        <v>6</v>
      </c>
      <c r="DI51" t="s">
        <v>50</v>
      </c>
      <c r="DJ51" t="s">
        <v>50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1007</v>
      </c>
      <c r="DV51" t="s">
        <v>95</v>
      </c>
      <c r="DW51" t="s">
        <v>95</v>
      </c>
      <c r="DX51">
        <v>1</v>
      </c>
      <c r="EE51">
        <v>16510487</v>
      </c>
      <c r="EF51">
        <v>2</v>
      </c>
      <c r="EG51" t="s">
        <v>51</v>
      </c>
      <c r="EH51">
        <v>0</v>
      </c>
      <c r="EI51" t="s">
        <v>6</v>
      </c>
      <c r="EJ51">
        <v>1</v>
      </c>
      <c r="EK51">
        <v>10001</v>
      </c>
      <c r="EL51" t="s">
        <v>70</v>
      </c>
      <c r="EM51" t="s">
        <v>71</v>
      </c>
      <c r="EO51" t="s">
        <v>54</v>
      </c>
      <c r="EQ51">
        <v>0</v>
      </c>
      <c r="ER51">
        <v>2401.21</v>
      </c>
      <c r="ES51">
        <v>2189</v>
      </c>
      <c r="ET51">
        <v>23.66</v>
      </c>
      <c r="EU51">
        <v>4.18</v>
      </c>
      <c r="EV51">
        <v>188.55</v>
      </c>
      <c r="EW51">
        <v>22.5</v>
      </c>
      <c r="EX51">
        <v>0.36</v>
      </c>
      <c r="EY51">
        <v>0</v>
      </c>
      <c r="FQ51">
        <v>0</v>
      </c>
      <c r="FR51">
        <f t="shared" si="50"/>
        <v>0</v>
      </c>
      <c r="FS51">
        <v>0</v>
      </c>
      <c r="FT51" t="s">
        <v>55</v>
      </c>
      <c r="FU51" t="s">
        <v>56</v>
      </c>
      <c r="FX51">
        <v>106.2</v>
      </c>
      <c r="FY51">
        <v>53.55</v>
      </c>
      <c r="GA51" t="s">
        <v>6</v>
      </c>
      <c r="GD51">
        <v>0</v>
      </c>
      <c r="GF51">
        <v>1342905313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51"/>
        <v>0</v>
      </c>
      <c r="GM51">
        <f t="shared" si="52"/>
        <v>4223.6899999999996</v>
      </c>
      <c r="GN51">
        <f t="shared" si="53"/>
        <v>4223.6899999999996</v>
      </c>
      <c r="GO51">
        <f t="shared" si="54"/>
        <v>0</v>
      </c>
      <c r="GP51">
        <f t="shared" si="55"/>
        <v>0</v>
      </c>
      <c r="GR51">
        <v>0</v>
      </c>
      <c r="GS51">
        <v>3</v>
      </c>
      <c r="GT51">
        <v>0</v>
      </c>
      <c r="GU51" t="s">
        <v>6</v>
      </c>
      <c r="GV51">
        <f t="shared" si="56"/>
        <v>0</v>
      </c>
      <c r="GW51">
        <v>1</v>
      </c>
      <c r="GX51">
        <f t="shared" si="57"/>
        <v>0</v>
      </c>
      <c r="HA51">
        <v>0</v>
      </c>
      <c r="HB51">
        <v>0</v>
      </c>
      <c r="HC51">
        <f t="shared" si="58"/>
        <v>0</v>
      </c>
      <c r="IK51">
        <v>0</v>
      </c>
    </row>
    <row r="52" spans="1:255" x14ac:dyDescent="0.2">
      <c r="A52" s="2">
        <v>17</v>
      </c>
      <c r="B52" s="2">
        <v>1</v>
      </c>
      <c r="C52" s="2">
        <f>ROW(SmtRes!A169)</f>
        <v>169</v>
      </c>
      <c r="D52" s="2">
        <f>ROW(EtalonRes!A182)</f>
        <v>182</v>
      </c>
      <c r="E52" s="2" t="s">
        <v>97</v>
      </c>
      <c r="F52" s="2" t="s">
        <v>98</v>
      </c>
      <c r="G52" s="2" t="s">
        <v>99</v>
      </c>
      <c r="H52" s="2" t="s">
        <v>47</v>
      </c>
      <c r="I52" s="2">
        <f>ROUND(195.12/100,9)</f>
        <v>1.9512</v>
      </c>
      <c r="J52" s="2">
        <v>0</v>
      </c>
      <c r="K52" s="2"/>
      <c r="L52" s="2"/>
      <c r="M52" s="2"/>
      <c r="N52" s="2"/>
      <c r="O52" s="2">
        <f t="shared" si="21"/>
        <v>265.42</v>
      </c>
      <c r="P52" s="2">
        <f t="shared" si="22"/>
        <v>0</v>
      </c>
      <c r="Q52" s="2">
        <f t="shared" si="23"/>
        <v>0</v>
      </c>
      <c r="R52" s="2">
        <f t="shared" si="24"/>
        <v>0</v>
      </c>
      <c r="S52" s="2">
        <f t="shared" si="25"/>
        <v>265.42</v>
      </c>
      <c r="T52" s="2">
        <f t="shared" si="26"/>
        <v>0</v>
      </c>
      <c r="U52" s="2">
        <f t="shared" si="27"/>
        <v>34.028928000000001</v>
      </c>
      <c r="V52" s="2">
        <f t="shared" si="28"/>
        <v>0</v>
      </c>
      <c r="W52" s="2">
        <f t="shared" si="29"/>
        <v>0</v>
      </c>
      <c r="X52" s="2">
        <f t="shared" si="30"/>
        <v>212.34</v>
      </c>
      <c r="Y52" s="2">
        <f t="shared" si="31"/>
        <v>180.49</v>
      </c>
      <c r="Z52" s="2"/>
      <c r="AA52" s="2">
        <v>16781625</v>
      </c>
      <c r="AB52" s="2">
        <f t="shared" si="32"/>
        <v>136.03</v>
      </c>
      <c r="AC52" s="2">
        <f t="shared" ref="AC52:AC57" si="66">ROUND((ES52),6)</f>
        <v>0</v>
      </c>
      <c r="AD52" s="2">
        <f t="shared" ref="AD52:AD57" si="67">ROUND((((ET52)-(EU52))+AE52),6)</f>
        <v>0</v>
      </c>
      <c r="AE52" s="2">
        <f t="shared" ref="AE52:AF57" si="68">ROUND((EU52),6)</f>
        <v>0</v>
      </c>
      <c r="AF52" s="2">
        <f t="shared" si="68"/>
        <v>136.03</v>
      </c>
      <c r="AG52" s="2">
        <f t="shared" si="36"/>
        <v>0</v>
      </c>
      <c r="AH52" s="2">
        <f t="shared" ref="AH52:AI57" si="69">(EW52)</f>
        <v>17.440000000000001</v>
      </c>
      <c r="AI52" s="2">
        <f t="shared" si="69"/>
        <v>0</v>
      </c>
      <c r="AJ52" s="2">
        <f t="shared" si="38"/>
        <v>0</v>
      </c>
      <c r="AK52" s="2">
        <v>136.03</v>
      </c>
      <c r="AL52" s="2">
        <v>0</v>
      </c>
      <c r="AM52" s="2">
        <v>0</v>
      </c>
      <c r="AN52" s="2">
        <v>0</v>
      </c>
      <c r="AO52" s="2">
        <v>136.03</v>
      </c>
      <c r="AP52" s="2">
        <v>0</v>
      </c>
      <c r="AQ52" s="2">
        <v>17.440000000000001</v>
      </c>
      <c r="AR52" s="2">
        <v>0</v>
      </c>
      <c r="AS52" s="2">
        <v>0</v>
      </c>
      <c r="AT52" s="2">
        <v>80</v>
      </c>
      <c r="AU52" s="2">
        <v>68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0</v>
      </c>
      <c r="BI52" s="2">
        <v>1</v>
      </c>
      <c r="BJ52" s="2" t="s">
        <v>100</v>
      </c>
      <c r="BK52" s="2"/>
      <c r="BL52" s="2"/>
      <c r="BM52" s="2">
        <v>57001</v>
      </c>
      <c r="BN52" s="2">
        <v>0</v>
      </c>
      <c r="BO52" s="2" t="s">
        <v>6</v>
      </c>
      <c r="BP52" s="2">
        <v>0</v>
      </c>
      <c r="BQ52" s="2">
        <v>6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80</v>
      </c>
      <c r="CA52" s="2">
        <v>68</v>
      </c>
      <c r="CB52" s="2"/>
      <c r="CC52" s="2"/>
      <c r="CD52" s="2"/>
      <c r="CE52" s="2">
        <v>0</v>
      </c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</v>
      </c>
      <c r="CO52" s="2">
        <v>0</v>
      </c>
      <c r="CP52" s="2">
        <f t="shared" si="39"/>
        <v>265.42</v>
      </c>
      <c r="CQ52" s="2">
        <f t="shared" si="40"/>
        <v>0</v>
      </c>
      <c r="CR52" s="2">
        <f t="shared" si="41"/>
        <v>0</v>
      </c>
      <c r="CS52" s="2">
        <f t="shared" si="42"/>
        <v>0</v>
      </c>
      <c r="CT52" s="2">
        <f t="shared" si="43"/>
        <v>136.03</v>
      </c>
      <c r="CU52" s="2">
        <f t="shared" si="44"/>
        <v>0</v>
      </c>
      <c r="CV52" s="2">
        <f t="shared" si="45"/>
        <v>17.440000000000001</v>
      </c>
      <c r="CW52" s="2">
        <f t="shared" si="46"/>
        <v>0</v>
      </c>
      <c r="CX52" s="2">
        <f t="shared" si="47"/>
        <v>0</v>
      </c>
      <c r="CY52" s="2">
        <f t="shared" si="48"/>
        <v>212.33600000000001</v>
      </c>
      <c r="CZ52" s="2">
        <f t="shared" si="49"/>
        <v>180.48560000000001</v>
      </c>
      <c r="DA52" s="2"/>
      <c r="DB52" s="2"/>
      <c r="DC52" s="2" t="s">
        <v>6</v>
      </c>
      <c r="DD52" s="2" t="s">
        <v>6</v>
      </c>
      <c r="DE52" s="2" t="s">
        <v>6</v>
      </c>
      <c r="DF52" s="2" t="s">
        <v>6</v>
      </c>
      <c r="DG52" s="2" t="s">
        <v>6</v>
      </c>
      <c r="DH52" s="2" t="s">
        <v>6</v>
      </c>
      <c r="DI52" s="2" t="s">
        <v>6</v>
      </c>
      <c r="DJ52" s="2" t="s">
        <v>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1005</v>
      </c>
      <c r="DV52" s="2" t="s">
        <v>47</v>
      </c>
      <c r="DW52" s="2" t="s">
        <v>47</v>
      </c>
      <c r="DX52" s="2">
        <v>100</v>
      </c>
      <c r="DY52" s="2"/>
      <c r="DZ52" s="2"/>
      <c r="EA52" s="2"/>
      <c r="EB52" s="2"/>
      <c r="EC52" s="2"/>
      <c r="ED52" s="2"/>
      <c r="EE52" s="2">
        <v>16510566</v>
      </c>
      <c r="EF52" s="2">
        <v>6</v>
      </c>
      <c r="EG52" s="2" t="s">
        <v>20</v>
      </c>
      <c r="EH52" s="2">
        <v>0</v>
      </c>
      <c r="EI52" s="2" t="s">
        <v>6</v>
      </c>
      <c r="EJ52" s="2">
        <v>1</v>
      </c>
      <c r="EK52" s="2">
        <v>57001</v>
      </c>
      <c r="EL52" s="2" t="s">
        <v>86</v>
      </c>
      <c r="EM52" s="2" t="s">
        <v>87</v>
      </c>
      <c r="EN52" s="2"/>
      <c r="EO52" s="2" t="s">
        <v>6</v>
      </c>
      <c r="EP52" s="2"/>
      <c r="EQ52" s="2">
        <v>0</v>
      </c>
      <c r="ER52" s="2">
        <v>136.03</v>
      </c>
      <c r="ES52" s="2">
        <v>0</v>
      </c>
      <c r="ET52" s="2">
        <v>0</v>
      </c>
      <c r="EU52" s="2">
        <v>0</v>
      </c>
      <c r="EV52" s="2">
        <v>136.03</v>
      </c>
      <c r="EW52" s="2">
        <v>17.440000000000001</v>
      </c>
      <c r="EX52" s="2">
        <v>0</v>
      </c>
      <c r="EY52" s="2">
        <v>0</v>
      </c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50"/>
        <v>0</v>
      </c>
      <c r="FS52" s="2">
        <v>0</v>
      </c>
      <c r="FT52" s="2"/>
      <c r="FU52" s="2"/>
      <c r="FV52" s="2"/>
      <c r="FW52" s="2"/>
      <c r="FX52" s="2">
        <v>80</v>
      </c>
      <c r="FY52" s="2">
        <v>68</v>
      </c>
      <c r="FZ52" s="2"/>
      <c r="GA52" s="2" t="s">
        <v>6</v>
      </c>
      <c r="GB52" s="2"/>
      <c r="GC52" s="2"/>
      <c r="GD52" s="2">
        <v>0</v>
      </c>
      <c r="GE52" s="2"/>
      <c r="GF52" s="2">
        <v>-1405761312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51"/>
        <v>0</v>
      </c>
      <c r="GM52" s="2">
        <f t="shared" si="52"/>
        <v>658.25</v>
      </c>
      <c r="GN52" s="2">
        <f t="shared" si="53"/>
        <v>658.25</v>
      </c>
      <c r="GO52" s="2">
        <f t="shared" si="54"/>
        <v>0</v>
      </c>
      <c r="GP52" s="2">
        <f t="shared" si="55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56"/>
        <v>0</v>
      </c>
      <c r="GW52" s="2">
        <v>1</v>
      </c>
      <c r="GX52" s="2">
        <f t="shared" si="57"/>
        <v>0</v>
      </c>
      <c r="GY52" s="2"/>
      <c r="GZ52" s="2"/>
      <c r="HA52" s="2">
        <v>0</v>
      </c>
      <c r="HB52" s="2">
        <v>0</v>
      </c>
      <c r="HC52" s="2">
        <f t="shared" si="58"/>
        <v>0</v>
      </c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17</v>
      </c>
      <c r="B53">
        <v>1</v>
      </c>
      <c r="C53">
        <f>ROW(SmtRes!A170)</f>
        <v>170</v>
      </c>
      <c r="D53">
        <f>ROW(EtalonRes!A184)</f>
        <v>184</v>
      </c>
      <c r="E53" t="s">
        <v>97</v>
      </c>
      <c r="F53" t="s">
        <v>98</v>
      </c>
      <c r="G53" t="s">
        <v>99</v>
      </c>
      <c r="H53" t="s">
        <v>47</v>
      </c>
      <c r="I53">
        <f>ROUND(195.12/100,9)</f>
        <v>1.9512</v>
      </c>
      <c r="J53">
        <v>0</v>
      </c>
      <c r="O53">
        <f t="shared" si="21"/>
        <v>1767.71</v>
      </c>
      <c r="P53">
        <f t="shared" si="22"/>
        <v>0</v>
      </c>
      <c r="Q53">
        <f t="shared" si="23"/>
        <v>0</v>
      </c>
      <c r="R53">
        <f t="shared" si="24"/>
        <v>0</v>
      </c>
      <c r="S53">
        <f t="shared" si="25"/>
        <v>1767.71</v>
      </c>
      <c r="T53">
        <f t="shared" si="26"/>
        <v>0</v>
      </c>
      <c r="U53">
        <f t="shared" si="27"/>
        <v>34.028928000000001</v>
      </c>
      <c r="V53">
        <f t="shared" si="28"/>
        <v>0</v>
      </c>
      <c r="W53">
        <f t="shared" si="29"/>
        <v>0</v>
      </c>
      <c r="X53">
        <f t="shared" si="30"/>
        <v>1414.17</v>
      </c>
      <c r="Y53">
        <f t="shared" si="31"/>
        <v>1202.04</v>
      </c>
      <c r="AA53">
        <v>16781639</v>
      </c>
      <c r="AB53">
        <f t="shared" si="32"/>
        <v>136.03</v>
      </c>
      <c r="AC53">
        <f t="shared" si="66"/>
        <v>0</v>
      </c>
      <c r="AD53">
        <f t="shared" si="67"/>
        <v>0</v>
      </c>
      <c r="AE53">
        <f t="shared" si="68"/>
        <v>0</v>
      </c>
      <c r="AF53">
        <f t="shared" si="68"/>
        <v>136.03</v>
      </c>
      <c r="AG53">
        <f t="shared" si="36"/>
        <v>0</v>
      </c>
      <c r="AH53">
        <f t="shared" si="69"/>
        <v>17.440000000000001</v>
      </c>
      <c r="AI53">
        <f t="shared" si="69"/>
        <v>0</v>
      </c>
      <c r="AJ53">
        <f t="shared" si="38"/>
        <v>0</v>
      </c>
      <c r="AK53">
        <v>136.03</v>
      </c>
      <c r="AL53">
        <v>0</v>
      </c>
      <c r="AM53">
        <v>0</v>
      </c>
      <c r="AN53">
        <v>0</v>
      </c>
      <c r="AO53">
        <v>136.03</v>
      </c>
      <c r="AP53">
        <v>0</v>
      </c>
      <c r="AQ53">
        <v>17.440000000000001</v>
      </c>
      <c r="AR53">
        <v>0</v>
      </c>
      <c r="AS53">
        <v>0</v>
      </c>
      <c r="AT53">
        <v>80</v>
      </c>
      <c r="AU53">
        <v>68</v>
      </c>
      <c r="AV53">
        <v>1</v>
      </c>
      <c r="AW53">
        <v>1</v>
      </c>
      <c r="AZ53">
        <v>6.66</v>
      </c>
      <c r="BA53">
        <v>6.66</v>
      </c>
      <c r="BB53">
        <v>6.66</v>
      </c>
      <c r="BC53">
        <v>6.66</v>
      </c>
      <c r="BD53" t="s">
        <v>6</v>
      </c>
      <c r="BE53" t="s">
        <v>6</v>
      </c>
      <c r="BF53" t="s">
        <v>6</v>
      </c>
      <c r="BG53" t="s">
        <v>6</v>
      </c>
      <c r="BH53">
        <v>0</v>
      </c>
      <c r="BI53">
        <v>1</v>
      </c>
      <c r="BJ53" t="s">
        <v>100</v>
      </c>
      <c r="BM53">
        <v>57001</v>
      </c>
      <c r="BN53">
        <v>0</v>
      </c>
      <c r="BO53" t="s">
        <v>6</v>
      </c>
      <c r="BP53">
        <v>0</v>
      </c>
      <c r="BQ53">
        <v>6</v>
      </c>
      <c r="BR53">
        <v>0</v>
      </c>
      <c r="BS53">
        <v>6.66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80</v>
      </c>
      <c r="CA53">
        <v>68</v>
      </c>
      <c r="CE53">
        <v>0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39"/>
        <v>1767.71</v>
      </c>
      <c r="CQ53">
        <f t="shared" si="40"/>
        <v>0</v>
      </c>
      <c r="CR53">
        <f t="shared" si="41"/>
        <v>0</v>
      </c>
      <c r="CS53">
        <f t="shared" si="42"/>
        <v>0</v>
      </c>
      <c r="CT53">
        <f t="shared" si="43"/>
        <v>905.95979999999997</v>
      </c>
      <c r="CU53">
        <f t="shared" si="44"/>
        <v>0</v>
      </c>
      <c r="CV53">
        <f t="shared" si="45"/>
        <v>17.440000000000001</v>
      </c>
      <c r="CW53">
        <f t="shared" si="46"/>
        <v>0</v>
      </c>
      <c r="CX53">
        <f t="shared" si="47"/>
        <v>0</v>
      </c>
      <c r="CY53">
        <f t="shared" si="48"/>
        <v>1414.1679999999999</v>
      </c>
      <c r="CZ53">
        <f t="shared" si="49"/>
        <v>1202.0427999999999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1005</v>
      </c>
      <c r="DV53" t="s">
        <v>47</v>
      </c>
      <c r="DW53" t="s">
        <v>47</v>
      </c>
      <c r="DX53">
        <v>100</v>
      </c>
      <c r="EE53">
        <v>16510566</v>
      </c>
      <c r="EF53">
        <v>6</v>
      </c>
      <c r="EG53" t="s">
        <v>20</v>
      </c>
      <c r="EH53">
        <v>0</v>
      </c>
      <c r="EI53" t="s">
        <v>6</v>
      </c>
      <c r="EJ53">
        <v>1</v>
      </c>
      <c r="EK53">
        <v>57001</v>
      </c>
      <c r="EL53" t="s">
        <v>86</v>
      </c>
      <c r="EM53" t="s">
        <v>87</v>
      </c>
      <c r="EO53" t="s">
        <v>6</v>
      </c>
      <c r="EQ53">
        <v>0</v>
      </c>
      <c r="ER53">
        <v>136.03</v>
      </c>
      <c r="ES53">
        <v>0</v>
      </c>
      <c r="ET53">
        <v>0</v>
      </c>
      <c r="EU53">
        <v>0</v>
      </c>
      <c r="EV53">
        <v>136.03</v>
      </c>
      <c r="EW53">
        <v>17.440000000000001</v>
      </c>
      <c r="EX53">
        <v>0</v>
      </c>
      <c r="EY53">
        <v>0</v>
      </c>
      <c r="FQ53">
        <v>0</v>
      </c>
      <c r="FR53">
        <f t="shared" si="50"/>
        <v>0</v>
      </c>
      <c r="FS53">
        <v>0</v>
      </c>
      <c r="FX53">
        <v>80</v>
      </c>
      <c r="FY53">
        <v>68</v>
      </c>
      <c r="GA53" t="s">
        <v>6</v>
      </c>
      <c r="GD53">
        <v>0</v>
      </c>
      <c r="GF53">
        <v>-1405761312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51"/>
        <v>0</v>
      </c>
      <c r="GM53">
        <f t="shared" si="52"/>
        <v>4383.92</v>
      </c>
      <c r="GN53">
        <f t="shared" si="53"/>
        <v>4383.92</v>
      </c>
      <c r="GO53">
        <f t="shared" si="54"/>
        <v>0</v>
      </c>
      <c r="GP53">
        <f t="shared" si="55"/>
        <v>0</v>
      </c>
      <c r="GR53">
        <v>0</v>
      </c>
      <c r="GS53">
        <v>3</v>
      </c>
      <c r="GT53">
        <v>0</v>
      </c>
      <c r="GU53" t="s">
        <v>6</v>
      </c>
      <c r="GV53">
        <f t="shared" si="56"/>
        <v>0</v>
      </c>
      <c r="GW53">
        <v>1</v>
      </c>
      <c r="GX53">
        <f t="shared" si="57"/>
        <v>0</v>
      </c>
      <c r="HA53">
        <v>0</v>
      </c>
      <c r="HB53">
        <v>0</v>
      </c>
      <c r="HC53">
        <f t="shared" si="58"/>
        <v>0</v>
      </c>
      <c r="IK53">
        <v>0</v>
      </c>
    </row>
    <row r="54" spans="1:255" x14ac:dyDescent="0.2">
      <c r="A54" s="2">
        <v>17</v>
      </c>
      <c r="B54" s="2">
        <v>1</v>
      </c>
      <c r="C54" s="2">
        <f>ROW(SmtRes!A171)</f>
        <v>171</v>
      </c>
      <c r="D54" s="2">
        <f>ROW(EtalonRes!A186)</f>
        <v>186</v>
      </c>
      <c r="E54" s="2" t="s">
        <v>101</v>
      </c>
      <c r="F54" s="2" t="s">
        <v>102</v>
      </c>
      <c r="G54" s="2" t="s">
        <v>103</v>
      </c>
      <c r="H54" s="2" t="s">
        <v>30</v>
      </c>
      <c r="I54" s="2">
        <f>ROUND(64/100,9)</f>
        <v>0.64</v>
      </c>
      <c r="J54" s="2">
        <v>0</v>
      </c>
      <c r="K54" s="2"/>
      <c r="L54" s="2"/>
      <c r="M54" s="2"/>
      <c r="N54" s="2"/>
      <c r="O54" s="2">
        <f t="shared" si="21"/>
        <v>18.82</v>
      </c>
      <c r="P54" s="2">
        <f t="shared" si="22"/>
        <v>0</v>
      </c>
      <c r="Q54" s="2">
        <f t="shared" si="23"/>
        <v>0</v>
      </c>
      <c r="R54" s="2">
        <f t="shared" si="24"/>
        <v>0</v>
      </c>
      <c r="S54" s="2">
        <f t="shared" si="25"/>
        <v>18.82</v>
      </c>
      <c r="T54" s="2">
        <f t="shared" si="26"/>
        <v>0</v>
      </c>
      <c r="U54" s="2">
        <f t="shared" si="27"/>
        <v>2.4128000000000003</v>
      </c>
      <c r="V54" s="2">
        <f t="shared" si="28"/>
        <v>0</v>
      </c>
      <c r="W54" s="2">
        <f t="shared" si="29"/>
        <v>0</v>
      </c>
      <c r="X54" s="2">
        <f t="shared" si="30"/>
        <v>15.06</v>
      </c>
      <c r="Y54" s="2">
        <f t="shared" si="31"/>
        <v>12.8</v>
      </c>
      <c r="Z54" s="2"/>
      <c r="AA54" s="2">
        <v>16781625</v>
      </c>
      <c r="AB54" s="2">
        <f t="shared" si="32"/>
        <v>29.41</v>
      </c>
      <c r="AC54" s="2">
        <f t="shared" si="66"/>
        <v>0</v>
      </c>
      <c r="AD54" s="2">
        <f t="shared" si="67"/>
        <v>0</v>
      </c>
      <c r="AE54" s="2">
        <f t="shared" si="68"/>
        <v>0</v>
      </c>
      <c r="AF54" s="2">
        <f t="shared" si="68"/>
        <v>29.41</v>
      </c>
      <c r="AG54" s="2">
        <f t="shared" si="36"/>
        <v>0</v>
      </c>
      <c r="AH54" s="2">
        <f t="shared" si="69"/>
        <v>3.77</v>
      </c>
      <c r="AI54" s="2">
        <f t="shared" si="69"/>
        <v>0</v>
      </c>
      <c r="AJ54" s="2">
        <f t="shared" si="38"/>
        <v>0</v>
      </c>
      <c r="AK54" s="2">
        <v>29.41</v>
      </c>
      <c r="AL54" s="2">
        <v>0</v>
      </c>
      <c r="AM54" s="2">
        <v>0</v>
      </c>
      <c r="AN54" s="2">
        <v>0</v>
      </c>
      <c r="AO54" s="2">
        <v>29.41</v>
      </c>
      <c r="AP54" s="2">
        <v>0</v>
      </c>
      <c r="AQ54" s="2">
        <v>3.77</v>
      </c>
      <c r="AR54" s="2">
        <v>0</v>
      </c>
      <c r="AS54" s="2">
        <v>0</v>
      </c>
      <c r="AT54" s="2">
        <v>80</v>
      </c>
      <c r="AU54" s="2">
        <v>68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0</v>
      </c>
      <c r="BI54" s="2">
        <v>1</v>
      </c>
      <c r="BJ54" s="2" t="s">
        <v>104</v>
      </c>
      <c r="BK54" s="2"/>
      <c r="BL54" s="2"/>
      <c r="BM54" s="2">
        <v>57001</v>
      </c>
      <c r="BN54" s="2">
        <v>0</v>
      </c>
      <c r="BO54" s="2" t="s">
        <v>6</v>
      </c>
      <c r="BP54" s="2">
        <v>0</v>
      </c>
      <c r="BQ54" s="2">
        <v>6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80</v>
      </c>
      <c r="CA54" s="2">
        <v>68</v>
      </c>
      <c r="CB54" s="2"/>
      <c r="CC54" s="2"/>
      <c r="CD54" s="2"/>
      <c r="CE54" s="2">
        <v>0</v>
      </c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</v>
      </c>
      <c r="CO54" s="2">
        <v>0</v>
      </c>
      <c r="CP54" s="2">
        <f t="shared" si="39"/>
        <v>18.82</v>
      </c>
      <c r="CQ54" s="2">
        <f t="shared" si="40"/>
        <v>0</v>
      </c>
      <c r="CR54" s="2">
        <f t="shared" si="41"/>
        <v>0</v>
      </c>
      <c r="CS54" s="2">
        <f t="shared" si="42"/>
        <v>0</v>
      </c>
      <c r="CT54" s="2">
        <f t="shared" si="43"/>
        <v>29.41</v>
      </c>
      <c r="CU54" s="2">
        <f t="shared" si="44"/>
        <v>0</v>
      </c>
      <c r="CV54" s="2">
        <f t="shared" si="45"/>
        <v>3.77</v>
      </c>
      <c r="CW54" s="2">
        <f t="shared" si="46"/>
        <v>0</v>
      </c>
      <c r="CX54" s="2">
        <f t="shared" si="47"/>
        <v>0</v>
      </c>
      <c r="CY54" s="2">
        <f t="shared" si="48"/>
        <v>15.055999999999999</v>
      </c>
      <c r="CZ54" s="2">
        <f t="shared" si="49"/>
        <v>12.797599999999999</v>
      </c>
      <c r="DA54" s="2"/>
      <c r="DB54" s="2"/>
      <c r="DC54" s="2" t="s">
        <v>6</v>
      </c>
      <c r="DD54" s="2" t="s">
        <v>6</v>
      </c>
      <c r="DE54" s="2" t="s">
        <v>6</v>
      </c>
      <c r="DF54" s="2" t="s">
        <v>6</v>
      </c>
      <c r="DG54" s="2" t="s">
        <v>6</v>
      </c>
      <c r="DH54" s="2" t="s">
        <v>6</v>
      </c>
      <c r="DI54" s="2" t="s">
        <v>6</v>
      </c>
      <c r="DJ54" s="2" t="s">
        <v>6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1003</v>
      </c>
      <c r="DV54" s="2" t="s">
        <v>30</v>
      </c>
      <c r="DW54" s="2" t="s">
        <v>30</v>
      </c>
      <c r="DX54" s="2">
        <v>100</v>
      </c>
      <c r="DY54" s="2"/>
      <c r="DZ54" s="2"/>
      <c r="EA54" s="2"/>
      <c r="EB54" s="2"/>
      <c r="EC54" s="2"/>
      <c r="ED54" s="2"/>
      <c r="EE54" s="2">
        <v>16510566</v>
      </c>
      <c r="EF54" s="2">
        <v>6</v>
      </c>
      <c r="EG54" s="2" t="s">
        <v>20</v>
      </c>
      <c r="EH54" s="2">
        <v>0</v>
      </c>
      <c r="EI54" s="2" t="s">
        <v>6</v>
      </c>
      <c r="EJ54" s="2">
        <v>1</v>
      </c>
      <c r="EK54" s="2">
        <v>57001</v>
      </c>
      <c r="EL54" s="2" t="s">
        <v>86</v>
      </c>
      <c r="EM54" s="2" t="s">
        <v>87</v>
      </c>
      <c r="EN54" s="2"/>
      <c r="EO54" s="2" t="s">
        <v>6</v>
      </c>
      <c r="EP54" s="2"/>
      <c r="EQ54" s="2">
        <v>0</v>
      </c>
      <c r="ER54" s="2">
        <v>29.41</v>
      </c>
      <c r="ES54" s="2">
        <v>0</v>
      </c>
      <c r="ET54" s="2">
        <v>0</v>
      </c>
      <c r="EU54" s="2">
        <v>0</v>
      </c>
      <c r="EV54" s="2">
        <v>29.41</v>
      </c>
      <c r="EW54" s="2">
        <v>3.77</v>
      </c>
      <c r="EX54" s="2">
        <v>0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50"/>
        <v>0</v>
      </c>
      <c r="FS54" s="2">
        <v>0</v>
      </c>
      <c r="FT54" s="2"/>
      <c r="FU54" s="2"/>
      <c r="FV54" s="2"/>
      <c r="FW54" s="2"/>
      <c r="FX54" s="2">
        <v>80</v>
      </c>
      <c r="FY54" s="2">
        <v>68</v>
      </c>
      <c r="FZ54" s="2"/>
      <c r="GA54" s="2" t="s">
        <v>6</v>
      </c>
      <c r="GB54" s="2"/>
      <c r="GC54" s="2"/>
      <c r="GD54" s="2">
        <v>0</v>
      </c>
      <c r="GE54" s="2"/>
      <c r="GF54" s="2">
        <v>-1389370821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51"/>
        <v>0</v>
      </c>
      <c r="GM54" s="2">
        <f t="shared" si="52"/>
        <v>46.68</v>
      </c>
      <c r="GN54" s="2">
        <f t="shared" si="53"/>
        <v>46.68</v>
      </c>
      <c r="GO54" s="2">
        <f t="shared" si="54"/>
        <v>0</v>
      </c>
      <c r="GP54" s="2">
        <f t="shared" si="55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56"/>
        <v>0</v>
      </c>
      <c r="GW54" s="2">
        <v>1</v>
      </c>
      <c r="GX54" s="2">
        <f t="shared" si="57"/>
        <v>0</v>
      </c>
      <c r="GY54" s="2"/>
      <c r="GZ54" s="2"/>
      <c r="HA54" s="2">
        <v>0</v>
      </c>
      <c r="HB54" s="2">
        <v>0</v>
      </c>
      <c r="HC54" s="2">
        <f t="shared" si="58"/>
        <v>0</v>
      </c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C55">
        <f>ROW(SmtRes!A172)</f>
        <v>172</v>
      </c>
      <c r="D55">
        <f>ROW(EtalonRes!A188)</f>
        <v>188</v>
      </c>
      <c r="E55" t="s">
        <v>101</v>
      </c>
      <c r="F55" t="s">
        <v>102</v>
      </c>
      <c r="G55" t="s">
        <v>103</v>
      </c>
      <c r="H55" t="s">
        <v>30</v>
      </c>
      <c r="I55">
        <f>ROUND(64/100,9)</f>
        <v>0.64</v>
      </c>
      <c r="J55">
        <v>0</v>
      </c>
      <c r="O55">
        <f t="shared" si="21"/>
        <v>125.36</v>
      </c>
      <c r="P55">
        <f t="shared" si="22"/>
        <v>0</v>
      </c>
      <c r="Q55">
        <f t="shared" si="23"/>
        <v>0</v>
      </c>
      <c r="R55">
        <f t="shared" si="24"/>
        <v>0</v>
      </c>
      <c r="S55">
        <f t="shared" si="25"/>
        <v>125.36</v>
      </c>
      <c r="T55">
        <f t="shared" si="26"/>
        <v>0</v>
      </c>
      <c r="U55">
        <f t="shared" si="27"/>
        <v>2.4128000000000003</v>
      </c>
      <c r="V55">
        <f t="shared" si="28"/>
        <v>0</v>
      </c>
      <c r="W55">
        <f t="shared" si="29"/>
        <v>0</v>
      </c>
      <c r="X55">
        <f t="shared" si="30"/>
        <v>100.29</v>
      </c>
      <c r="Y55">
        <f t="shared" si="31"/>
        <v>85.24</v>
      </c>
      <c r="AA55">
        <v>16781639</v>
      </c>
      <c r="AB55">
        <f t="shared" si="32"/>
        <v>29.41</v>
      </c>
      <c r="AC55">
        <f t="shared" si="66"/>
        <v>0</v>
      </c>
      <c r="AD55">
        <f t="shared" si="67"/>
        <v>0</v>
      </c>
      <c r="AE55">
        <f t="shared" si="68"/>
        <v>0</v>
      </c>
      <c r="AF55">
        <f t="shared" si="68"/>
        <v>29.41</v>
      </c>
      <c r="AG55">
        <f t="shared" si="36"/>
        <v>0</v>
      </c>
      <c r="AH55">
        <f t="shared" si="69"/>
        <v>3.77</v>
      </c>
      <c r="AI55">
        <f t="shared" si="69"/>
        <v>0</v>
      </c>
      <c r="AJ55">
        <f t="shared" si="38"/>
        <v>0</v>
      </c>
      <c r="AK55">
        <v>29.41</v>
      </c>
      <c r="AL55">
        <v>0</v>
      </c>
      <c r="AM55">
        <v>0</v>
      </c>
      <c r="AN55">
        <v>0</v>
      </c>
      <c r="AO55">
        <v>29.41</v>
      </c>
      <c r="AP55">
        <v>0</v>
      </c>
      <c r="AQ55">
        <v>3.77</v>
      </c>
      <c r="AR55">
        <v>0</v>
      </c>
      <c r="AS55">
        <v>0</v>
      </c>
      <c r="AT55">
        <v>80</v>
      </c>
      <c r="AU55">
        <v>68</v>
      </c>
      <c r="AV55">
        <v>1</v>
      </c>
      <c r="AW55">
        <v>1</v>
      </c>
      <c r="AZ55">
        <v>6.66</v>
      </c>
      <c r="BA55">
        <v>6.66</v>
      </c>
      <c r="BB55">
        <v>6.66</v>
      </c>
      <c r="BC55">
        <v>6.66</v>
      </c>
      <c r="BD55" t="s">
        <v>6</v>
      </c>
      <c r="BE55" t="s">
        <v>6</v>
      </c>
      <c r="BF55" t="s">
        <v>6</v>
      </c>
      <c r="BG55" t="s">
        <v>6</v>
      </c>
      <c r="BH55">
        <v>0</v>
      </c>
      <c r="BI55">
        <v>1</v>
      </c>
      <c r="BJ55" t="s">
        <v>104</v>
      </c>
      <c r="BM55">
        <v>57001</v>
      </c>
      <c r="BN55">
        <v>0</v>
      </c>
      <c r="BO55" t="s">
        <v>6</v>
      </c>
      <c r="BP55">
        <v>0</v>
      </c>
      <c r="BQ55">
        <v>6</v>
      </c>
      <c r="BR55">
        <v>0</v>
      </c>
      <c r="BS55">
        <v>6.66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80</v>
      </c>
      <c r="CA55">
        <v>68</v>
      </c>
      <c r="CE55">
        <v>0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39"/>
        <v>125.36</v>
      </c>
      <c r="CQ55">
        <f t="shared" si="40"/>
        <v>0</v>
      </c>
      <c r="CR55">
        <f t="shared" si="41"/>
        <v>0</v>
      </c>
      <c r="CS55">
        <f t="shared" si="42"/>
        <v>0</v>
      </c>
      <c r="CT55">
        <f t="shared" si="43"/>
        <v>195.8706</v>
      </c>
      <c r="CU55">
        <f t="shared" si="44"/>
        <v>0</v>
      </c>
      <c r="CV55">
        <f t="shared" si="45"/>
        <v>3.77</v>
      </c>
      <c r="CW55">
        <f t="shared" si="46"/>
        <v>0</v>
      </c>
      <c r="CX55">
        <f t="shared" si="47"/>
        <v>0</v>
      </c>
      <c r="CY55">
        <f t="shared" si="48"/>
        <v>100.288</v>
      </c>
      <c r="CZ55">
        <f t="shared" si="49"/>
        <v>85.244799999999998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1003</v>
      </c>
      <c r="DV55" t="s">
        <v>30</v>
      </c>
      <c r="DW55" t="s">
        <v>30</v>
      </c>
      <c r="DX55">
        <v>100</v>
      </c>
      <c r="EE55">
        <v>16510566</v>
      </c>
      <c r="EF55">
        <v>6</v>
      </c>
      <c r="EG55" t="s">
        <v>20</v>
      </c>
      <c r="EH55">
        <v>0</v>
      </c>
      <c r="EI55" t="s">
        <v>6</v>
      </c>
      <c r="EJ55">
        <v>1</v>
      </c>
      <c r="EK55">
        <v>57001</v>
      </c>
      <c r="EL55" t="s">
        <v>86</v>
      </c>
      <c r="EM55" t="s">
        <v>87</v>
      </c>
      <c r="EO55" t="s">
        <v>6</v>
      </c>
      <c r="EQ55">
        <v>0</v>
      </c>
      <c r="ER55">
        <v>29.41</v>
      </c>
      <c r="ES55">
        <v>0</v>
      </c>
      <c r="ET55">
        <v>0</v>
      </c>
      <c r="EU55">
        <v>0</v>
      </c>
      <c r="EV55">
        <v>29.41</v>
      </c>
      <c r="EW55">
        <v>3.77</v>
      </c>
      <c r="EX55">
        <v>0</v>
      </c>
      <c r="EY55">
        <v>0</v>
      </c>
      <c r="FQ55">
        <v>0</v>
      </c>
      <c r="FR55">
        <f t="shared" si="50"/>
        <v>0</v>
      </c>
      <c r="FS55">
        <v>0</v>
      </c>
      <c r="FX55">
        <v>80</v>
      </c>
      <c r="FY55">
        <v>68</v>
      </c>
      <c r="GA55" t="s">
        <v>6</v>
      </c>
      <c r="GD55">
        <v>0</v>
      </c>
      <c r="GF55">
        <v>-1389370821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51"/>
        <v>0</v>
      </c>
      <c r="GM55">
        <f t="shared" si="52"/>
        <v>310.89</v>
      </c>
      <c r="GN55">
        <f t="shared" si="53"/>
        <v>310.89</v>
      </c>
      <c r="GO55">
        <f t="shared" si="54"/>
        <v>0</v>
      </c>
      <c r="GP55">
        <f t="shared" si="55"/>
        <v>0</v>
      </c>
      <c r="GR55">
        <v>0</v>
      </c>
      <c r="GS55">
        <v>3</v>
      </c>
      <c r="GT55">
        <v>0</v>
      </c>
      <c r="GU55" t="s">
        <v>6</v>
      </c>
      <c r="GV55">
        <f t="shared" si="56"/>
        <v>0</v>
      </c>
      <c r="GW55">
        <v>1</v>
      </c>
      <c r="GX55">
        <f t="shared" si="57"/>
        <v>0</v>
      </c>
      <c r="HA55">
        <v>0</v>
      </c>
      <c r="HB55">
        <v>0</v>
      </c>
      <c r="HC55">
        <f t="shared" si="58"/>
        <v>0</v>
      </c>
      <c r="IK55">
        <v>0</v>
      </c>
    </row>
    <row r="56" spans="1:255" x14ac:dyDescent="0.2">
      <c r="A56" s="2">
        <v>17</v>
      </c>
      <c r="B56" s="2">
        <v>1</v>
      </c>
      <c r="C56" s="2">
        <f>ROW(SmtRes!A173)</f>
        <v>173</v>
      </c>
      <c r="D56" s="2">
        <f>ROW(EtalonRes!A190)</f>
        <v>190</v>
      </c>
      <c r="E56" s="2" t="s">
        <v>105</v>
      </c>
      <c r="F56" s="2" t="s">
        <v>106</v>
      </c>
      <c r="G56" s="2" t="s">
        <v>107</v>
      </c>
      <c r="H56" s="2" t="s">
        <v>47</v>
      </c>
      <c r="I56" s="2">
        <f>ROUND(192.72/100,9)</f>
        <v>1.9272</v>
      </c>
      <c r="J56" s="2">
        <v>0</v>
      </c>
      <c r="K56" s="2"/>
      <c r="L56" s="2"/>
      <c r="M56" s="2"/>
      <c r="N56" s="2"/>
      <c r="O56" s="2">
        <f t="shared" si="21"/>
        <v>223.98</v>
      </c>
      <c r="P56" s="2">
        <f t="shared" si="22"/>
        <v>0</v>
      </c>
      <c r="Q56" s="2">
        <f t="shared" si="23"/>
        <v>0</v>
      </c>
      <c r="R56" s="2">
        <f t="shared" si="24"/>
        <v>0</v>
      </c>
      <c r="S56" s="2">
        <f t="shared" si="25"/>
        <v>223.98</v>
      </c>
      <c r="T56" s="2">
        <f t="shared" si="26"/>
        <v>0</v>
      </c>
      <c r="U56" s="2">
        <f t="shared" si="27"/>
        <v>28.71528</v>
      </c>
      <c r="V56" s="2">
        <f t="shared" si="28"/>
        <v>0</v>
      </c>
      <c r="W56" s="2">
        <f t="shared" si="29"/>
        <v>0</v>
      </c>
      <c r="X56" s="2">
        <f t="shared" si="30"/>
        <v>179.18</v>
      </c>
      <c r="Y56" s="2">
        <f t="shared" si="31"/>
        <v>152.31</v>
      </c>
      <c r="Z56" s="2"/>
      <c r="AA56" s="2">
        <v>16781625</v>
      </c>
      <c r="AB56" s="2">
        <f t="shared" si="32"/>
        <v>116.22</v>
      </c>
      <c r="AC56" s="2">
        <f t="shared" si="66"/>
        <v>0</v>
      </c>
      <c r="AD56" s="2">
        <f t="shared" si="67"/>
        <v>0</v>
      </c>
      <c r="AE56" s="2">
        <f t="shared" si="68"/>
        <v>0</v>
      </c>
      <c r="AF56" s="2">
        <f t="shared" si="68"/>
        <v>116.22</v>
      </c>
      <c r="AG56" s="2">
        <f t="shared" si="36"/>
        <v>0</v>
      </c>
      <c r="AH56" s="2">
        <f t="shared" si="69"/>
        <v>14.9</v>
      </c>
      <c r="AI56" s="2">
        <f t="shared" si="69"/>
        <v>0</v>
      </c>
      <c r="AJ56" s="2">
        <f t="shared" si="38"/>
        <v>0</v>
      </c>
      <c r="AK56" s="2">
        <v>116.22</v>
      </c>
      <c r="AL56" s="2">
        <v>0</v>
      </c>
      <c r="AM56" s="2">
        <v>0</v>
      </c>
      <c r="AN56" s="2">
        <v>0</v>
      </c>
      <c r="AO56" s="2">
        <v>116.22</v>
      </c>
      <c r="AP56" s="2">
        <v>0</v>
      </c>
      <c r="AQ56" s="2">
        <v>14.9</v>
      </c>
      <c r="AR56" s="2">
        <v>0</v>
      </c>
      <c r="AS56" s="2">
        <v>0</v>
      </c>
      <c r="AT56" s="2">
        <v>80</v>
      </c>
      <c r="AU56" s="2">
        <v>68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0</v>
      </c>
      <c r="BI56" s="2">
        <v>1</v>
      </c>
      <c r="BJ56" s="2" t="s">
        <v>108</v>
      </c>
      <c r="BK56" s="2"/>
      <c r="BL56" s="2"/>
      <c r="BM56" s="2">
        <v>57001</v>
      </c>
      <c r="BN56" s="2">
        <v>0</v>
      </c>
      <c r="BO56" s="2" t="s">
        <v>6</v>
      </c>
      <c r="BP56" s="2">
        <v>0</v>
      </c>
      <c r="BQ56" s="2">
        <v>6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80</v>
      </c>
      <c r="CA56" s="2">
        <v>68</v>
      </c>
      <c r="CB56" s="2"/>
      <c r="CC56" s="2"/>
      <c r="CD56" s="2"/>
      <c r="CE56" s="2">
        <v>0</v>
      </c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6</v>
      </c>
      <c r="CO56" s="2">
        <v>0</v>
      </c>
      <c r="CP56" s="2">
        <f t="shared" si="39"/>
        <v>223.98</v>
      </c>
      <c r="CQ56" s="2">
        <f t="shared" si="40"/>
        <v>0</v>
      </c>
      <c r="CR56" s="2">
        <f t="shared" si="41"/>
        <v>0</v>
      </c>
      <c r="CS56" s="2">
        <f t="shared" si="42"/>
        <v>0</v>
      </c>
      <c r="CT56" s="2">
        <f t="shared" si="43"/>
        <v>116.22</v>
      </c>
      <c r="CU56" s="2">
        <f t="shared" si="44"/>
        <v>0</v>
      </c>
      <c r="CV56" s="2">
        <f t="shared" si="45"/>
        <v>14.9</v>
      </c>
      <c r="CW56" s="2">
        <f t="shared" si="46"/>
        <v>0</v>
      </c>
      <c r="CX56" s="2">
        <f t="shared" si="47"/>
        <v>0</v>
      </c>
      <c r="CY56" s="2">
        <f t="shared" si="48"/>
        <v>179.18399999999997</v>
      </c>
      <c r="CZ56" s="2">
        <f t="shared" si="49"/>
        <v>152.3064</v>
      </c>
      <c r="DA56" s="2"/>
      <c r="DB56" s="2"/>
      <c r="DC56" s="2" t="s">
        <v>6</v>
      </c>
      <c r="DD56" s="2" t="s">
        <v>6</v>
      </c>
      <c r="DE56" s="2" t="s">
        <v>6</v>
      </c>
      <c r="DF56" s="2" t="s">
        <v>6</v>
      </c>
      <c r="DG56" s="2" t="s">
        <v>6</v>
      </c>
      <c r="DH56" s="2" t="s">
        <v>6</v>
      </c>
      <c r="DI56" s="2" t="s">
        <v>6</v>
      </c>
      <c r="DJ56" s="2" t="s">
        <v>6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1005</v>
      </c>
      <c r="DV56" s="2" t="s">
        <v>47</v>
      </c>
      <c r="DW56" s="2" t="s">
        <v>47</v>
      </c>
      <c r="DX56" s="2">
        <v>100</v>
      </c>
      <c r="DY56" s="2"/>
      <c r="DZ56" s="2"/>
      <c r="EA56" s="2"/>
      <c r="EB56" s="2"/>
      <c r="EC56" s="2"/>
      <c r="ED56" s="2"/>
      <c r="EE56" s="2">
        <v>16510566</v>
      </c>
      <c r="EF56" s="2">
        <v>6</v>
      </c>
      <c r="EG56" s="2" t="s">
        <v>20</v>
      </c>
      <c r="EH56" s="2">
        <v>0</v>
      </c>
      <c r="EI56" s="2" t="s">
        <v>6</v>
      </c>
      <c r="EJ56" s="2">
        <v>1</v>
      </c>
      <c r="EK56" s="2">
        <v>57001</v>
      </c>
      <c r="EL56" s="2" t="s">
        <v>86</v>
      </c>
      <c r="EM56" s="2" t="s">
        <v>87</v>
      </c>
      <c r="EN56" s="2"/>
      <c r="EO56" s="2" t="s">
        <v>6</v>
      </c>
      <c r="EP56" s="2"/>
      <c r="EQ56" s="2">
        <v>0</v>
      </c>
      <c r="ER56" s="2">
        <v>116.22</v>
      </c>
      <c r="ES56" s="2">
        <v>0</v>
      </c>
      <c r="ET56" s="2">
        <v>0</v>
      </c>
      <c r="EU56" s="2">
        <v>0</v>
      </c>
      <c r="EV56" s="2">
        <v>116.22</v>
      </c>
      <c r="EW56" s="2">
        <v>14.9</v>
      </c>
      <c r="EX56" s="2">
        <v>0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50"/>
        <v>0</v>
      </c>
      <c r="FS56" s="2">
        <v>0</v>
      </c>
      <c r="FT56" s="2"/>
      <c r="FU56" s="2"/>
      <c r="FV56" s="2"/>
      <c r="FW56" s="2"/>
      <c r="FX56" s="2">
        <v>80</v>
      </c>
      <c r="FY56" s="2">
        <v>68</v>
      </c>
      <c r="FZ56" s="2"/>
      <c r="GA56" s="2" t="s">
        <v>6</v>
      </c>
      <c r="GB56" s="2"/>
      <c r="GC56" s="2"/>
      <c r="GD56" s="2">
        <v>0</v>
      </c>
      <c r="GE56" s="2"/>
      <c r="GF56" s="2">
        <v>-1326636835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51"/>
        <v>0</v>
      </c>
      <c r="GM56" s="2">
        <f t="shared" si="52"/>
        <v>555.47</v>
      </c>
      <c r="GN56" s="2">
        <f t="shared" si="53"/>
        <v>555.47</v>
      </c>
      <c r="GO56" s="2">
        <f t="shared" si="54"/>
        <v>0</v>
      </c>
      <c r="GP56" s="2">
        <f t="shared" si="55"/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si="56"/>
        <v>0</v>
      </c>
      <c r="GW56" s="2">
        <v>1</v>
      </c>
      <c r="GX56" s="2">
        <f t="shared" si="57"/>
        <v>0</v>
      </c>
      <c r="GY56" s="2"/>
      <c r="GZ56" s="2"/>
      <c r="HA56" s="2">
        <v>0</v>
      </c>
      <c r="HB56" s="2">
        <v>0</v>
      </c>
      <c r="HC56" s="2">
        <f t="shared" si="58"/>
        <v>0</v>
      </c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ROW(SmtRes!A174)</f>
        <v>174</v>
      </c>
      <c r="D57">
        <f>ROW(EtalonRes!A192)</f>
        <v>192</v>
      </c>
      <c r="E57" t="s">
        <v>105</v>
      </c>
      <c r="F57" t="s">
        <v>106</v>
      </c>
      <c r="G57" t="s">
        <v>107</v>
      </c>
      <c r="H57" t="s">
        <v>47</v>
      </c>
      <c r="I57">
        <f>ROUND(192.72/100,9)</f>
        <v>1.9272</v>
      </c>
      <c r="J57">
        <v>0</v>
      </c>
      <c r="O57">
        <f t="shared" si="21"/>
        <v>1491.7</v>
      </c>
      <c r="P57">
        <f t="shared" si="22"/>
        <v>0</v>
      </c>
      <c r="Q57">
        <f t="shared" si="23"/>
        <v>0</v>
      </c>
      <c r="R57">
        <f t="shared" si="24"/>
        <v>0</v>
      </c>
      <c r="S57">
        <f t="shared" si="25"/>
        <v>1491.7</v>
      </c>
      <c r="T57">
        <f t="shared" si="26"/>
        <v>0</v>
      </c>
      <c r="U57">
        <f t="shared" si="27"/>
        <v>28.71528</v>
      </c>
      <c r="V57">
        <f t="shared" si="28"/>
        <v>0</v>
      </c>
      <c r="W57">
        <f t="shared" si="29"/>
        <v>0</v>
      </c>
      <c r="X57">
        <f t="shared" si="30"/>
        <v>1193.3599999999999</v>
      </c>
      <c r="Y57">
        <f t="shared" si="31"/>
        <v>1014.36</v>
      </c>
      <c r="AA57">
        <v>16781639</v>
      </c>
      <c r="AB57">
        <f t="shared" si="32"/>
        <v>116.22</v>
      </c>
      <c r="AC57">
        <f t="shared" si="66"/>
        <v>0</v>
      </c>
      <c r="AD57">
        <f t="shared" si="67"/>
        <v>0</v>
      </c>
      <c r="AE57">
        <f t="shared" si="68"/>
        <v>0</v>
      </c>
      <c r="AF57">
        <f t="shared" si="68"/>
        <v>116.22</v>
      </c>
      <c r="AG57">
        <f t="shared" si="36"/>
        <v>0</v>
      </c>
      <c r="AH57">
        <f t="shared" si="69"/>
        <v>14.9</v>
      </c>
      <c r="AI57">
        <f t="shared" si="69"/>
        <v>0</v>
      </c>
      <c r="AJ57">
        <f t="shared" si="38"/>
        <v>0</v>
      </c>
      <c r="AK57">
        <v>116.22</v>
      </c>
      <c r="AL57">
        <v>0</v>
      </c>
      <c r="AM57">
        <v>0</v>
      </c>
      <c r="AN57">
        <v>0</v>
      </c>
      <c r="AO57">
        <v>116.22</v>
      </c>
      <c r="AP57">
        <v>0</v>
      </c>
      <c r="AQ57">
        <v>14.9</v>
      </c>
      <c r="AR57">
        <v>0</v>
      </c>
      <c r="AS57">
        <v>0</v>
      </c>
      <c r="AT57">
        <v>80</v>
      </c>
      <c r="AU57">
        <v>68</v>
      </c>
      <c r="AV57">
        <v>1</v>
      </c>
      <c r="AW57">
        <v>1</v>
      </c>
      <c r="AZ57">
        <v>6.66</v>
      </c>
      <c r="BA57">
        <v>6.66</v>
      </c>
      <c r="BB57">
        <v>6.66</v>
      </c>
      <c r="BC57">
        <v>6.66</v>
      </c>
      <c r="BD57" t="s">
        <v>6</v>
      </c>
      <c r="BE57" t="s">
        <v>6</v>
      </c>
      <c r="BF57" t="s">
        <v>6</v>
      </c>
      <c r="BG57" t="s">
        <v>6</v>
      </c>
      <c r="BH57">
        <v>0</v>
      </c>
      <c r="BI57">
        <v>1</v>
      </c>
      <c r="BJ57" t="s">
        <v>108</v>
      </c>
      <c r="BM57">
        <v>57001</v>
      </c>
      <c r="BN57">
        <v>0</v>
      </c>
      <c r="BO57" t="s">
        <v>6</v>
      </c>
      <c r="BP57">
        <v>0</v>
      </c>
      <c r="BQ57">
        <v>6</v>
      </c>
      <c r="BR57">
        <v>0</v>
      </c>
      <c r="BS57">
        <v>6.66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80</v>
      </c>
      <c r="CA57">
        <v>68</v>
      </c>
      <c r="CE57">
        <v>0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39"/>
        <v>1491.7</v>
      </c>
      <c r="CQ57">
        <f t="shared" si="40"/>
        <v>0</v>
      </c>
      <c r="CR57">
        <f t="shared" si="41"/>
        <v>0</v>
      </c>
      <c r="CS57">
        <f t="shared" si="42"/>
        <v>0</v>
      </c>
      <c r="CT57">
        <f t="shared" si="43"/>
        <v>774.02520000000004</v>
      </c>
      <c r="CU57">
        <f t="shared" si="44"/>
        <v>0</v>
      </c>
      <c r="CV57">
        <f t="shared" si="45"/>
        <v>14.9</v>
      </c>
      <c r="CW57">
        <f t="shared" si="46"/>
        <v>0</v>
      </c>
      <c r="CX57">
        <f t="shared" si="47"/>
        <v>0</v>
      </c>
      <c r="CY57">
        <f t="shared" si="48"/>
        <v>1193.3599999999999</v>
      </c>
      <c r="CZ57">
        <f t="shared" si="49"/>
        <v>1014.3560000000001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1005</v>
      </c>
      <c r="DV57" t="s">
        <v>47</v>
      </c>
      <c r="DW57" t="s">
        <v>47</v>
      </c>
      <c r="DX57">
        <v>100</v>
      </c>
      <c r="EE57">
        <v>16510566</v>
      </c>
      <c r="EF57">
        <v>6</v>
      </c>
      <c r="EG57" t="s">
        <v>20</v>
      </c>
      <c r="EH57">
        <v>0</v>
      </c>
      <c r="EI57" t="s">
        <v>6</v>
      </c>
      <c r="EJ57">
        <v>1</v>
      </c>
      <c r="EK57">
        <v>57001</v>
      </c>
      <c r="EL57" t="s">
        <v>86</v>
      </c>
      <c r="EM57" t="s">
        <v>87</v>
      </c>
      <c r="EO57" t="s">
        <v>6</v>
      </c>
      <c r="EQ57">
        <v>0</v>
      </c>
      <c r="ER57">
        <v>116.22</v>
      </c>
      <c r="ES57">
        <v>0</v>
      </c>
      <c r="ET57">
        <v>0</v>
      </c>
      <c r="EU57">
        <v>0</v>
      </c>
      <c r="EV57">
        <v>116.22</v>
      </c>
      <c r="EW57">
        <v>14.9</v>
      </c>
      <c r="EX57">
        <v>0</v>
      </c>
      <c r="EY57">
        <v>0</v>
      </c>
      <c r="FQ57">
        <v>0</v>
      </c>
      <c r="FR57">
        <f t="shared" si="50"/>
        <v>0</v>
      </c>
      <c r="FS57">
        <v>0</v>
      </c>
      <c r="FX57">
        <v>80</v>
      </c>
      <c r="FY57">
        <v>68</v>
      </c>
      <c r="GA57" t="s">
        <v>6</v>
      </c>
      <c r="GD57">
        <v>0</v>
      </c>
      <c r="GF57">
        <v>-1326636835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51"/>
        <v>0</v>
      </c>
      <c r="GM57">
        <f t="shared" si="52"/>
        <v>3699.42</v>
      </c>
      <c r="GN57">
        <f t="shared" si="53"/>
        <v>3699.42</v>
      </c>
      <c r="GO57">
        <f t="shared" si="54"/>
        <v>0</v>
      </c>
      <c r="GP57">
        <f t="shared" si="55"/>
        <v>0</v>
      </c>
      <c r="GR57">
        <v>0</v>
      </c>
      <c r="GS57">
        <v>3</v>
      </c>
      <c r="GT57">
        <v>0</v>
      </c>
      <c r="GU57" t="s">
        <v>6</v>
      </c>
      <c r="GV57">
        <f t="shared" si="56"/>
        <v>0</v>
      </c>
      <c r="GW57">
        <v>1</v>
      </c>
      <c r="GX57">
        <f t="shared" si="57"/>
        <v>0</v>
      </c>
      <c r="HA57">
        <v>0</v>
      </c>
      <c r="HB57">
        <v>0</v>
      </c>
      <c r="HC57">
        <f t="shared" si="58"/>
        <v>0</v>
      </c>
      <c r="IK57">
        <v>0</v>
      </c>
    </row>
    <row r="59" spans="1:255" x14ac:dyDescent="0.2">
      <c r="A59" s="3">
        <v>51</v>
      </c>
      <c r="B59" s="3">
        <f>B24</f>
        <v>1</v>
      </c>
      <c r="C59" s="3">
        <f>A24</f>
        <v>4</v>
      </c>
      <c r="D59" s="3">
        <f>ROW(A24)</f>
        <v>24</v>
      </c>
      <c r="E59" s="3"/>
      <c r="F59" s="3" t="str">
        <f>IF(F24&lt;&gt;"",F24,"")</f>
        <v>Новый раздел</v>
      </c>
      <c r="G59" s="3" t="str">
        <f>IF(G24&lt;&gt;"",G24,"")</f>
        <v>Раздел 1: Демонтажные работы</v>
      </c>
      <c r="H59" s="3">
        <v>0</v>
      </c>
      <c r="I59" s="3"/>
      <c r="J59" s="3"/>
      <c r="K59" s="3"/>
      <c r="L59" s="3"/>
      <c r="M59" s="3"/>
      <c r="N59" s="3"/>
      <c r="O59" s="3">
        <f t="shared" ref="O59:T59" si="70">ROUND(AB59,2)</f>
        <v>7241.76</v>
      </c>
      <c r="P59" s="3">
        <f t="shared" si="70"/>
        <v>0</v>
      </c>
      <c r="Q59" s="3">
        <f t="shared" si="70"/>
        <v>579.12</v>
      </c>
      <c r="R59" s="3">
        <f t="shared" si="70"/>
        <v>58.58</v>
      </c>
      <c r="S59" s="3">
        <f t="shared" si="70"/>
        <v>6662.64</v>
      </c>
      <c r="T59" s="3">
        <f t="shared" si="70"/>
        <v>0</v>
      </c>
      <c r="U59" s="3">
        <f>AH59</f>
        <v>755.43032815999993</v>
      </c>
      <c r="V59" s="3">
        <f>AI59</f>
        <v>4.7937502400000005</v>
      </c>
      <c r="W59" s="3">
        <f>ROUND(AJ59,2)</f>
        <v>0</v>
      </c>
      <c r="X59" s="3">
        <f>ROUND(AK59,2)</f>
        <v>5820.26</v>
      </c>
      <c r="Y59" s="3">
        <f>ROUND(AL59,2)</f>
        <v>4419.59</v>
      </c>
      <c r="Z59" s="3"/>
      <c r="AA59" s="3"/>
      <c r="AB59" s="3">
        <f>ROUND(SUMIF(AA28:AA57,"=16781625",O28:O57),2)</f>
        <v>7241.76</v>
      </c>
      <c r="AC59" s="3">
        <f>ROUND(SUMIF(AA28:AA57,"=16781625",P28:P57),2)</f>
        <v>0</v>
      </c>
      <c r="AD59" s="3">
        <f>ROUND(SUMIF(AA28:AA57,"=16781625",Q28:Q57),2)</f>
        <v>579.12</v>
      </c>
      <c r="AE59" s="3">
        <f>ROUND(SUMIF(AA28:AA57,"=16781625",R28:R57),2)</f>
        <v>58.58</v>
      </c>
      <c r="AF59" s="3">
        <f>ROUND(SUMIF(AA28:AA57,"=16781625",S28:S57),2)</f>
        <v>6662.64</v>
      </c>
      <c r="AG59" s="3">
        <f>ROUND(SUMIF(AA28:AA57,"=16781625",T28:T57),2)</f>
        <v>0</v>
      </c>
      <c r="AH59" s="3">
        <f>SUMIF(AA28:AA57,"=16781625",U28:U57)</f>
        <v>755.43032815999993</v>
      </c>
      <c r="AI59" s="3">
        <f>SUMIF(AA28:AA57,"=16781625",V28:V57)</f>
        <v>4.7937502400000005</v>
      </c>
      <c r="AJ59" s="3">
        <f>ROUND(SUMIF(AA28:AA57,"=16781625",W28:W57),2)</f>
        <v>0</v>
      </c>
      <c r="AK59" s="3">
        <f>ROUND(SUMIF(AA28:AA57,"=16781625",X28:X57),2)</f>
        <v>5820.26</v>
      </c>
      <c r="AL59" s="3">
        <f>ROUND(SUMIF(AA28:AA57,"=16781625",Y28:Y57),2)</f>
        <v>4419.59</v>
      </c>
      <c r="AM59" s="3"/>
      <c r="AN59" s="3"/>
      <c r="AO59" s="3">
        <f t="shared" ref="AO59:BC59" si="71">ROUND(BX59,2)</f>
        <v>0</v>
      </c>
      <c r="AP59" s="3">
        <f t="shared" si="71"/>
        <v>0</v>
      </c>
      <c r="AQ59" s="3">
        <f t="shared" si="71"/>
        <v>0</v>
      </c>
      <c r="AR59" s="3">
        <f t="shared" si="71"/>
        <v>17481.61</v>
      </c>
      <c r="AS59" s="3">
        <f t="shared" si="71"/>
        <v>17423.419999999998</v>
      </c>
      <c r="AT59" s="3">
        <f t="shared" si="71"/>
        <v>58.19</v>
      </c>
      <c r="AU59" s="3">
        <f t="shared" si="71"/>
        <v>0</v>
      </c>
      <c r="AV59" s="3">
        <f t="shared" si="71"/>
        <v>0</v>
      </c>
      <c r="AW59" s="3">
        <f t="shared" si="71"/>
        <v>0</v>
      </c>
      <c r="AX59" s="3">
        <f t="shared" si="71"/>
        <v>0</v>
      </c>
      <c r="AY59" s="3">
        <f t="shared" si="71"/>
        <v>0</v>
      </c>
      <c r="AZ59" s="3">
        <f t="shared" si="71"/>
        <v>0</v>
      </c>
      <c r="BA59" s="3">
        <f t="shared" si="71"/>
        <v>0</v>
      </c>
      <c r="BB59" s="3">
        <f t="shared" si="71"/>
        <v>0</v>
      </c>
      <c r="BC59" s="3">
        <f t="shared" si="71"/>
        <v>0</v>
      </c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>
        <f>ROUND(SUMIF(AA28:AA57,"=16781625",FQ28:FQ57),2)</f>
        <v>0</v>
      </c>
      <c r="BY59" s="3">
        <f>ROUND(SUMIF(AA28:AA57,"=16781625",FR28:FR57),2)</f>
        <v>0</v>
      </c>
      <c r="BZ59" s="3">
        <f>ROUND(SUMIF(AA28:AA57,"=16781625",GL28:GL57),2)</f>
        <v>0</v>
      </c>
      <c r="CA59" s="3">
        <f>ROUND(SUMIF(AA28:AA57,"=16781625",GM28:GM57),2)</f>
        <v>17481.61</v>
      </c>
      <c r="CB59" s="3">
        <f>ROUND(SUMIF(AA28:AA57,"=16781625",GN28:GN57),2)</f>
        <v>17423.419999999998</v>
      </c>
      <c r="CC59" s="3">
        <f>ROUND(SUMIF(AA28:AA57,"=16781625",GO28:GO57),2)</f>
        <v>58.19</v>
      </c>
      <c r="CD59" s="3">
        <f>ROUND(SUMIF(AA28:AA57,"=16781625",GP28:GP57),2)</f>
        <v>0</v>
      </c>
      <c r="CE59" s="3">
        <f>AC59-BX59</f>
        <v>0</v>
      </c>
      <c r="CF59" s="3">
        <f>AC59-BY59</f>
        <v>0</v>
      </c>
      <c r="CG59" s="3">
        <f>BX59-BZ59</f>
        <v>0</v>
      </c>
      <c r="CH59" s="3">
        <f>AC59-BX59-BY59+BZ59</f>
        <v>0</v>
      </c>
      <c r="CI59" s="3">
        <f>BY59-BZ59</f>
        <v>0</v>
      </c>
      <c r="CJ59" s="3">
        <f>ROUND(SUMIF(AA28:AA57,"=16781625",GX28:GX57),2)</f>
        <v>0</v>
      </c>
      <c r="CK59" s="3">
        <f>ROUND(SUMIF(AA28:AA57,"=16781625",GY28:GY57),2)</f>
        <v>0</v>
      </c>
      <c r="CL59" s="3">
        <f>ROUND(SUMIF(AA28:AA57,"=16781625",GZ28:GZ57),2)</f>
        <v>0</v>
      </c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4">
        <f t="shared" ref="DG59:DL59" si="72">ROUND(DT59,2)</f>
        <v>48230.01</v>
      </c>
      <c r="DH59" s="4">
        <f t="shared" si="72"/>
        <v>0</v>
      </c>
      <c r="DI59" s="4">
        <f t="shared" si="72"/>
        <v>3856.96</v>
      </c>
      <c r="DJ59" s="4">
        <f t="shared" si="72"/>
        <v>390.16</v>
      </c>
      <c r="DK59" s="4">
        <f t="shared" si="72"/>
        <v>44373.05</v>
      </c>
      <c r="DL59" s="4">
        <f t="shared" si="72"/>
        <v>0</v>
      </c>
      <c r="DM59" s="4">
        <f>DZ59</f>
        <v>755.43032815999993</v>
      </c>
      <c r="DN59" s="4">
        <f>EA59</f>
        <v>4.7937502400000005</v>
      </c>
      <c r="DO59" s="4">
        <f>ROUND(EB59,2)</f>
        <v>0</v>
      </c>
      <c r="DP59" s="4">
        <f>ROUND(EC59,2)</f>
        <v>38762.75</v>
      </c>
      <c r="DQ59" s="4">
        <f>ROUND(ED59,2)</f>
        <v>29434.28</v>
      </c>
      <c r="DR59" s="4"/>
      <c r="DS59" s="4"/>
      <c r="DT59" s="4">
        <f>ROUND(SUMIF(AA28:AA57,"=16781639",O28:O57),2)</f>
        <v>48230.01</v>
      </c>
      <c r="DU59" s="4">
        <f>ROUND(SUMIF(AA28:AA57,"=16781639",P28:P57),2)</f>
        <v>0</v>
      </c>
      <c r="DV59" s="4">
        <f>ROUND(SUMIF(AA28:AA57,"=16781639",Q28:Q57),2)</f>
        <v>3856.96</v>
      </c>
      <c r="DW59" s="4">
        <f>ROUND(SUMIF(AA28:AA57,"=16781639",R28:R57),2)</f>
        <v>390.16</v>
      </c>
      <c r="DX59" s="4">
        <f>ROUND(SUMIF(AA28:AA57,"=16781639",S28:S57),2)</f>
        <v>44373.05</v>
      </c>
      <c r="DY59" s="4">
        <f>ROUND(SUMIF(AA28:AA57,"=16781639",T28:T57),2)</f>
        <v>0</v>
      </c>
      <c r="DZ59" s="4">
        <f>SUMIF(AA28:AA57,"=16781639",U28:U57)</f>
        <v>755.43032815999993</v>
      </c>
      <c r="EA59" s="4">
        <f>SUMIF(AA28:AA57,"=16781639",V28:V57)</f>
        <v>4.7937502400000005</v>
      </c>
      <c r="EB59" s="4">
        <f>ROUND(SUMIF(AA28:AA57,"=16781639",W28:W57),2)</f>
        <v>0</v>
      </c>
      <c r="EC59" s="4">
        <f>ROUND(SUMIF(AA28:AA57,"=16781639",X28:X57),2)</f>
        <v>38762.75</v>
      </c>
      <c r="ED59" s="4">
        <f>ROUND(SUMIF(AA28:AA57,"=16781639",Y28:Y57),2)</f>
        <v>29434.28</v>
      </c>
      <c r="EE59" s="4"/>
      <c r="EF59" s="4"/>
      <c r="EG59" s="4">
        <f t="shared" ref="EG59:EU59" si="73">ROUND(FP59,2)</f>
        <v>0</v>
      </c>
      <c r="EH59" s="4">
        <f t="shared" si="73"/>
        <v>0</v>
      </c>
      <c r="EI59" s="4">
        <f t="shared" si="73"/>
        <v>0</v>
      </c>
      <c r="EJ59" s="4">
        <f t="shared" si="73"/>
        <v>116427.04</v>
      </c>
      <c r="EK59" s="4">
        <f t="shared" si="73"/>
        <v>116039.57</v>
      </c>
      <c r="EL59" s="4">
        <f t="shared" si="73"/>
        <v>387.47</v>
      </c>
      <c r="EM59" s="4">
        <f t="shared" si="73"/>
        <v>0</v>
      </c>
      <c r="EN59" s="4">
        <f t="shared" si="73"/>
        <v>0</v>
      </c>
      <c r="EO59" s="4">
        <f t="shared" si="73"/>
        <v>0</v>
      </c>
      <c r="EP59" s="4">
        <f t="shared" si="73"/>
        <v>0</v>
      </c>
      <c r="EQ59" s="4">
        <f t="shared" si="73"/>
        <v>0</v>
      </c>
      <c r="ER59" s="4">
        <f t="shared" si="73"/>
        <v>0</v>
      </c>
      <c r="ES59" s="4">
        <f t="shared" si="73"/>
        <v>0</v>
      </c>
      <c r="ET59" s="4">
        <f t="shared" si="73"/>
        <v>0</v>
      </c>
      <c r="EU59" s="4">
        <f t="shared" si="73"/>
        <v>0</v>
      </c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>
        <f>ROUND(SUMIF(AA28:AA57,"=16781639",FQ28:FQ57),2)</f>
        <v>0</v>
      </c>
      <c r="FQ59" s="4">
        <f>ROUND(SUMIF(AA28:AA57,"=16781639",FR28:FR57),2)</f>
        <v>0</v>
      </c>
      <c r="FR59" s="4">
        <f>ROUND(SUMIF(AA28:AA57,"=16781639",GL28:GL57),2)</f>
        <v>0</v>
      </c>
      <c r="FS59" s="4">
        <f>ROUND(SUMIF(AA28:AA57,"=16781639",GM28:GM57),2)</f>
        <v>116427.04</v>
      </c>
      <c r="FT59" s="4">
        <f>ROUND(SUMIF(AA28:AA57,"=16781639",GN28:GN57),2)</f>
        <v>116039.57</v>
      </c>
      <c r="FU59" s="4">
        <f>ROUND(SUMIF(AA28:AA57,"=16781639",GO28:GO57),2)</f>
        <v>387.47</v>
      </c>
      <c r="FV59" s="4">
        <f>ROUND(SUMIF(AA28:AA57,"=16781639",GP28:GP57),2)</f>
        <v>0</v>
      </c>
      <c r="FW59" s="4">
        <f>DU59-FP59</f>
        <v>0</v>
      </c>
      <c r="FX59" s="4">
        <f>DU59-FQ59</f>
        <v>0</v>
      </c>
      <c r="FY59" s="4">
        <f>FP59-FR59</f>
        <v>0</v>
      </c>
      <c r="FZ59" s="4">
        <f>DU59-FP59-FQ59+FR59</f>
        <v>0</v>
      </c>
      <c r="GA59" s="4">
        <f>FQ59-FR59</f>
        <v>0</v>
      </c>
      <c r="GB59" s="4">
        <f>ROUND(SUMIF(AA28:AA57,"=16781639",GX28:GX57),2)</f>
        <v>0</v>
      </c>
      <c r="GC59" s="4">
        <f>ROUND(SUMIF(AA28:AA57,"=16781639",GY28:GY57),2)</f>
        <v>0</v>
      </c>
      <c r="GD59" s="4">
        <f>ROUND(SUMIF(AA28:AA57,"=16781639",GZ28:GZ57),2)</f>
        <v>0</v>
      </c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>
        <v>0</v>
      </c>
    </row>
    <row r="61" spans="1:255" x14ac:dyDescent="0.2">
      <c r="A61" s="5">
        <v>50</v>
      </c>
      <c r="B61" s="5">
        <v>0</v>
      </c>
      <c r="C61" s="5">
        <v>0</v>
      </c>
      <c r="D61" s="5">
        <v>1</v>
      </c>
      <c r="E61" s="5">
        <v>201</v>
      </c>
      <c r="F61" s="5">
        <f>ROUND(Source!O59,O61)</f>
        <v>7241.76</v>
      </c>
      <c r="G61" s="5" t="s">
        <v>109</v>
      </c>
      <c r="H61" s="5" t="s">
        <v>110</v>
      </c>
      <c r="I61" s="5"/>
      <c r="J61" s="5"/>
      <c r="K61" s="5">
        <v>201</v>
      </c>
      <c r="L61" s="5">
        <v>1</v>
      </c>
      <c r="M61" s="5">
        <v>3</v>
      </c>
      <c r="N61" s="5" t="s">
        <v>6</v>
      </c>
      <c r="O61" s="5">
        <v>2</v>
      </c>
      <c r="P61" s="5">
        <f>ROUND(Source!DG59,O61)</f>
        <v>48230.01</v>
      </c>
      <c r="Q61" s="5"/>
      <c r="R61" s="5"/>
      <c r="S61" s="5"/>
      <c r="T61" s="5"/>
      <c r="U61" s="5"/>
      <c r="V61" s="5"/>
      <c r="W61" s="5"/>
    </row>
    <row r="62" spans="1:255" x14ac:dyDescent="0.2">
      <c r="A62" s="5">
        <v>50</v>
      </c>
      <c r="B62" s="5">
        <v>0</v>
      </c>
      <c r="C62" s="5">
        <v>0</v>
      </c>
      <c r="D62" s="5">
        <v>1</v>
      </c>
      <c r="E62" s="5">
        <v>202</v>
      </c>
      <c r="F62" s="5">
        <f>ROUND(Source!P59,O62)</f>
        <v>0</v>
      </c>
      <c r="G62" s="5" t="s">
        <v>111</v>
      </c>
      <c r="H62" s="5" t="s">
        <v>112</v>
      </c>
      <c r="I62" s="5"/>
      <c r="J62" s="5"/>
      <c r="K62" s="5">
        <v>202</v>
      </c>
      <c r="L62" s="5">
        <v>2</v>
      </c>
      <c r="M62" s="5">
        <v>3</v>
      </c>
      <c r="N62" s="5" t="s">
        <v>6</v>
      </c>
      <c r="O62" s="5">
        <v>2</v>
      </c>
      <c r="P62" s="5">
        <f>ROUND(Source!DH59,O62)</f>
        <v>0</v>
      </c>
      <c r="Q62" s="5"/>
      <c r="R62" s="5"/>
      <c r="S62" s="5"/>
      <c r="T62" s="5"/>
      <c r="U62" s="5"/>
      <c r="V62" s="5"/>
      <c r="W62" s="5"/>
    </row>
    <row r="63" spans="1:255" x14ac:dyDescent="0.2">
      <c r="A63" s="5">
        <v>50</v>
      </c>
      <c r="B63" s="5">
        <v>0</v>
      </c>
      <c r="C63" s="5">
        <v>0</v>
      </c>
      <c r="D63" s="5">
        <v>1</v>
      </c>
      <c r="E63" s="5">
        <v>222</v>
      </c>
      <c r="F63" s="5">
        <f>ROUND(Source!AO59,O63)</f>
        <v>0</v>
      </c>
      <c r="G63" s="5" t="s">
        <v>113</v>
      </c>
      <c r="H63" s="5" t="s">
        <v>114</v>
      </c>
      <c r="I63" s="5"/>
      <c r="J63" s="5"/>
      <c r="K63" s="5">
        <v>222</v>
      </c>
      <c r="L63" s="5">
        <v>3</v>
      </c>
      <c r="M63" s="5">
        <v>3</v>
      </c>
      <c r="N63" s="5" t="s">
        <v>6</v>
      </c>
      <c r="O63" s="5">
        <v>2</v>
      </c>
      <c r="P63" s="5">
        <f>ROUND(Source!EG59,O63)</f>
        <v>0</v>
      </c>
      <c r="Q63" s="5"/>
      <c r="R63" s="5"/>
      <c r="S63" s="5"/>
      <c r="T63" s="5"/>
      <c r="U63" s="5"/>
      <c r="V63" s="5"/>
      <c r="W63" s="5"/>
    </row>
    <row r="64" spans="1:255" x14ac:dyDescent="0.2">
      <c r="A64" s="5">
        <v>50</v>
      </c>
      <c r="B64" s="5">
        <v>0</v>
      </c>
      <c r="C64" s="5">
        <v>0</v>
      </c>
      <c r="D64" s="5">
        <v>1</v>
      </c>
      <c r="E64" s="5">
        <v>225</v>
      </c>
      <c r="F64" s="5">
        <f>ROUND(Source!AV59,O64)</f>
        <v>0</v>
      </c>
      <c r="G64" s="5" t="s">
        <v>115</v>
      </c>
      <c r="H64" s="5" t="s">
        <v>116</v>
      </c>
      <c r="I64" s="5"/>
      <c r="J64" s="5"/>
      <c r="K64" s="5">
        <v>225</v>
      </c>
      <c r="L64" s="5">
        <v>4</v>
      </c>
      <c r="M64" s="5">
        <v>3</v>
      </c>
      <c r="N64" s="5" t="s">
        <v>6</v>
      </c>
      <c r="O64" s="5">
        <v>2</v>
      </c>
      <c r="P64" s="5">
        <f>ROUND(Source!EN59,O64)</f>
        <v>0</v>
      </c>
      <c r="Q64" s="5"/>
      <c r="R64" s="5"/>
      <c r="S64" s="5"/>
      <c r="T64" s="5"/>
      <c r="U64" s="5"/>
      <c r="V64" s="5"/>
      <c r="W64" s="5"/>
    </row>
    <row r="65" spans="1:23" x14ac:dyDescent="0.2">
      <c r="A65" s="5">
        <v>50</v>
      </c>
      <c r="B65" s="5">
        <v>0</v>
      </c>
      <c r="C65" s="5">
        <v>0</v>
      </c>
      <c r="D65" s="5">
        <v>1</v>
      </c>
      <c r="E65" s="5">
        <v>226</v>
      </c>
      <c r="F65" s="5">
        <f>ROUND(Source!AW59,O65)</f>
        <v>0</v>
      </c>
      <c r="G65" s="5" t="s">
        <v>117</v>
      </c>
      <c r="H65" s="5" t="s">
        <v>118</v>
      </c>
      <c r="I65" s="5"/>
      <c r="J65" s="5"/>
      <c r="K65" s="5">
        <v>226</v>
      </c>
      <c r="L65" s="5">
        <v>5</v>
      </c>
      <c r="M65" s="5">
        <v>3</v>
      </c>
      <c r="N65" s="5" t="s">
        <v>6</v>
      </c>
      <c r="O65" s="5">
        <v>2</v>
      </c>
      <c r="P65" s="5">
        <f>ROUND(Source!EO59,O65)</f>
        <v>0</v>
      </c>
      <c r="Q65" s="5"/>
      <c r="R65" s="5"/>
      <c r="S65" s="5"/>
      <c r="T65" s="5"/>
      <c r="U65" s="5"/>
      <c r="V65" s="5"/>
      <c r="W65" s="5"/>
    </row>
    <row r="66" spans="1:23" x14ac:dyDescent="0.2">
      <c r="A66" s="5">
        <v>50</v>
      </c>
      <c r="B66" s="5">
        <v>0</v>
      </c>
      <c r="C66" s="5">
        <v>0</v>
      </c>
      <c r="D66" s="5">
        <v>1</v>
      </c>
      <c r="E66" s="5">
        <v>227</v>
      </c>
      <c r="F66" s="5">
        <f>ROUND(Source!AX59,O66)</f>
        <v>0</v>
      </c>
      <c r="G66" s="5" t="s">
        <v>119</v>
      </c>
      <c r="H66" s="5" t="s">
        <v>120</v>
      </c>
      <c r="I66" s="5"/>
      <c r="J66" s="5"/>
      <c r="K66" s="5">
        <v>227</v>
      </c>
      <c r="L66" s="5">
        <v>6</v>
      </c>
      <c r="M66" s="5">
        <v>3</v>
      </c>
      <c r="N66" s="5" t="s">
        <v>6</v>
      </c>
      <c r="O66" s="5">
        <v>2</v>
      </c>
      <c r="P66" s="5">
        <f>ROUND(Source!EP59,O66)</f>
        <v>0</v>
      </c>
      <c r="Q66" s="5"/>
      <c r="R66" s="5"/>
      <c r="S66" s="5"/>
      <c r="T66" s="5"/>
      <c r="U66" s="5"/>
      <c r="V66" s="5"/>
      <c r="W66" s="5"/>
    </row>
    <row r="67" spans="1:23" x14ac:dyDescent="0.2">
      <c r="A67" s="5">
        <v>50</v>
      </c>
      <c r="B67" s="5">
        <v>0</v>
      </c>
      <c r="C67" s="5">
        <v>0</v>
      </c>
      <c r="D67" s="5">
        <v>1</v>
      </c>
      <c r="E67" s="5">
        <v>228</v>
      </c>
      <c r="F67" s="5">
        <f>ROUND(Source!AY59,O67)</f>
        <v>0</v>
      </c>
      <c r="G67" s="5" t="s">
        <v>121</v>
      </c>
      <c r="H67" s="5" t="s">
        <v>122</v>
      </c>
      <c r="I67" s="5"/>
      <c r="J67" s="5"/>
      <c r="K67" s="5">
        <v>228</v>
      </c>
      <c r="L67" s="5">
        <v>7</v>
      </c>
      <c r="M67" s="5">
        <v>3</v>
      </c>
      <c r="N67" s="5" t="s">
        <v>6</v>
      </c>
      <c r="O67" s="5">
        <v>2</v>
      </c>
      <c r="P67" s="5">
        <f>ROUND(Source!EQ59,O67)</f>
        <v>0</v>
      </c>
      <c r="Q67" s="5"/>
      <c r="R67" s="5"/>
      <c r="S67" s="5"/>
      <c r="T67" s="5"/>
      <c r="U67" s="5"/>
      <c r="V67" s="5"/>
      <c r="W67" s="5"/>
    </row>
    <row r="68" spans="1:23" x14ac:dyDescent="0.2">
      <c r="A68" s="5">
        <v>50</v>
      </c>
      <c r="B68" s="5">
        <v>0</v>
      </c>
      <c r="C68" s="5">
        <v>0</v>
      </c>
      <c r="D68" s="5">
        <v>1</v>
      </c>
      <c r="E68" s="5">
        <v>216</v>
      </c>
      <c r="F68" s="5">
        <f>ROUND(Source!AP59,O68)</f>
        <v>0</v>
      </c>
      <c r="G68" s="5" t="s">
        <v>123</v>
      </c>
      <c r="H68" s="5" t="s">
        <v>124</v>
      </c>
      <c r="I68" s="5"/>
      <c r="J68" s="5"/>
      <c r="K68" s="5">
        <v>216</v>
      </c>
      <c r="L68" s="5">
        <v>8</v>
      </c>
      <c r="M68" s="5">
        <v>3</v>
      </c>
      <c r="N68" s="5" t="s">
        <v>6</v>
      </c>
      <c r="O68" s="5">
        <v>2</v>
      </c>
      <c r="P68" s="5">
        <f>ROUND(Source!EH59,O68)</f>
        <v>0</v>
      </c>
      <c r="Q68" s="5"/>
      <c r="R68" s="5"/>
      <c r="S68" s="5"/>
      <c r="T68" s="5"/>
      <c r="U68" s="5"/>
      <c r="V68" s="5"/>
      <c r="W68" s="5"/>
    </row>
    <row r="69" spans="1:23" x14ac:dyDescent="0.2">
      <c r="A69" s="5">
        <v>50</v>
      </c>
      <c r="B69" s="5">
        <v>0</v>
      </c>
      <c r="C69" s="5">
        <v>0</v>
      </c>
      <c r="D69" s="5">
        <v>1</v>
      </c>
      <c r="E69" s="5">
        <v>223</v>
      </c>
      <c r="F69" s="5">
        <f>ROUND(Source!AQ59,O69)</f>
        <v>0</v>
      </c>
      <c r="G69" s="5" t="s">
        <v>125</v>
      </c>
      <c r="H69" s="5" t="s">
        <v>126</v>
      </c>
      <c r="I69" s="5"/>
      <c r="J69" s="5"/>
      <c r="K69" s="5">
        <v>223</v>
      </c>
      <c r="L69" s="5">
        <v>9</v>
      </c>
      <c r="M69" s="5">
        <v>3</v>
      </c>
      <c r="N69" s="5" t="s">
        <v>6</v>
      </c>
      <c r="O69" s="5">
        <v>2</v>
      </c>
      <c r="P69" s="5">
        <f>ROUND(Source!EI59,O69)</f>
        <v>0</v>
      </c>
      <c r="Q69" s="5"/>
      <c r="R69" s="5"/>
      <c r="S69" s="5"/>
      <c r="T69" s="5"/>
      <c r="U69" s="5"/>
      <c r="V69" s="5"/>
      <c r="W69" s="5"/>
    </row>
    <row r="70" spans="1:23" x14ac:dyDescent="0.2">
      <c r="A70" s="5">
        <v>50</v>
      </c>
      <c r="B70" s="5">
        <v>0</v>
      </c>
      <c r="C70" s="5">
        <v>0</v>
      </c>
      <c r="D70" s="5">
        <v>1</v>
      </c>
      <c r="E70" s="5">
        <v>229</v>
      </c>
      <c r="F70" s="5">
        <f>ROUND(Source!AZ59,O70)</f>
        <v>0</v>
      </c>
      <c r="G70" s="5" t="s">
        <v>127</v>
      </c>
      <c r="H70" s="5" t="s">
        <v>128</v>
      </c>
      <c r="I70" s="5"/>
      <c r="J70" s="5"/>
      <c r="K70" s="5">
        <v>229</v>
      </c>
      <c r="L70" s="5">
        <v>10</v>
      </c>
      <c r="M70" s="5">
        <v>3</v>
      </c>
      <c r="N70" s="5" t="s">
        <v>6</v>
      </c>
      <c r="O70" s="5">
        <v>2</v>
      </c>
      <c r="P70" s="5">
        <f>ROUND(Source!ER59,O70)</f>
        <v>0</v>
      </c>
      <c r="Q70" s="5"/>
      <c r="R70" s="5"/>
      <c r="S70" s="5"/>
      <c r="T70" s="5"/>
      <c r="U70" s="5"/>
      <c r="V70" s="5"/>
      <c r="W70" s="5"/>
    </row>
    <row r="71" spans="1:23" x14ac:dyDescent="0.2">
      <c r="A71" s="5">
        <v>50</v>
      </c>
      <c r="B71" s="5">
        <v>0</v>
      </c>
      <c r="C71" s="5">
        <v>0</v>
      </c>
      <c r="D71" s="5">
        <v>1</v>
      </c>
      <c r="E71" s="5">
        <v>203</v>
      </c>
      <c r="F71" s="5">
        <f>ROUND(Source!Q59,O71)</f>
        <v>579.12</v>
      </c>
      <c r="G71" s="5" t="s">
        <v>129</v>
      </c>
      <c r="H71" s="5" t="s">
        <v>130</v>
      </c>
      <c r="I71" s="5"/>
      <c r="J71" s="5"/>
      <c r="K71" s="5">
        <v>203</v>
      </c>
      <c r="L71" s="5">
        <v>11</v>
      </c>
      <c r="M71" s="5">
        <v>3</v>
      </c>
      <c r="N71" s="5" t="s">
        <v>6</v>
      </c>
      <c r="O71" s="5">
        <v>2</v>
      </c>
      <c r="P71" s="5">
        <f>ROUND(Source!DI59,O71)</f>
        <v>3856.96</v>
      </c>
      <c r="Q71" s="5"/>
      <c r="R71" s="5"/>
      <c r="S71" s="5"/>
      <c r="T71" s="5"/>
      <c r="U71" s="5"/>
      <c r="V71" s="5"/>
      <c r="W71" s="5"/>
    </row>
    <row r="72" spans="1:23" x14ac:dyDescent="0.2">
      <c r="A72" s="5">
        <v>50</v>
      </c>
      <c r="B72" s="5">
        <v>0</v>
      </c>
      <c r="C72" s="5">
        <v>0</v>
      </c>
      <c r="D72" s="5">
        <v>1</v>
      </c>
      <c r="E72" s="5">
        <v>231</v>
      </c>
      <c r="F72" s="5">
        <f>ROUND(Source!BB59,O72)</f>
        <v>0</v>
      </c>
      <c r="G72" s="5" t="s">
        <v>131</v>
      </c>
      <c r="H72" s="5" t="s">
        <v>132</v>
      </c>
      <c r="I72" s="5"/>
      <c r="J72" s="5"/>
      <c r="K72" s="5">
        <v>231</v>
      </c>
      <c r="L72" s="5">
        <v>12</v>
      </c>
      <c r="M72" s="5">
        <v>3</v>
      </c>
      <c r="N72" s="5" t="s">
        <v>6</v>
      </c>
      <c r="O72" s="5">
        <v>2</v>
      </c>
      <c r="P72" s="5">
        <f>ROUND(Source!ET59,O72)</f>
        <v>0</v>
      </c>
      <c r="Q72" s="5"/>
      <c r="R72" s="5"/>
      <c r="S72" s="5"/>
      <c r="T72" s="5"/>
      <c r="U72" s="5"/>
      <c r="V72" s="5"/>
      <c r="W72" s="5"/>
    </row>
    <row r="73" spans="1:23" x14ac:dyDescent="0.2">
      <c r="A73" s="5">
        <v>50</v>
      </c>
      <c r="B73" s="5">
        <v>0</v>
      </c>
      <c r="C73" s="5">
        <v>0</v>
      </c>
      <c r="D73" s="5">
        <v>1</v>
      </c>
      <c r="E73" s="5">
        <v>204</v>
      </c>
      <c r="F73" s="5">
        <f>ROUND(Source!R59,O73)</f>
        <v>58.58</v>
      </c>
      <c r="G73" s="5" t="s">
        <v>133</v>
      </c>
      <c r="H73" s="5" t="s">
        <v>134</v>
      </c>
      <c r="I73" s="5"/>
      <c r="J73" s="5"/>
      <c r="K73" s="5">
        <v>204</v>
      </c>
      <c r="L73" s="5">
        <v>13</v>
      </c>
      <c r="M73" s="5">
        <v>3</v>
      </c>
      <c r="N73" s="5" t="s">
        <v>6</v>
      </c>
      <c r="O73" s="5">
        <v>2</v>
      </c>
      <c r="P73" s="5">
        <f>ROUND(Source!DJ59,O73)</f>
        <v>390.16</v>
      </c>
      <c r="Q73" s="5"/>
      <c r="R73" s="5"/>
      <c r="S73" s="5"/>
      <c r="T73" s="5"/>
      <c r="U73" s="5"/>
      <c r="V73" s="5"/>
      <c r="W73" s="5"/>
    </row>
    <row r="74" spans="1:23" x14ac:dyDescent="0.2">
      <c r="A74" s="5">
        <v>50</v>
      </c>
      <c r="B74" s="5">
        <v>0</v>
      </c>
      <c r="C74" s="5">
        <v>0</v>
      </c>
      <c r="D74" s="5">
        <v>1</v>
      </c>
      <c r="E74" s="5">
        <v>205</v>
      </c>
      <c r="F74" s="5">
        <f>ROUND(Source!S59,O74)</f>
        <v>6662.64</v>
      </c>
      <c r="G74" s="5" t="s">
        <v>135</v>
      </c>
      <c r="H74" s="5" t="s">
        <v>136</v>
      </c>
      <c r="I74" s="5"/>
      <c r="J74" s="5"/>
      <c r="K74" s="5">
        <v>205</v>
      </c>
      <c r="L74" s="5">
        <v>14</v>
      </c>
      <c r="M74" s="5">
        <v>3</v>
      </c>
      <c r="N74" s="5" t="s">
        <v>6</v>
      </c>
      <c r="O74" s="5">
        <v>2</v>
      </c>
      <c r="P74" s="5">
        <f>ROUND(Source!DK59,O74)</f>
        <v>44373.05</v>
      </c>
      <c r="Q74" s="5"/>
      <c r="R74" s="5"/>
      <c r="S74" s="5"/>
      <c r="T74" s="5"/>
      <c r="U74" s="5"/>
      <c r="V74" s="5"/>
      <c r="W74" s="5"/>
    </row>
    <row r="75" spans="1:23" x14ac:dyDescent="0.2">
      <c r="A75" s="5">
        <v>50</v>
      </c>
      <c r="B75" s="5">
        <v>0</v>
      </c>
      <c r="C75" s="5">
        <v>0</v>
      </c>
      <c r="D75" s="5">
        <v>1</v>
      </c>
      <c r="E75" s="5">
        <v>232</v>
      </c>
      <c r="F75" s="5">
        <f>ROUND(Source!BC59,O75)</f>
        <v>0</v>
      </c>
      <c r="G75" s="5" t="s">
        <v>137</v>
      </c>
      <c r="H75" s="5" t="s">
        <v>138</v>
      </c>
      <c r="I75" s="5"/>
      <c r="J75" s="5"/>
      <c r="K75" s="5">
        <v>232</v>
      </c>
      <c r="L75" s="5">
        <v>15</v>
      </c>
      <c r="M75" s="5">
        <v>3</v>
      </c>
      <c r="N75" s="5" t="s">
        <v>6</v>
      </c>
      <c r="O75" s="5">
        <v>2</v>
      </c>
      <c r="P75" s="5">
        <f>ROUND(Source!EU59,O75)</f>
        <v>0</v>
      </c>
      <c r="Q75" s="5"/>
      <c r="R75" s="5"/>
      <c r="S75" s="5"/>
      <c r="T75" s="5"/>
      <c r="U75" s="5"/>
      <c r="V75" s="5"/>
      <c r="W75" s="5"/>
    </row>
    <row r="76" spans="1:23" x14ac:dyDescent="0.2">
      <c r="A76" s="5">
        <v>50</v>
      </c>
      <c r="B76" s="5">
        <v>0</v>
      </c>
      <c r="C76" s="5">
        <v>0</v>
      </c>
      <c r="D76" s="5">
        <v>1</v>
      </c>
      <c r="E76" s="5">
        <v>214</v>
      </c>
      <c r="F76" s="5">
        <f>ROUND(Source!AS59,O76)</f>
        <v>17423.419999999998</v>
      </c>
      <c r="G76" s="5" t="s">
        <v>139</v>
      </c>
      <c r="H76" s="5" t="s">
        <v>140</v>
      </c>
      <c r="I76" s="5"/>
      <c r="J76" s="5"/>
      <c r="K76" s="5">
        <v>214</v>
      </c>
      <c r="L76" s="5">
        <v>16</v>
      </c>
      <c r="M76" s="5">
        <v>3</v>
      </c>
      <c r="N76" s="5" t="s">
        <v>6</v>
      </c>
      <c r="O76" s="5">
        <v>2</v>
      </c>
      <c r="P76" s="5">
        <f>ROUND(Source!EK59,O76)</f>
        <v>116039.57</v>
      </c>
      <c r="Q76" s="5"/>
      <c r="R76" s="5"/>
      <c r="S76" s="5"/>
      <c r="T76" s="5"/>
      <c r="U76" s="5"/>
      <c r="V76" s="5"/>
      <c r="W76" s="5"/>
    </row>
    <row r="77" spans="1:23" x14ac:dyDescent="0.2">
      <c r="A77" s="5">
        <v>50</v>
      </c>
      <c r="B77" s="5">
        <v>0</v>
      </c>
      <c r="C77" s="5">
        <v>0</v>
      </c>
      <c r="D77" s="5">
        <v>1</v>
      </c>
      <c r="E77" s="5">
        <v>215</v>
      </c>
      <c r="F77" s="5">
        <f>ROUND(Source!AT59,O77)</f>
        <v>58.19</v>
      </c>
      <c r="G77" s="5" t="s">
        <v>141</v>
      </c>
      <c r="H77" s="5" t="s">
        <v>142</v>
      </c>
      <c r="I77" s="5"/>
      <c r="J77" s="5"/>
      <c r="K77" s="5">
        <v>215</v>
      </c>
      <c r="L77" s="5">
        <v>17</v>
      </c>
      <c r="M77" s="5">
        <v>3</v>
      </c>
      <c r="N77" s="5" t="s">
        <v>6</v>
      </c>
      <c r="O77" s="5">
        <v>2</v>
      </c>
      <c r="P77" s="5">
        <f>ROUND(Source!EL59,O77)</f>
        <v>387.47</v>
      </c>
      <c r="Q77" s="5"/>
      <c r="R77" s="5"/>
      <c r="S77" s="5"/>
      <c r="T77" s="5"/>
      <c r="U77" s="5"/>
      <c r="V77" s="5"/>
      <c r="W77" s="5"/>
    </row>
    <row r="78" spans="1:23" x14ac:dyDescent="0.2">
      <c r="A78" s="5">
        <v>50</v>
      </c>
      <c r="B78" s="5">
        <v>0</v>
      </c>
      <c r="C78" s="5">
        <v>0</v>
      </c>
      <c r="D78" s="5">
        <v>1</v>
      </c>
      <c r="E78" s="5">
        <v>217</v>
      </c>
      <c r="F78" s="5">
        <f>ROUND(Source!AU59,O78)</f>
        <v>0</v>
      </c>
      <c r="G78" s="5" t="s">
        <v>143</v>
      </c>
      <c r="H78" s="5" t="s">
        <v>144</v>
      </c>
      <c r="I78" s="5"/>
      <c r="J78" s="5"/>
      <c r="K78" s="5">
        <v>217</v>
      </c>
      <c r="L78" s="5">
        <v>18</v>
      </c>
      <c r="M78" s="5">
        <v>3</v>
      </c>
      <c r="N78" s="5" t="s">
        <v>6</v>
      </c>
      <c r="O78" s="5">
        <v>2</v>
      </c>
      <c r="P78" s="5">
        <f>ROUND(Source!EM59,O78)</f>
        <v>0</v>
      </c>
      <c r="Q78" s="5"/>
      <c r="R78" s="5"/>
      <c r="S78" s="5"/>
      <c r="T78" s="5"/>
      <c r="U78" s="5"/>
      <c r="V78" s="5"/>
      <c r="W78" s="5"/>
    </row>
    <row r="79" spans="1:23" x14ac:dyDescent="0.2">
      <c r="A79" s="5">
        <v>50</v>
      </c>
      <c r="B79" s="5">
        <v>0</v>
      </c>
      <c r="C79" s="5">
        <v>0</v>
      </c>
      <c r="D79" s="5">
        <v>1</v>
      </c>
      <c r="E79" s="5">
        <v>230</v>
      </c>
      <c r="F79" s="5">
        <f>ROUND(Source!BA59,O79)</f>
        <v>0</v>
      </c>
      <c r="G79" s="5" t="s">
        <v>145</v>
      </c>
      <c r="H79" s="5" t="s">
        <v>146</v>
      </c>
      <c r="I79" s="5"/>
      <c r="J79" s="5"/>
      <c r="K79" s="5">
        <v>230</v>
      </c>
      <c r="L79" s="5">
        <v>19</v>
      </c>
      <c r="M79" s="5">
        <v>3</v>
      </c>
      <c r="N79" s="5" t="s">
        <v>6</v>
      </c>
      <c r="O79" s="5">
        <v>2</v>
      </c>
      <c r="P79" s="5">
        <f>ROUND(Source!ES59,O79)</f>
        <v>0</v>
      </c>
      <c r="Q79" s="5"/>
      <c r="R79" s="5"/>
      <c r="S79" s="5"/>
      <c r="T79" s="5"/>
      <c r="U79" s="5"/>
      <c r="V79" s="5"/>
      <c r="W79" s="5"/>
    </row>
    <row r="80" spans="1:23" x14ac:dyDescent="0.2">
      <c r="A80" s="5">
        <v>50</v>
      </c>
      <c r="B80" s="5">
        <v>0</v>
      </c>
      <c r="C80" s="5">
        <v>0</v>
      </c>
      <c r="D80" s="5">
        <v>1</v>
      </c>
      <c r="E80" s="5">
        <v>206</v>
      </c>
      <c r="F80" s="5">
        <f>ROUND(Source!T59,O80)</f>
        <v>0</v>
      </c>
      <c r="G80" s="5" t="s">
        <v>147</v>
      </c>
      <c r="H80" s="5" t="s">
        <v>148</v>
      </c>
      <c r="I80" s="5"/>
      <c r="J80" s="5"/>
      <c r="K80" s="5">
        <v>206</v>
      </c>
      <c r="L80" s="5">
        <v>20</v>
      </c>
      <c r="M80" s="5">
        <v>3</v>
      </c>
      <c r="N80" s="5" t="s">
        <v>6</v>
      </c>
      <c r="O80" s="5">
        <v>2</v>
      </c>
      <c r="P80" s="5">
        <f>ROUND(Source!DL59,O80)</f>
        <v>0</v>
      </c>
      <c r="Q80" s="5"/>
      <c r="R80" s="5"/>
      <c r="S80" s="5"/>
      <c r="T80" s="5"/>
      <c r="U80" s="5"/>
      <c r="V80" s="5"/>
      <c r="W80" s="5"/>
    </row>
    <row r="81" spans="1:255" x14ac:dyDescent="0.2">
      <c r="A81" s="5">
        <v>50</v>
      </c>
      <c r="B81" s="5">
        <v>0</v>
      </c>
      <c r="C81" s="5">
        <v>0</v>
      </c>
      <c r="D81" s="5">
        <v>1</v>
      </c>
      <c r="E81" s="5">
        <v>207</v>
      </c>
      <c r="F81" s="5">
        <f>Source!U59</f>
        <v>755.43032815999993</v>
      </c>
      <c r="G81" s="5" t="s">
        <v>149</v>
      </c>
      <c r="H81" s="5" t="s">
        <v>150</v>
      </c>
      <c r="I81" s="5"/>
      <c r="J81" s="5"/>
      <c r="K81" s="5">
        <v>207</v>
      </c>
      <c r="L81" s="5">
        <v>21</v>
      </c>
      <c r="M81" s="5">
        <v>3</v>
      </c>
      <c r="N81" s="5" t="s">
        <v>6</v>
      </c>
      <c r="O81" s="5">
        <v>-1</v>
      </c>
      <c r="P81" s="5">
        <f>Source!DM59</f>
        <v>755.43032815999993</v>
      </c>
      <c r="Q81" s="5"/>
      <c r="R81" s="5"/>
      <c r="S81" s="5"/>
      <c r="T81" s="5"/>
      <c r="U81" s="5"/>
      <c r="V81" s="5"/>
      <c r="W81" s="5"/>
    </row>
    <row r="82" spans="1:255" x14ac:dyDescent="0.2">
      <c r="A82" s="5">
        <v>50</v>
      </c>
      <c r="B82" s="5">
        <v>0</v>
      </c>
      <c r="C82" s="5">
        <v>0</v>
      </c>
      <c r="D82" s="5">
        <v>1</v>
      </c>
      <c r="E82" s="5">
        <v>208</v>
      </c>
      <c r="F82" s="5">
        <f>Source!V59</f>
        <v>4.7937502400000005</v>
      </c>
      <c r="G82" s="5" t="s">
        <v>151</v>
      </c>
      <c r="H82" s="5" t="s">
        <v>152</v>
      </c>
      <c r="I82" s="5"/>
      <c r="J82" s="5"/>
      <c r="K82" s="5">
        <v>208</v>
      </c>
      <c r="L82" s="5">
        <v>22</v>
      </c>
      <c r="M82" s="5">
        <v>3</v>
      </c>
      <c r="N82" s="5" t="s">
        <v>6</v>
      </c>
      <c r="O82" s="5">
        <v>-1</v>
      </c>
      <c r="P82" s="5">
        <f>Source!DN59</f>
        <v>4.7937502400000005</v>
      </c>
      <c r="Q82" s="5"/>
      <c r="R82" s="5"/>
      <c r="S82" s="5"/>
      <c r="T82" s="5"/>
      <c r="U82" s="5"/>
      <c r="V82" s="5"/>
      <c r="W82" s="5"/>
    </row>
    <row r="83" spans="1:255" x14ac:dyDescent="0.2">
      <c r="A83" s="5">
        <v>50</v>
      </c>
      <c r="B83" s="5">
        <v>0</v>
      </c>
      <c r="C83" s="5">
        <v>0</v>
      </c>
      <c r="D83" s="5">
        <v>1</v>
      </c>
      <c r="E83" s="5">
        <v>209</v>
      </c>
      <c r="F83" s="5">
        <f>ROUND(Source!W59,O83)</f>
        <v>0</v>
      </c>
      <c r="G83" s="5" t="s">
        <v>153</v>
      </c>
      <c r="H83" s="5" t="s">
        <v>154</v>
      </c>
      <c r="I83" s="5"/>
      <c r="J83" s="5"/>
      <c r="K83" s="5">
        <v>209</v>
      </c>
      <c r="L83" s="5">
        <v>23</v>
      </c>
      <c r="M83" s="5">
        <v>3</v>
      </c>
      <c r="N83" s="5" t="s">
        <v>6</v>
      </c>
      <c r="O83" s="5">
        <v>2</v>
      </c>
      <c r="P83" s="5">
        <f>ROUND(Source!DO59,O83)</f>
        <v>0</v>
      </c>
      <c r="Q83" s="5"/>
      <c r="R83" s="5"/>
      <c r="S83" s="5"/>
      <c r="T83" s="5"/>
      <c r="U83" s="5"/>
      <c r="V83" s="5"/>
      <c r="W83" s="5"/>
    </row>
    <row r="84" spans="1:255" x14ac:dyDescent="0.2">
      <c r="A84" s="5">
        <v>50</v>
      </c>
      <c r="B84" s="5">
        <v>0</v>
      </c>
      <c r="C84" s="5">
        <v>0</v>
      </c>
      <c r="D84" s="5">
        <v>1</v>
      </c>
      <c r="E84" s="5">
        <v>210</v>
      </c>
      <c r="F84" s="5">
        <f>ROUND(Source!X59,O84)</f>
        <v>5820.26</v>
      </c>
      <c r="G84" s="5" t="s">
        <v>155</v>
      </c>
      <c r="H84" s="5" t="s">
        <v>156</v>
      </c>
      <c r="I84" s="5"/>
      <c r="J84" s="5"/>
      <c r="K84" s="5">
        <v>210</v>
      </c>
      <c r="L84" s="5">
        <v>24</v>
      </c>
      <c r="M84" s="5">
        <v>3</v>
      </c>
      <c r="N84" s="5" t="s">
        <v>6</v>
      </c>
      <c r="O84" s="5">
        <v>2</v>
      </c>
      <c r="P84" s="5">
        <f>ROUND(Source!DP59,O84)</f>
        <v>38762.75</v>
      </c>
      <c r="Q84" s="5"/>
      <c r="R84" s="5"/>
      <c r="S84" s="5"/>
      <c r="T84" s="5"/>
      <c r="U84" s="5"/>
      <c r="V84" s="5"/>
      <c r="W84" s="5"/>
    </row>
    <row r="85" spans="1:255" x14ac:dyDescent="0.2">
      <c r="A85" s="5">
        <v>50</v>
      </c>
      <c r="B85" s="5">
        <v>0</v>
      </c>
      <c r="C85" s="5">
        <v>0</v>
      </c>
      <c r="D85" s="5">
        <v>1</v>
      </c>
      <c r="E85" s="5">
        <v>211</v>
      </c>
      <c r="F85" s="5">
        <f>ROUND(Source!Y59,O85)</f>
        <v>4419.59</v>
      </c>
      <c r="G85" s="5" t="s">
        <v>157</v>
      </c>
      <c r="H85" s="5" t="s">
        <v>158</v>
      </c>
      <c r="I85" s="5"/>
      <c r="J85" s="5"/>
      <c r="K85" s="5">
        <v>211</v>
      </c>
      <c r="L85" s="5">
        <v>25</v>
      </c>
      <c r="M85" s="5">
        <v>3</v>
      </c>
      <c r="N85" s="5" t="s">
        <v>6</v>
      </c>
      <c r="O85" s="5">
        <v>2</v>
      </c>
      <c r="P85" s="5">
        <f>ROUND(Source!DQ59,O85)</f>
        <v>29434.28</v>
      </c>
      <c r="Q85" s="5"/>
      <c r="R85" s="5"/>
      <c r="S85" s="5"/>
      <c r="T85" s="5"/>
      <c r="U85" s="5"/>
      <c r="V85" s="5"/>
      <c r="W85" s="5"/>
    </row>
    <row r="86" spans="1:255" x14ac:dyDescent="0.2">
      <c r="A86" s="5">
        <v>50</v>
      </c>
      <c r="B86" s="5">
        <v>0</v>
      </c>
      <c r="C86" s="5">
        <v>0</v>
      </c>
      <c r="D86" s="5">
        <v>1</v>
      </c>
      <c r="E86" s="5">
        <v>224</v>
      </c>
      <c r="F86" s="5">
        <f>ROUND(Source!AR59,O86)</f>
        <v>17481.61</v>
      </c>
      <c r="G86" s="5" t="s">
        <v>159</v>
      </c>
      <c r="H86" s="5" t="s">
        <v>160</v>
      </c>
      <c r="I86" s="5"/>
      <c r="J86" s="5"/>
      <c r="K86" s="5">
        <v>224</v>
      </c>
      <c r="L86" s="5">
        <v>26</v>
      </c>
      <c r="M86" s="5">
        <v>3</v>
      </c>
      <c r="N86" s="5" t="s">
        <v>6</v>
      </c>
      <c r="O86" s="5">
        <v>2</v>
      </c>
      <c r="P86" s="5">
        <f>ROUND(Source!EJ59,O86)</f>
        <v>116427.04</v>
      </c>
      <c r="Q86" s="5"/>
      <c r="R86" s="5"/>
      <c r="S86" s="5"/>
      <c r="T86" s="5"/>
      <c r="U86" s="5"/>
      <c r="V86" s="5"/>
      <c r="W86" s="5"/>
    </row>
    <row r="88" spans="1:255" x14ac:dyDescent="0.2">
      <c r="A88" s="1">
        <v>4</v>
      </c>
      <c r="B88" s="1">
        <v>1</v>
      </c>
      <c r="C88" s="1"/>
      <c r="D88" s="1">
        <f>ROW(A320)</f>
        <v>320</v>
      </c>
      <c r="E88" s="1"/>
      <c r="F88" s="1" t="s">
        <v>13</v>
      </c>
      <c r="G88" s="1" t="s">
        <v>161</v>
      </c>
      <c r="H88" s="1" t="s">
        <v>6</v>
      </c>
      <c r="I88" s="1">
        <v>0</v>
      </c>
      <c r="J88" s="1"/>
      <c r="K88" s="1">
        <v>0</v>
      </c>
      <c r="L88" s="1"/>
      <c r="M88" s="1"/>
      <c r="N88" s="1"/>
      <c r="O88" s="1"/>
      <c r="P88" s="1"/>
      <c r="Q88" s="1"/>
      <c r="R88" s="1"/>
      <c r="S88" s="1"/>
      <c r="T88" s="1"/>
      <c r="U88" s="1" t="s">
        <v>6</v>
      </c>
      <c r="V88" s="1">
        <v>0</v>
      </c>
      <c r="W88" s="1"/>
      <c r="X88" s="1"/>
      <c r="Y88" s="1"/>
      <c r="Z88" s="1"/>
      <c r="AA88" s="1"/>
      <c r="AB88" s="1" t="s">
        <v>6</v>
      </c>
      <c r="AC88" s="1" t="s">
        <v>6</v>
      </c>
      <c r="AD88" s="1" t="s">
        <v>6</v>
      </c>
      <c r="AE88" s="1" t="s">
        <v>6</v>
      </c>
      <c r="AF88" s="1" t="s">
        <v>6</v>
      </c>
      <c r="AG88" s="1" t="s">
        <v>6</v>
      </c>
      <c r="AH88" s="1"/>
      <c r="AI88" s="1"/>
      <c r="AJ88" s="1"/>
      <c r="AK88" s="1"/>
      <c r="AL88" s="1"/>
      <c r="AM88" s="1"/>
      <c r="AN88" s="1"/>
      <c r="AO88" s="1"/>
      <c r="AP88" s="1" t="s">
        <v>6</v>
      </c>
      <c r="AQ88" s="1" t="s">
        <v>6</v>
      </c>
      <c r="AR88" s="1" t="s">
        <v>6</v>
      </c>
      <c r="AS88" s="1"/>
      <c r="AT88" s="1"/>
      <c r="AU88" s="1"/>
      <c r="AV88" s="1"/>
      <c r="AW88" s="1"/>
      <c r="AX88" s="1"/>
      <c r="AY88" s="1"/>
      <c r="AZ88" s="1" t="s">
        <v>6</v>
      </c>
      <c r="BA88" s="1"/>
      <c r="BB88" s="1" t="s">
        <v>6</v>
      </c>
      <c r="BC88" s="1" t="s">
        <v>6</v>
      </c>
      <c r="BD88" s="1" t="s">
        <v>6</v>
      </c>
      <c r="BE88" s="1" t="s">
        <v>6</v>
      </c>
      <c r="BF88" s="1" t="s">
        <v>6</v>
      </c>
      <c r="BG88" s="1" t="s">
        <v>6</v>
      </c>
      <c r="BH88" s="1" t="s">
        <v>6</v>
      </c>
      <c r="BI88" s="1" t="s">
        <v>6</v>
      </c>
      <c r="BJ88" s="1" t="s">
        <v>6</v>
      </c>
      <c r="BK88" s="1" t="s">
        <v>6</v>
      </c>
      <c r="BL88" s="1" t="s">
        <v>6</v>
      </c>
      <c r="BM88" s="1" t="s">
        <v>6</v>
      </c>
      <c r="BN88" s="1" t="s">
        <v>6</v>
      </c>
      <c r="BO88" s="1" t="s">
        <v>6</v>
      </c>
      <c r="BP88" s="1" t="s">
        <v>6</v>
      </c>
      <c r="BQ88" s="1"/>
      <c r="BR88" s="1"/>
      <c r="BS88" s="1"/>
      <c r="BT88" s="1"/>
      <c r="BU88" s="1"/>
      <c r="BV88" s="1"/>
      <c r="BW88" s="1"/>
      <c r="BX88" s="1">
        <v>0</v>
      </c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>
        <v>0</v>
      </c>
    </row>
    <row r="90" spans="1:255" x14ac:dyDescent="0.2">
      <c r="A90" s="3">
        <v>52</v>
      </c>
      <c r="B90" s="3">
        <f t="shared" ref="B90:G90" si="74">B320</f>
        <v>1</v>
      </c>
      <c r="C90" s="3">
        <f t="shared" si="74"/>
        <v>4</v>
      </c>
      <c r="D90" s="3">
        <f t="shared" si="74"/>
        <v>88</v>
      </c>
      <c r="E90" s="3">
        <f t="shared" si="74"/>
        <v>0</v>
      </c>
      <c r="F90" s="3" t="str">
        <f t="shared" si="74"/>
        <v>Новый раздел</v>
      </c>
      <c r="G90" s="3" t="str">
        <f t="shared" si="74"/>
        <v>Раздел 2: Общестроительные работы</v>
      </c>
      <c r="H90" s="3"/>
      <c r="I90" s="3"/>
      <c r="J90" s="3"/>
      <c r="K90" s="3"/>
      <c r="L90" s="3"/>
      <c r="M90" s="3"/>
      <c r="N90" s="3"/>
      <c r="O90" s="3">
        <f t="shared" ref="O90:AT90" si="75">O320</f>
        <v>192216.19</v>
      </c>
      <c r="P90" s="3">
        <f t="shared" si="75"/>
        <v>175090.01</v>
      </c>
      <c r="Q90" s="3">
        <f t="shared" si="75"/>
        <v>3760.99</v>
      </c>
      <c r="R90" s="3">
        <f t="shared" si="75"/>
        <v>595.16999999999996</v>
      </c>
      <c r="S90" s="3">
        <f t="shared" si="75"/>
        <v>13365.19</v>
      </c>
      <c r="T90" s="3">
        <f t="shared" si="75"/>
        <v>0</v>
      </c>
      <c r="U90" s="3">
        <f t="shared" si="75"/>
        <v>1531.6276743799999</v>
      </c>
      <c r="V90" s="3">
        <f t="shared" si="75"/>
        <v>53.211632799999997</v>
      </c>
      <c r="W90" s="3">
        <f t="shared" si="75"/>
        <v>0</v>
      </c>
      <c r="X90" s="3">
        <f t="shared" si="75"/>
        <v>13586.48</v>
      </c>
      <c r="Y90" s="3">
        <f t="shared" si="75"/>
        <v>7766.69</v>
      </c>
      <c r="Z90" s="3">
        <f t="shared" si="75"/>
        <v>0</v>
      </c>
      <c r="AA90" s="3">
        <f t="shared" si="75"/>
        <v>0</v>
      </c>
      <c r="AB90" s="3">
        <f t="shared" si="75"/>
        <v>0</v>
      </c>
      <c r="AC90" s="3">
        <f t="shared" si="75"/>
        <v>0</v>
      </c>
      <c r="AD90" s="3">
        <f t="shared" si="75"/>
        <v>0</v>
      </c>
      <c r="AE90" s="3">
        <f t="shared" si="75"/>
        <v>0</v>
      </c>
      <c r="AF90" s="3">
        <f t="shared" si="75"/>
        <v>0</v>
      </c>
      <c r="AG90" s="3">
        <f t="shared" si="75"/>
        <v>0</v>
      </c>
      <c r="AH90" s="3">
        <f t="shared" si="75"/>
        <v>0</v>
      </c>
      <c r="AI90" s="3">
        <f t="shared" si="75"/>
        <v>0</v>
      </c>
      <c r="AJ90" s="3">
        <f t="shared" si="75"/>
        <v>0</v>
      </c>
      <c r="AK90" s="3">
        <f t="shared" si="75"/>
        <v>0</v>
      </c>
      <c r="AL90" s="3">
        <f t="shared" si="75"/>
        <v>0</v>
      </c>
      <c r="AM90" s="3">
        <f t="shared" si="75"/>
        <v>0</v>
      </c>
      <c r="AN90" s="3">
        <f t="shared" si="75"/>
        <v>0</v>
      </c>
      <c r="AO90" s="3">
        <f t="shared" si="75"/>
        <v>0</v>
      </c>
      <c r="AP90" s="3">
        <f t="shared" si="75"/>
        <v>0</v>
      </c>
      <c r="AQ90" s="3">
        <f t="shared" si="75"/>
        <v>0</v>
      </c>
      <c r="AR90" s="3">
        <f t="shared" si="75"/>
        <v>213569.36</v>
      </c>
      <c r="AS90" s="3">
        <f t="shared" si="75"/>
        <v>213569.36</v>
      </c>
      <c r="AT90" s="3">
        <f t="shared" si="75"/>
        <v>0</v>
      </c>
      <c r="AU90" s="3">
        <f t="shared" ref="AU90:BZ90" si="76">AU320</f>
        <v>0</v>
      </c>
      <c r="AV90" s="3">
        <f t="shared" si="76"/>
        <v>175090.01</v>
      </c>
      <c r="AW90" s="3">
        <f t="shared" si="76"/>
        <v>175090.01</v>
      </c>
      <c r="AX90" s="3">
        <f t="shared" si="76"/>
        <v>0</v>
      </c>
      <c r="AY90" s="3">
        <f t="shared" si="76"/>
        <v>175090.01</v>
      </c>
      <c r="AZ90" s="3">
        <f t="shared" si="76"/>
        <v>0</v>
      </c>
      <c r="BA90" s="3">
        <f t="shared" si="76"/>
        <v>0</v>
      </c>
      <c r="BB90" s="3">
        <f t="shared" si="76"/>
        <v>0</v>
      </c>
      <c r="BC90" s="3">
        <f t="shared" si="76"/>
        <v>0</v>
      </c>
      <c r="BD90" s="3">
        <f t="shared" si="76"/>
        <v>0</v>
      </c>
      <c r="BE90" s="3">
        <f t="shared" si="76"/>
        <v>0</v>
      </c>
      <c r="BF90" s="3">
        <f t="shared" si="76"/>
        <v>0</v>
      </c>
      <c r="BG90" s="3">
        <f t="shared" si="76"/>
        <v>0</v>
      </c>
      <c r="BH90" s="3">
        <f t="shared" si="76"/>
        <v>0</v>
      </c>
      <c r="BI90" s="3">
        <f t="shared" si="76"/>
        <v>0</v>
      </c>
      <c r="BJ90" s="3">
        <f t="shared" si="76"/>
        <v>0</v>
      </c>
      <c r="BK90" s="3">
        <f t="shared" si="76"/>
        <v>0</v>
      </c>
      <c r="BL90" s="3">
        <f t="shared" si="76"/>
        <v>0</v>
      </c>
      <c r="BM90" s="3">
        <f t="shared" si="76"/>
        <v>0</v>
      </c>
      <c r="BN90" s="3">
        <f t="shared" si="76"/>
        <v>0</v>
      </c>
      <c r="BO90" s="3">
        <f t="shared" si="76"/>
        <v>0</v>
      </c>
      <c r="BP90" s="3">
        <f t="shared" si="76"/>
        <v>0</v>
      </c>
      <c r="BQ90" s="3">
        <f t="shared" si="76"/>
        <v>0</v>
      </c>
      <c r="BR90" s="3">
        <f t="shared" si="76"/>
        <v>0</v>
      </c>
      <c r="BS90" s="3">
        <f t="shared" si="76"/>
        <v>0</v>
      </c>
      <c r="BT90" s="3">
        <f t="shared" si="76"/>
        <v>0</v>
      </c>
      <c r="BU90" s="3">
        <f t="shared" si="76"/>
        <v>0</v>
      </c>
      <c r="BV90" s="3">
        <f t="shared" si="76"/>
        <v>0</v>
      </c>
      <c r="BW90" s="3">
        <f t="shared" si="76"/>
        <v>0</v>
      </c>
      <c r="BX90" s="3">
        <f t="shared" si="76"/>
        <v>0</v>
      </c>
      <c r="BY90" s="3">
        <f t="shared" si="76"/>
        <v>0</v>
      </c>
      <c r="BZ90" s="3">
        <f t="shared" si="76"/>
        <v>0</v>
      </c>
      <c r="CA90" s="3">
        <f t="shared" ref="CA90:DF90" si="77">CA320</f>
        <v>0</v>
      </c>
      <c r="CB90" s="3">
        <f t="shared" si="77"/>
        <v>0</v>
      </c>
      <c r="CC90" s="3">
        <f t="shared" si="77"/>
        <v>0</v>
      </c>
      <c r="CD90" s="3">
        <f t="shared" si="77"/>
        <v>0</v>
      </c>
      <c r="CE90" s="3">
        <f t="shared" si="77"/>
        <v>0</v>
      </c>
      <c r="CF90" s="3">
        <f t="shared" si="77"/>
        <v>0</v>
      </c>
      <c r="CG90" s="3">
        <f t="shared" si="77"/>
        <v>0</v>
      </c>
      <c r="CH90" s="3">
        <f t="shared" si="77"/>
        <v>0</v>
      </c>
      <c r="CI90" s="3">
        <f t="shared" si="77"/>
        <v>0</v>
      </c>
      <c r="CJ90" s="3">
        <f t="shared" si="77"/>
        <v>0</v>
      </c>
      <c r="CK90" s="3">
        <f t="shared" si="77"/>
        <v>0</v>
      </c>
      <c r="CL90" s="3">
        <f t="shared" si="77"/>
        <v>0</v>
      </c>
      <c r="CM90" s="3">
        <f t="shared" si="77"/>
        <v>0</v>
      </c>
      <c r="CN90" s="3">
        <f t="shared" si="77"/>
        <v>0</v>
      </c>
      <c r="CO90" s="3">
        <f t="shared" si="77"/>
        <v>0</v>
      </c>
      <c r="CP90" s="3">
        <f t="shared" si="77"/>
        <v>0</v>
      </c>
      <c r="CQ90" s="3">
        <f t="shared" si="77"/>
        <v>0</v>
      </c>
      <c r="CR90" s="3">
        <f t="shared" si="77"/>
        <v>0</v>
      </c>
      <c r="CS90" s="3">
        <f t="shared" si="77"/>
        <v>0</v>
      </c>
      <c r="CT90" s="3">
        <f t="shared" si="77"/>
        <v>0</v>
      </c>
      <c r="CU90" s="3">
        <f t="shared" si="77"/>
        <v>0</v>
      </c>
      <c r="CV90" s="3">
        <f t="shared" si="77"/>
        <v>0</v>
      </c>
      <c r="CW90" s="3">
        <f t="shared" si="77"/>
        <v>0</v>
      </c>
      <c r="CX90" s="3">
        <f t="shared" si="77"/>
        <v>0</v>
      </c>
      <c r="CY90" s="3">
        <f t="shared" si="77"/>
        <v>0</v>
      </c>
      <c r="CZ90" s="3">
        <f t="shared" si="77"/>
        <v>0</v>
      </c>
      <c r="DA90" s="3">
        <f t="shared" si="77"/>
        <v>0</v>
      </c>
      <c r="DB90" s="3">
        <f t="shared" si="77"/>
        <v>0</v>
      </c>
      <c r="DC90" s="3">
        <f t="shared" si="77"/>
        <v>0</v>
      </c>
      <c r="DD90" s="3">
        <f t="shared" si="77"/>
        <v>0</v>
      </c>
      <c r="DE90" s="3">
        <f t="shared" si="77"/>
        <v>0</v>
      </c>
      <c r="DF90" s="3">
        <f t="shared" si="77"/>
        <v>0</v>
      </c>
      <c r="DG90" s="4">
        <f t="shared" ref="DG90:EL90" si="78">DG320</f>
        <v>1280159.72</v>
      </c>
      <c r="DH90" s="4">
        <f t="shared" si="78"/>
        <v>1166099.3600000001</v>
      </c>
      <c r="DI90" s="4">
        <f t="shared" si="78"/>
        <v>25048.25</v>
      </c>
      <c r="DJ90" s="4">
        <f t="shared" si="78"/>
        <v>3963.98</v>
      </c>
      <c r="DK90" s="4">
        <f t="shared" si="78"/>
        <v>89012.11</v>
      </c>
      <c r="DL90" s="4">
        <f t="shared" si="78"/>
        <v>0</v>
      </c>
      <c r="DM90" s="4">
        <f t="shared" si="78"/>
        <v>1531.6276743799999</v>
      </c>
      <c r="DN90" s="4">
        <f t="shared" si="78"/>
        <v>53.211632799999997</v>
      </c>
      <c r="DO90" s="4">
        <f t="shared" si="78"/>
        <v>0</v>
      </c>
      <c r="DP90" s="4">
        <f t="shared" si="78"/>
        <v>90486.06</v>
      </c>
      <c r="DQ90" s="4">
        <f t="shared" si="78"/>
        <v>51726.239999999998</v>
      </c>
      <c r="DR90" s="4">
        <f t="shared" si="78"/>
        <v>0</v>
      </c>
      <c r="DS90" s="4">
        <f t="shared" si="78"/>
        <v>0</v>
      </c>
      <c r="DT90" s="4">
        <f t="shared" si="78"/>
        <v>0</v>
      </c>
      <c r="DU90" s="4">
        <f t="shared" si="78"/>
        <v>0</v>
      </c>
      <c r="DV90" s="4">
        <f t="shared" si="78"/>
        <v>0</v>
      </c>
      <c r="DW90" s="4">
        <f t="shared" si="78"/>
        <v>0</v>
      </c>
      <c r="DX90" s="4">
        <f t="shared" si="78"/>
        <v>0</v>
      </c>
      <c r="DY90" s="4">
        <f t="shared" si="78"/>
        <v>0</v>
      </c>
      <c r="DZ90" s="4">
        <f t="shared" si="78"/>
        <v>0</v>
      </c>
      <c r="EA90" s="4">
        <f t="shared" si="78"/>
        <v>0</v>
      </c>
      <c r="EB90" s="4">
        <f t="shared" si="78"/>
        <v>0</v>
      </c>
      <c r="EC90" s="4">
        <f t="shared" si="78"/>
        <v>0</v>
      </c>
      <c r="ED90" s="4">
        <f t="shared" si="78"/>
        <v>0</v>
      </c>
      <c r="EE90" s="4">
        <f t="shared" si="78"/>
        <v>0</v>
      </c>
      <c r="EF90" s="4">
        <f t="shared" si="78"/>
        <v>0</v>
      </c>
      <c r="EG90" s="4">
        <f t="shared" si="78"/>
        <v>0</v>
      </c>
      <c r="EH90" s="4">
        <f t="shared" si="78"/>
        <v>0</v>
      </c>
      <c r="EI90" s="4">
        <f t="shared" si="78"/>
        <v>0</v>
      </c>
      <c r="EJ90" s="4">
        <f t="shared" si="78"/>
        <v>1422372.02</v>
      </c>
      <c r="EK90" s="4">
        <f t="shared" si="78"/>
        <v>1422372.02</v>
      </c>
      <c r="EL90" s="4">
        <f t="shared" si="78"/>
        <v>0</v>
      </c>
      <c r="EM90" s="4">
        <f t="shared" ref="EM90:FR90" si="79">EM320</f>
        <v>0</v>
      </c>
      <c r="EN90" s="4">
        <f t="shared" si="79"/>
        <v>1166099.3600000001</v>
      </c>
      <c r="EO90" s="4">
        <f t="shared" si="79"/>
        <v>1166099.3600000001</v>
      </c>
      <c r="EP90" s="4">
        <f t="shared" si="79"/>
        <v>0</v>
      </c>
      <c r="EQ90" s="4">
        <f t="shared" si="79"/>
        <v>1166099.3600000001</v>
      </c>
      <c r="ER90" s="4">
        <f t="shared" si="79"/>
        <v>0</v>
      </c>
      <c r="ES90" s="4">
        <f t="shared" si="79"/>
        <v>0</v>
      </c>
      <c r="ET90" s="4">
        <f t="shared" si="79"/>
        <v>0</v>
      </c>
      <c r="EU90" s="4">
        <f t="shared" si="79"/>
        <v>0</v>
      </c>
      <c r="EV90" s="4">
        <f t="shared" si="79"/>
        <v>0</v>
      </c>
      <c r="EW90" s="4">
        <f t="shared" si="79"/>
        <v>0</v>
      </c>
      <c r="EX90" s="4">
        <f t="shared" si="79"/>
        <v>0</v>
      </c>
      <c r="EY90" s="4">
        <f t="shared" si="79"/>
        <v>0</v>
      </c>
      <c r="EZ90" s="4">
        <f t="shared" si="79"/>
        <v>0</v>
      </c>
      <c r="FA90" s="4">
        <f t="shared" si="79"/>
        <v>0</v>
      </c>
      <c r="FB90" s="4">
        <f t="shared" si="79"/>
        <v>0</v>
      </c>
      <c r="FC90" s="4">
        <f t="shared" si="79"/>
        <v>0</v>
      </c>
      <c r="FD90" s="4">
        <f t="shared" si="79"/>
        <v>0</v>
      </c>
      <c r="FE90" s="4">
        <f t="shared" si="79"/>
        <v>0</v>
      </c>
      <c r="FF90" s="4">
        <f t="shared" si="79"/>
        <v>0</v>
      </c>
      <c r="FG90" s="4">
        <f t="shared" si="79"/>
        <v>0</v>
      </c>
      <c r="FH90" s="4">
        <f t="shared" si="79"/>
        <v>0</v>
      </c>
      <c r="FI90" s="4">
        <f t="shared" si="79"/>
        <v>0</v>
      </c>
      <c r="FJ90" s="4">
        <f t="shared" si="79"/>
        <v>0</v>
      </c>
      <c r="FK90" s="4">
        <f t="shared" si="79"/>
        <v>0</v>
      </c>
      <c r="FL90" s="4">
        <f t="shared" si="79"/>
        <v>0</v>
      </c>
      <c r="FM90" s="4">
        <f t="shared" si="79"/>
        <v>0</v>
      </c>
      <c r="FN90" s="4">
        <f t="shared" si="79"/>
        <v>0</v>
      </c>
      <c r="FO90" s="4">
        <f t="shared" si="79"/>
        <v>0</v>
      </c>
      <c r="FP90" s="4">
        <f t="shared" si="79"/>
        <v>0</v>
      </c>
      <c r="FQ90" s="4">
        <f t="shared" si="79"/>
        <v>0</v>
      </c>
      <c r="FR90" s="4">
        <f t="shared" si="79"/>
        <v>0</v>
      </c>
      <c r="FS90" s="4">
        <f t="shared" ref="FS90:GX90" si="80">FS320</f>
        <v>0</v>
      </c>
      <c r="FT90" s="4">
        <f t="shared" si="80"/>
        <v>0</v>
      </c>
      <c r="FU90" s="4">
        <f t="shared" si="80"/>
        <v>0</v>
      </c>
      <c r="FV90" s="4">
        <f t="shared" si="80"/>
        <v>0</v>
      </c>
      <c r="FW90" s="4">
        <f t="shared" si="80"/>
        <v>0</v>
      </c>
      <c r="FX90" s="4">
        <f t="shared" si="80"/>
        <v>0</v>
      </c>
      <c r="FY90" s="4">
        <f t="shared" si="80"/>
        <v>0</v>
      </c>
      <c r="FZ90" s="4">
        <f t="shared" si="80"/>
        <v>0</v>
      </c>
      <c r="GA90" s="4">
        <f t="shared" si="80"/>
        <v>0</v>
      </c>
      <c r="GB90" s="4">
        <f t="shared" si="80"/>
        <v>0</v>
      </c>
      <c r="GC90" s="4">
        <f t="shared" si="80"/>
        <v>0</v>
      </c>
      <c r="GD90" s="4">
        <f t="shared" si="80"/>
        <v>0</v>
      </c>
      <c r="GE90" s="4">
        <f t="shared" si="80"/>
        <v>0</v>
      </c>
      <c r="GF90" s="4">
        <f t="shared" si="80"/>
        <v>0</v>
      </c>
      <c r="GG90" s="4">
        <f t="shared" si="80"/>
        <v>0</v>
      </c>
      <c r="GH90" s="4">
        <f t="shared" si="80"/>
        <v>0</v>
      </c>
      <c r="GI90" s="4">
        <f t="shared" si="80"/>
        <v>0</v>
      </c>
      <c r="GJ90" s="4">
        <f t="shared" si="80"/>
        <v>0</v>
      </c>
      <c r="GK90" s="4">
        <f t="shared" si="80"/>
        <v>0</v>
      </c>
      <c r="GL90" s="4">
        <f t="shared" si="80"/>
        <v>0</v>
      </c>
      <c r="GM90" s="4">
        <f t="shared" si="80"/>
        <v>0</v>
      </c>
      <c r="GN90" s="4">
        <f t="shared" si="80"/>
        <v>0</v>
      </c>
      <c r="GO90" s="4">
        <f t="shared" si="80"/>
        <v>0</v>
      </c>
      <c r="GP90" s="4">
        <f t="shared" si="80"/>
        <v>0</v>
      </c>
      <c r="GQ90" s="4">
        <f t="shared" si="80"/>
        <v>0</v>
      </c>
      <c r="GR90" s="4">
        <f t="shared" si="80"/>
        <v>0</v>
      </c>
      <c r="GS90" s="4">
        <f t="shared" si="80"/>
        <v>0</v>
      </c>
      <c r="GT90" s="4">
        <f t="shared" si="80"/>
        <v>0</v>
      </c>
      <c r="GU90" s="4">
        <f t="shared" si="80"/>
        <v>0</v>
      </c>
      <c r="GV90" s="4">
        <f t="shared" si="80"/>
        <v>0</v>
      </c>
      <c r="GW90" s="4">
        <f t="shared" si="80"/>
        <v>0</v>
      </c>
      <c r="GX90" s="4">
        <f t="shared" si="80"/>
        <v>0</v>
      </c>
    </row>
    <row r="92" spans="1:255" x14ac:dyDescent="0.2">
      <c r="A92" s="1">
        <v>5</v>
      </c>
      <c r="B92" s="1">
        <v>1</v>
      </c>
      <c r="C92" s="1"/>
      <c r="D92" s="1">
        <f>ROW(A101)</f>
        <v>101</v>
      </c>
      <c r="E92" s="1"/>
      <c r="F92" s="1" t="s">
        <v>162</v>
      </c>
      <c r="G92" s="1" t="s">
        <v>163</v>
      </c>
      <c r="H92" s="1" t="s">
        <v>6</v>
      </c>
      <c r="I92" s="1">
        <v>0</v>
      </c>
      <c r="J92" s="1"/>
      <c r="K92" s="1">
        <v>0</v>
      </c>
      <c r="L92" s="1"/>
      <c r="M92" s="1"/>
      <c r="N92" s="1"/>
      <c r="O92" s="1"/>
      <c r="P92" s="1"/>
      <c r="Q92" s="1"/>
      <c r="R92" s="1"/>
      <c r="S92" s="1"/>
      <c r="T92" s="1"/>
      <c r="U92" s="1" t="s">
        <v>6</v>
      </c>
      <c r="V92" s="1">
        <v>0</v>
      </c>
      <c r="W92" s="1"/>
      <c r="X92" s="1"/>
      <c r="Y92" s="1"/>
      <c r="Z92" s="1"/>
      <c r="AA92" s="1"/>
      <c r="AB92" s="1" t="s">
        <v>6</v>
      </c>
      <c r="AC92" s="1" t="s">
        <v>6</v>
      </c>
      <c r="AD92" s="1" t="s">
        <v>6</v>
      </c>
      <c r="AE92" s="1" t="s">
        <v>6</v>
      </c>
      <c r="AF92" s="1" t="s">
        <v>6</v>
      </c>
      <c r="AG92" s="1" t="s">
        <v>6</v>
      </c>
      <c r="AH92" s="1"/>
      <c r="AI92" s="1"/>
      <c r="AJ92" s="1"/>
      <c r="AK92" s="1"/>
      <c r="AL92" s="1"/>
      <c r="AM92" s="1"/>
      <c r="AN92" s="1"/>
      <c r="AO92" s="1"/>
      <c r="AP92" s="1" t="s">
        <v>6</v>
      </c>
      <c r="AQ92" s="1" t="s">
        <v>6</v>
      </c>
      <c r="AR92" s="1" t="s">
        <v>6</v>
      </c>
      <c r="AS92" s="1"/>
      <c r="AT92" s="1"/>
      <c r="AU92" s="1"/>
      <c r="AV92" s="1"/>
      <c r="AW92" s="1"/>
      <c r="AX92" s="1"/>
      <c r="AY92" s="1"/>
      <c r="AZ92" s="1" t="s">
        <v>6</v>
      </c>
      <c r="BA92" s="1"/>
      <c r="BB92" s="1" t="s">
        <v>6</v>
      </c>
      <c r="BC92" s="1" t="s">
        <v>6</v>
      </c>
      <c r="BD92" s="1" t="s">
        <v>6</v>
      </c>
      <c r="BE92" s="1" t="s">
        <v>6</v>
      </c>
      <c r="BF92" s="1" t="s">
        <v>6</v>
      </c>
      <c r="BG92" s="1" t="s">
        <v>6</v>
      </c>
      <c r="BH92" s="1" t="s">
        <v>6</v>
      </c>
      <c r="BI92" s="1" t="s">
        <v>6</v>
      </c>
      <c r="BJ92" s="1" t="s">
        <v>6</v>
      </c>
      <c r="BK92" s="1" t="s">
        <v>6</v>
      </c>
      <c r="BL92" s="1" t="s">
        <v>6</v>
      </c>
      <c r="BM92" s="1" t="s">
        <v>6</v>
      </c>
      <c r="BN92" s="1" t="s">
        <v>6</v>
      </c>
      <c r="BO92" s="1" t="s">
        <v>6</v>
      </c>
      <c r="BP92" s="1" t="s">
        <v>6</v>
      </c>
      <c r="BQ92" s="1"/>
      <c r="BR92" s="1"/>
      <c r="BS92" s="1"/>
      <c r="BT92" s="1"/>
      <c r="BU92" s="1"/>
      <c r="BV92" s="1"/>
      <c r="BW92" s="1"/>
      <c r="BX92" s="1">
        <v>0</v>
      </c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>
        <v>0</v>
      </c>
    </row>
    <row r="94" spans="1:255" x14ac:dyDescent="0.2">
      <c r="A94" s="3">
        <v>52</v>
      </c>
      <c r="B94" s="3">
        <f t="shared" ref="B94:G94" si="81">B101</f>
        <v>1</v>
      </c>
      <c r="C94" s="3">
        <f t="shared" si="81"/>
        <v>5</v>
      </c>
      <c r="D94" s="3">
        <f t="shared" si="81"/>
        <v>92</v>
      </c>
      <c r="E94" s="3">
        <f t="shared" si="81"/>
        <v>0</v>
      </c>
      <c r="F94" s="3" t="str">
        <f t="shared" si="81"/>
        <v>Новый подраздел</v>
      </c>
      <c r="G94" s="3" t="str">
        <f t="shared" si="81"/>
        <v>Потолок</v>
      </c>
      <c r="H94" s="3"/>
      <c r="I94" s="3"/>
      <c r="J94" s="3"/>
      <c r="K94" s="3"/>
      <c r="L94" s="3"/>
      <c r="M94" s="3"/>
      <c r="N94" s="3"/>
      <c r="O94" s="3">
        <f t="shared" ref="O94:AT94" si="82">O101</f>
        <v>19786.849999999999</v>
      </c>
      <c r="P94" s="3">
        <f t="shared" si="82"/>
        <v>13921.8</v>
      </c>
      <c r="Q94" s="3">
        <f t="shared" si="82"/>
        <v>1214.3699999999999</v>
      </c>
      <c r="R94" s="3">
        <f t="shared" si="82"/>
        <v>240.44</v>
      </c>
      <c r="S94" s="3">
        <f t="shared" si="82"/>
        <v>4650.68</v>
      </c>
      <c r="T94" s="3">
        <f t="shared" si="82"/>
        <v>0</v>
      </c>
      <c r="U94" s="3">
        <f t="shared" si="82"/>
        <v>503.67478719999997</v>
      </c>
      <c r="V94" s="3">
        <f t="shared" si="82"/>
        <v>20.192239999999998</v>
      </c>
      <c r="W94" s="3">
        <f t="shared" si="82"/>
        <v>0</v>
      </c>
      <c r="X94" s="3">
        <f t="shared" si="82"/>
        <v>4425.46</v>
      </c>
      <c r="Y94" s="3">
        <f t="shared" si="82"/>
        <v>2340.29</v>
      </c>
      <c r="Z94" s="3">
        <f t="shared" si="82"/>
        <v>0</v>
      </c>
      <c r="AA94" s="3">
        <f t="shared" si="82"/>
        <v>0</v>
      </c>
      <c r="AB94" s="3">
        <f t="shared" si="82"/>
        <v>19786.849999999999</v>
      </c>
      <c r="AC94" s="3">
        <f t="shared" si="82"/>
        <v>13921.8</v>
      </c>
      <c r="AD94" s="3">
        <f t="shared" si="82"/>
        <v>1214.3699999999999</v>
      </c>
      <c r="AE94" s="3">
        <f t="shared" si="82"/>
        <v>240.44</v>
      </c>
      <c r="AF94" s="3">
        <f t="shared" si="82"/>
        <v>4650.68</v>
      </c>
      <c r="AG94" s="3">
        <f t="shared" si="82"/>
        <v>0</v>
      </c>
      <c r="AH94" s="3">
        <f t="shared" si="82"/>
        <v>503.67478719999997</v>
      </c>
      <c r="AI94" s="3">
        <f t="shared" si="82"/>
        <v>20.192239999999998</v>
      </c>
      <c r="AJ94" s="3">
        <f t="shared" si="82"/>
        <v>0</v>
      </c>
      <c r="AK94" s="3">
        <f t="shared" si="82"/>
        <v>4425.46</v>
      </c>
      <c r="AL94" s="3">
        <f t="shared" si="82"/>
        <v>2340.29</v>
      </c>
      <c r="AM94" s="3">
        <f t="shared" si="82"/>
        <v>0</v>
      </c>
      <c r="AN94" s="3">
        <f t="shared" si="82"/>
        <v>0</v>
      </c>
      <c r="AO94" s="3">
        <f t="shared" si="82"/>
        <v>0</v>
      </c>
      <c r="AP94" s="3">
        <f t="shared" si="82"/>
        <v>0</v>
      </c>
      <c r="AQ94" s="3">
        <f t="shared" si="82"/>
        <v>0</v>
      </c>
      <c r="AR94" s="3">
        <f t="shared" si="82"/>
        <v>26552.6</v>
      </c>
      <c r="AS94" s="3">
        <f t="shared" si="82"/>
        <v>26552.6</v>
      </c>
      <c r="AT94" s="3">
        <f t="shared" si="82"/>
        <v>0</v>
      </c>
      <c r="AU94" s="3">
        <f t="shared" ref="AU94:BZ94" si="83">AU101</f>
        <v>0</v>
      </c>
      <c r="AV94" s="3">
        <f t="shared" si="83"/>
        <v>13921.8</v>
      </c>
      <c r="AW94" s="3">
        <f t="shared" si="83"/>
        <v>13921.8</v>
      </c>
      <c r="AX94" s="3">
        <f t="shared" si="83"/>
        <v>0</v>
      </c>
      <c r="AY94" s="3">
        <f t="shared" si="83"/>
        <v>13921.8</v>
      </c>
      <c r="AZ94" s="3">
        <f t="shared" si="83"/>
        <v>0</v>
      </c>
      <c r="BA94" s="3">
        <f t="shared" si="83"/>
        <v>0</v>
      </c>
      <c r="BB94" s="3">
        <f t="shared" si="83"/>
        <v>0</v>
      </c>
      <c r="BC94" s="3">
        <f t="shared" si="83"/>
        <v>0</v>
      </c>
      <c r="BD94" s="3">
        <f t="shared" si="83"/>
        <v>0</v>
      </c>
      <c r="BE94" s="3">
        <f t="shared" si="83"/>
        <v>0</v>
      </c>
      <c r="BF94" s="3">
        <f t="shared" si="83"/>
        <v>0</v>
      </c>
      <c r="BG94" s="3">
        <f t="shared" si="83"/>
        <v>0</v>
      </c>
      <c r="BH94" s="3">
        <f t="shared" si="83"/>
        <v>0</v>
      </c>
      <c r="BI94" s="3">
        <f t="shared" si="83"/>
        <v>0</v>
      </c>
      <c r="BJ94" s="3">
        <f t="shared" si="83"/>
        <v>0</v>
      </c>
      <c r="BK94" s="3">
        <f t="shared" si="83"/>
        <v>0</v>
      </c>
      <c r="BL94" s="3">
        <f t="shared" si="83"/>
        <v>0</v>
      </c>
      <c r="BM94" s="3">
        <f t="shared" si="83"/>
        <v>0</v>
      </c>
      <c r="BN94" s="3">
        <f t="shared" si="83"/>
        <v>0</v>
      </c>
      <c r="BO94" s="3">
        <f t="shared" si="83"/>
        <v>0</v>
      </c>
      <c r="BP94" s="3">
        <f t="shared" si="83"/>
        <v>0</v>
      </c>
      <c r="BQ94" s="3">
        <f t="shared" si="83"/>
        <v>0</v>
      </c>
      <c r="BR94" s="3">
        <f t="shared" si="83"/>
        <v>0</v>
      </c>
      <c r="BS94" s="3">
        <f t="shared" si="83"/>
        <v>0</v>
      </c>
      <c r="BT94" s="3">
        <f t="shared" si="83"/>
        <v>0</v>
      </c>
      <c r="BU94" s="3">
        <f t="shared" si="83"/>
        <v>0</v>
      </c>
      <c r="BV94" s="3">
        <f t="shared" si="83"/>
        <v>0</v>
      </c>
      <c r="BW94" s="3">
        <f t="shared" si="83"/>
        <v>0</v>
      </c>
      <c r="BX94" s="3">
        <f t="shared" si="83"/>
        <v>0</v>
      </c>
      <c r="BY94" s="3">
        <f t="shared" si="83"/>
        <v>0</v>
      </c>
      <c r="BZ94" s="3">
        <f t="shared" si="83"/>
        <v>0</v>
      </c>
      <c r="CA94" s="3">
        <f t="shared" ref="CA94:DF94" si="84">CA101</f>
        <v>26552.6</v>
      </c>
      <c r="CB94" s="3">
        <f t="shared" si="84"/>
        <v>26552.6</v>
      </c>
      <c r="CC94" s="3">
        <f t="shared" si="84"/>
        <v>0</v>
      </c>
      <c r="CD94" s="3">
        <f t="shared" si="84"/>
        <v>0</v>
      </c>
      <c r="CE94" s="3">
        <f t="shared" si="84"/>
        <v>13921.8</v>
      </c>
      <c r="CF94" s="3">
        <f t="shared" si="84"/>
        <v>13921.8</v>
      </c>
      <c r="CG94" s="3">
        <f t="shared" si="84"/>
        <v>0</v>
      </c>
      <c r="CH94" s="3">
        <f t="shared" si="84"/>
        <v>13921.8</v>
      </c>
      <c r="CI94" s="3">
        <f t="shared" si="84"/>
        <v>0</v>
      </c>
      <c r="CJ94" s="3">
        <f t="shared" si="84"/>
        <v>0</v>
      </c>
      <c r="CK94" s="3">
        <f t="shared" si="84"/>
        <v>0</v>
      </c>
      <c r="CL94" s="3">
        <f t="shared" si="84"/>
        <v>0</v>
      </c>
      <c r="CM94" s="3">
        <f t="shared" si="84"/>
        <v>0</v>
      </c>
      <c r="CN94" s="3">
        <f t="shared" si="84"/>
        <v>0</v>
      </c>
      <c r="CO94" s="3">
        <f t="shared" si="84"/>
        <v>0</v>
      </c>
      <c r="CP94" s="3">
        <f t="shared" si="84"/>
        <v>0</v>
      </c>
      <c r="CQ94" s="3">
        <f t="shared" si="84"/>
        <v>0</v>
      </c>
      <c r="CR94" s="3">
        <f t="shared" si="84"/>
        <v>0</v>
      </c>
      <c r="CS94" s="3">
        <f t="shared" si="84"/>
        <v>0</v>
      </c>
      <c r="CT94" s="3">
        <f t="shared" si="84"/>
        <v>0</v>
      </c>
      <c r="CU94" s="3">
        <f t="shared" si="84"/>
        <v>0</v>
      </c>
      <c r="CV94" s="3">
        <f t="shared" si="84"/>
        <v>0</v>
      </c>
      <c r="CW94" s="3">
        <f t="shared" si="84"/>
        <v>0</v>
      </c>
      <c r="CX94" s="3">
        <f t="shared" si="84"/>
        <v>0</v>
      </c>
      <c r="CY94" s="3">
        <f t="shared" si="84"/>
        <v>0</v>
      </c>
      <c r="CZ94" s="3">
        <f t="shared" si="84"/>
        <v>0</v>
      </c>
      <c r="DA94" s="3">
        <f t="shared" si="84"/>
        <v>0</v>
      </c>
      <c r="DB94" s="3">
        <f t="shared" si="84"/>
        <v>0</v>
      </c>
      <c r="DC94" s="3">
        <f t="shared" si="84"/>
        <v>0</v>
      </c>
      <c r="DD94" s="3">
        <f t="shared" si="84"/>
        <v>0</v>
      </c>
      <c r="DE94" s="3">
        <f t="shared" si="84"/>
        <v>0</v>
      </c>
      <c r="DF94" s="3">
        <f t="shared" si="84"/>
        <v>0</v>
      </c>
      <c r="DG94" s="4">
        <f t="shared" ref="DG94:EL94" si="85">DG101</f>
        <v>131780.35</v>
      </c>
      <c r="DH94" s="4">
        <f t="shared" si="85"/>
        <v>92719.15</v>
      </c>
      <c r="DI94" s="4">
        <f t="shared" si="85"/>
        <v>8087.68</v>
      </c>
      <c r="DJ94" s="4">
        <f t="shared" si="85"/>
        <v>1601.36</v>
      </c>
      <c r="DK94" s="4">
        <f t="shared" si="85"/>
        <v>30973.52</v>
      </c>
      <c r="DL94" s="4">
        <f t="shared" si="85"/>
        <v>0</v>
      </c>
      <c r="DM94" s="4">
        <f t="shared" si="85"/>
        <v>503.67478719999997</v>
      </c>
      <c r="DN94" s="4">
        <f t="shared" si="85"/>
        <v>20.192239999999998</v>
      </c>
      <c r="DO94" s="4">
        <f t="shared" si="85"/>
        <v>0</v>
      </c>
      <c r="DP94" s="4">
        <f t="shared" si="85"/>
        <v>29473.56</v>
      </c>
      <c r="DQ94" s="4">
        <f t="shared" si="85"/>
        <v>15586.31</v>
      </c>
      <c r="DR94" s="4">
        <f t="shared" si="85"/>
        <v>0</v>
      </c>
      <c r="DS94" s="4">
        <f t="shared" si="85"/>
        <v>0</v>
      </c>
      <c r="DT94" s="4">
        <f t="shared" si="85"/>
        <v>131780.35</v>
      </c>
      <c r="DU94" s="4">
        <f t="shared" si="85"/>
        <v>92719.15</v>
      </c>
      <c r="DV94" s="4">
        <f t="shared" si="85"/>
        <v>8087.68</v>
      </c>
      <c r="DW94" s="4">
        <f t="shared" si="85"/>
        <v>1601.36</v>
      </c>
      <c r="DX94" s="4">
        <f t="shared" si="85"/>
        <v>30973.52</v>
      </c>
      <c r="DY94" s="4">
        <f t="shared" si="85"/>
        <v>0</v>
      </c>
      <c r="DZ94" s="4">
        <f t="shared" si="85"/>
        <v>503.67478719999997</v>
      </c>
      <c r="EA94" s="4">
        <f t="shared" si="85"/>
        <v>20.192239999999998</v>
      </c>
      <c r="EB94" s="4">
        <f t="shared" si="85"/>
        <v>0</v>
      </c>
      <c r="EC94" s="4">
        <f t="shared" si="85"/>
        <v>29473.56</v>
      </c>
      <c r="ED94" s="4">
        <f t="shared" si="85"/>
        <v>15586.31</v>
      </c>
      <c r="EE94" s="4">
        <f t="shared" si="85"/>
        <v>0</v>
      </c>
      <c r="EF94" s="4">
        <f t="shared" si="85"/>
        <v>0</v>
      </c>
      <c r="EG94" s="4">
        <f t="shared" si="85"/>
        <v>0</v>
      </c>
      <c r="EH94" s="4">
        <f t="shared" si="85"/>
        <v>0</v>
      </c>
      <c r="EI94" s="4">
        <f t="shared" si="85"/>
        <v>0</v>
      </c>
      <c r="EJ94" s="4">
        <f t="shared" si="85"/>
        <v>176840.22</v>
      </c>
      <c r="EK94" s="4">
        <f t="shared" si="85"/>
        <v>176840.22</v>
      </c>
      <c r="EL94" s="4">
        <f t="shared" si="85"/>
        <v>0</v>
      </c>
      <c r="EM94" s="4">
        <f t="shared" ref="EM94:FR94" si="86">EM101</f>
        <v>0</v>
      </c>
      <c r="EN94" s="4">
        <f t="shared" si="86"/>
        <v>92719.15</v>
      </c>
      <c r="EO94" s="4">
        <f t="shared" si="86"/>
        <v>92719.15</v>
      </c>
      <c r="EP94" s="4">
        <f t="shared" si="86"/>
        <v>0</v>
      </c>
      <c r="EQ94" s="4">
        <f t="shared" si="86"/>
        <v>92719.15</v>
      </c>
      <c r="ER94" s="4">
        <f t="shared" si="86"/>
        <v>0</v>
      </c>
      <c r="ES94" s="4">
        <f t="shared" si="86"/>
        <v>0</v>
      </c>
      <c r="ET94" s="4">
        <f t="shared" si="86"/>
        <v>0</v>
      </c>
      <c r="EU94" s="4">
        <f t="shared" si="86"/>
        <v>0</v>
      </c>
      <c r="EV94" s="4">
        <f t="shared" si="86"/>
        <v>0</v>
      </c>
      <c r="EW94" s="4">
        <f t="shared" si="86"/>
        <v>0</v>
      </c>
      <c r="EX94" s="4">
        <f t="shared" si="86"/>
        <v>0</v>
      </c>
      <c r="EY94" s="4">
        <f t="shared" si="86"/>
        <v>0</v>
      </c>
      <c r="EZ94" s="4">
        <f t="shared" si="86"/>
        <v>0</v>
      </c>
      <c r="FA94" s="4">
        <f t="shared" si="86"/>
        <v>0</v>
      </c>
      <c r="FB94" s="4">
        <f t="shared" si="86"/>
        <v>0</v>
      </c>
      <c r="FC94" s="4">
        <f t="shared" si="86"/>
        <v>0</v>
      </c>
      <c r="FD94" s="4">
        <f t="shared" si="86"/>
        <v>0</v>
      </c>
      <c r="FE94" s="4">
        <f t="shared" si="86"/>
        <v>0</v>
      </c>
      <c r="FF94" s="4">
        <f t="shared" si="86"/>
        <v>0</v>
      </c>
      <c r="FG94" s="4">
        <f t="shared" si="86"/>
        <v>0</v>
      </c>
      <c r="FH94" s="4">
        <f t="shared" si="86"/>
        <v>0</v>
      </c>
      <c r="FI94" s="4">
        <f t="shared" si="86"/>
        <v>0</v>
      </c>
      <c r="FJ94" s="4">
        <f t="shared" si="86"/>
        <v>0</v>
      </c>
      <c r="FK94" s="4">
        <f t="shared" si="86"/>
        <v>0</v>
      </c>
      <c r="FL94" s="4">
        <f t="shared" si="86"/>
        <v>0</v>
      </c>
      <c r="FM94" s="4">
        <f t="shared" si="86"/>
        <v>0</v>
      </c>
      <c r="FN94" s="4">
        <f t="shared" si="86"/>
        <v>0</v>
      </c>
      <c r="FO94" s="4">
        <f t="shared" si="86"/>
        <v>0</v>
      </c>
      <c r="FP94" s="4">
        <f t="shared" si="86"/>
        <v>0</v>
      </c>
      <c r="FQ94" s="4">
        <f t="shared" si="86"/>
        <v>0</v>
      </c>
      <c r="FR94" s="4">
        <f t="shared" si="86"/>
        <v>0</v>
      </c>
      <c r="FS94" s="4">
        <f t="shared" ref="FS94:GX94" si="87">FS101</f>
        <v>176840.22</v>
      </c>
      <c r="FT94" s="4">
        <f t="shared" si="87"/>
        <v>176840.22</v>
      </c>
      <c r="FU94" s="4">
        <f t="shared" si="87"/>
        <v>0</v>
      </c>
      <c r="FV94" s="4">
        <f t="shared" si="87"/>
        <v>0</v>
      </c>
      <c r="FW94" s="4">
        <f t="shared" si="87"/>
        <v>92719.15</v>
      </c>
      <c r="FX94" s="4">
        <f t="shared" si="87"/>
        <v>92719.15</v>
      </c>
      <c r="FY94" s="4">
        <f t="shared" si="87"/>
        <v>0</v>
      </c>
      <c r="FZ94" s="4">
        <f t="shared" si="87"/>
        <v>92719.15</v>
      </c>
      <c r="GA94" s="4">
        <f t="shared" si="87"/>
        <v>0</v>
      </c>
      <c r="GB94" s="4">
        <f t="shared" si="87"/>
        <v>0</v>
      </c>
      <c r="GC94" s="4">
        <f t="shared" si="87"/>
        <v>0</v>
      </c>
      <c r="GD94" s="4">
        <f t="shared" si="87"/>
        <v>0</v>
      </c>
      <c r="GE94" s="4">
        <f t="shared" si="87"/>
        <v>0</v>
      </c>
      <c r="GF94" s="4">
        <f t="shared" si="87"/>
        <v>0</v>
      </c>
      <c r="GG94" s="4">
        <f t="shared" si="87"/>
        <v>0</v>
      </c>
      <c r="GH94" s="4">
        <f t="shared" si="87"/>
        <v>0</v>
      </c>
      <c r="GI94" s="4">
        <f t="shared" si="87"/>
        <v>0</v>
      </c>
      <c r="GJ94" s="4">
        <f t="shared" si="87"/>
        <v>0</v>
      </c>
      <c r="GK94" s="4">
        <f t="shared" si="87"/>
        <v>0</v>
      </c>
      <c r="GL94" s="4">
        <f t="shared" si="87"/>
        <v>0</v>
      </c>
      <c r="GM94" s="4">
        <f t="shared" si="87"/>
        <v>0</v>
      </c>
      <c r="GN94" s="4">
        <f t="shared" si="87"/>
        <v>0</v>
      </c>
      <c r="GO94" s="4">
        <f t="shared" si="87"/>
        <v>0</v>
      </c>
      <c r="GP94" s="4">
        <f t="shared" si="87"/>
        <v>0</v>
      </c>
      <c r="GQ94" s="4">
        <f t="shared" si="87"/>
        <v>0</v>
      </c>
      <c r="GR94" s="4">
        <f t="shared" si="87"/>
        <v>0</v>
      </c>
      <c r="GS94" s="4">
        <f t="shared" si="87"/>
        <v>0</v>
      </c>
      <c r="GT94" s="4">
        <f t="shared" si="87"/>
        <v>0</v>
      </c>
      <c r="GU94" s="4">
        <f t="shared" si="87"/>
        <v>0</v>
      </c>
      <c r="GV94" s="4">
        <f t="shared" si="87"/>
        <v>0</v>
      </c>
      <c r="GW94" s="4">
        <f t="shared" si="87"/>
        <v>0</v>
      </c>
      <c r="GX94" s="4">
        <f t="shared" si="87"/>
        <v>0</v>
      </c>
    </row>
    <row r="96" spans="1:255" x14ac:dyDescent="0.2">
      <c r="A96" s="2">
        <v>17</v>
      </c>
      <c r="B96" s="2">
        <v>1</v>
      </c>
      <c r="C96" s="2">
        <f>ROW(SmtRes!A179)</f>
        <v>179</v>
      </c>
      <c r="D96" s="2">
        <f>ROW(EtalonRes!A198)</f>
        <v>198</v>
      </c>
      <c r="E96" s="2" t="s">
        <v>164</v>
      </c>
      <c r="F96" s="2" t="s">
        <v>165</v>
      </c>
      <c r="G96" s="2" t="s">
        <v>166</v>
      </c>
      <c r="H96" s="2" t="s">
        <v>47</v>
      </c>
      <c r="I96" s="2">
        <f>ROUND(68/100,9)</f>
        <v>0.68</v>
      </c>
      <c r="J96" s="2">
        <v>0</v>
      </c>
      <c r="K96" s="2"/>
      <c r="L96" s="2"/>
      <c r="M96" s="2"/>
      <c r="N96" s="2"/>
      <c r="O96" s="2">
        <f>ROUND(CP96,2)</f>
        <v>2165.37</v>
      </c>
      <c r="P96" s="2">
        <f>ROUND(CQ96*I96,2)</f>
        <v>775.37</v>
      </c>
      <c r="Q96" s="2">
        <f>ROUND(CR96*I96,2)</f>
        <v>14.24</v>
      </c>
      <c r="R96" s="2">
        <f>ROUND(CS96*I96,2)</f>
        <v>6.15</v>
      </c>
      <c r="S96" s="2">
        <f>ROUND(CT96*I96,2)</f>
        <v>1375.76</v>
      </c>
      <c r="T96" s="2">
        <f>ROUND(CU96*I96,2)</f>
        <v>0</v>
      </c>
      <c r="U96" s="2">
        <f>CV96*I96</f>
        <v>155.27800000000002</v>
      </c>
      <c r="V96" s="2">
        <f>CW96*I96</f>
        <v>0.45560000000000006</v>
      </c>
      <c r="W96" s="2">
        <f>ROUND(CX96*I96,2)</f>
        <v>0</v>
      </c>
      <c r="X96" s="2">
        <f t="shared" ref="X96:Y99" si="88">ROUND(CY96,2)</f>
        <v>1091.71</v>
      </c>
      <c r="Y96" s="2">
        <f t="shared" si="88"/>
        <v>690.96</v>
      </c>
      <c r="Z96" s="2"/>
      <c r="AA96" s="2">
        <v>16781625</v>
      </c>
      <c r="AB96" s="2">
        <f>ROUND((AC96+AD96+AF96),6)</f>
        <v>3184.37</v>
      </c>
      <c r="AC96" s="2">
        <f>ROUND((ES96),6)</f>
        <v>1140.25</v>
      </c>
      <c r="AD96" s="2">
        <f>ROUND((((ET96)-(EU96))+AE96),6)</f>
        <v>20.94</v>
      </c>
      <c r="AE96" s="2">
        <f>ROUND((EU96),6)</f>
        <v>9.0500000000000007</v>
      </c>
      <c r="AF96" s="2">
        <f>ROUND((EV96),6)</f>
        <v>2023.18</v>
      </c>
      <c r="AG96" s="2">
        <f>ROUND((AP96),6)</f>
        <v>0</v>
      </c>
      <c r="AH96" s="2">
        <f>(EW96)</f>
        <v>228.35</v>
      </c>
      <c r="AI96" s="2">
        <f>(EX96)</f>
        <v>0.67</v>
      </c>
      <c r="AJ96" s="2">
        <f>(AS96)</f>
        <v>0</v>
      </c>
      <c r="AK96" s="2">
        <v>3184.37</v>
      </c>
      <c r="AL96" s="2">
        <v>1140.25</v>
      </c>
      <c r="AM96" s="2">
        <v>20.94</v>
      </c>
      <c r="AN96" s="2">
        <v>9.0500000000000007</v>
      </c>
      <c r="AO96" s="2">
        <v>2023.18</v>
      </c>
      <c r="AP96" s="2">
        <v>0</v>
      </c>
      <c r="AQ96" s="2">
        <v>228.35</v>
      </c>
      <c r="AR96" s="2">
        <v>0.67</v>
      </c>
      <c r="AS96" s="2">
        <v>0</v>
      </c>
      <c r="AT96" s="2">
        <v>79</v>
      </c>
      <c r="AU96" s="2">
        <v>50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6</v>
      </c>
      <c r="BE96" s="2" t="s">
        <v>6</v>
      </c>
      <c r="BF96" s="2" t="s">
        <v>6</v>
      </c>
      <c r="BG96" s="2" t="s">
        <v>6</v>
      </c>
      <c r="BH96" s="2">
        <v>0</v>
      </c>
      <c r="BI96" s="2">
        <v>1</v>
      </c>
      <c r="BJ96" s="2" t="s">
        <v>167</v>
      </c>
      <c r="BK96" s="2"/>
      <c r="BL96" s="2"/>
      <c r="BM96" s="2">
        <v>61001</v>
      </c>
      <c r="BN96" s="2">
        <v>0</v>
      </c>
      <c r="BO96" s="2" t="s">
        <v>6</v>
      </c>
      <c r="BP96" s="2">
        <v>0</v>
      </c>
      <c r="BQ96" s="2">
        <v>6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6</v>
      </c>
      <c r="BZ96" s="2">
        <v>79</v>
      </c>
      <c r="CA96" s="2">
        <v>50</v>
      </c>
      <c r="CB96" s="2"/>
      <c r="CC96" s="2"/>
      <c r="CD96" s="2"/>
      <c r="CE96" s="2">
        <v>0</v>
      </c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6</v>
      </c>
      <c r="CO96" s="2">
        <v>0</v>
      </c>
      <c r="CP96" s="2">
        <f>(P96+Q96+S96)</f>
        <v>2165.37</v>
      </c>
      <c r="CQ96" s="2">
        <f>AC96*BC96</f>
        <v>1140.25</v>
      </c>
      <c r="CR96" s="2">
        <f>AD96*BB96</f>
        <v>20.94</v>
      </c>
      <c r="CS96" s="2">
        <f>AE96*BS96</f>
        <v>9.0500000000000007</v>
      </c>
      <c r="CT96" s="2">
        <f>AF96*BA96</f>
        <v>2023.18</v>
      </c>
      <c r="CU96" s="2">
        <f t="shared" ref="CU96:CX99" si="89">AG96</f>
        <v>0</v>
      </c>
      <c r="CV96" s="2">
        <f t="shared" si="89"/>
        <v>228.35</v>
      </c>
      <c r="CW96" s="2">
        <f t="shared" si="89"/>
        <v>0.67</v>
      </c>
      <c r="CX96" s="2">
        <f t="shared" si="89"/>
        <v>0</v>
      </c>
      <c r="CY96" s="2">
        <f>(((S96+R96)*AT96)/100)</f>
        <v>1091.7089000000001</v>
      </c>
      <c r="CZ96" s="2">
        <f>(((S96+R96)*AU96)/100)</f>
        <v>690.95500000000004</v>
      </c>
      <c r="DA96" s="2"/>
      <c r="DB96" s="2"/>
      <c r="DC96" s="2" t="s">
        <v>6</v>
      </c>
      <c r="DD96" s="2" t="s">
        <v>6</v>
      </c>
      <c r="DE96" s="2" t="s">
        <v>6</v>
      </c>
      <c r="DF96" s="2" t="s">
        <v>6</v>
      </c>
      <c r="DG96" s="2" t="s">
        <v>6</v>
      </c>
      <c r="DH96" s="2" t="s">
        <v>6</v>
      </c>
      <c r="DI96" s="2" t="s">
        <v>6</v>
      </c>
      <c r="DJ96" s="2" t="s">
        <v>6</v>
      </c>
      <c r="DK96" s="2" t="s">
        <v>6</v>
      </c>
      <c r="DL96" s="2" t="s">
        <v>6</v>
      </c>
      <c r="DM96" s="2" t="s">
        <v>6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1005</v>
      </c>
      <c r="DV96" s="2" t="s">
        <v>47</v>
      </c>
      <c r="DW96" s="2" t="s">
        <v>47</v>
      </c>
      <c r="DX96" s="2">
        <v>100</v>
      </c>
      <c r="DY96" s="2"/>
      <c r="DZ96" s="2"/>
      <c r="EA96" s="2"/>
      <c r="EB96" s="2"/>
      <c r="EC96" s="2"/>
      <c r="ED96" s="2"/>
      <c r="EE96" s="2">
        <v>16510570</v>
      </c>
      <c r="EF96" s="2">
        <v>6</v>
      </c>
      <c r="EG96" s="2" t="s">
        <v>20</v>
      </c>
      <c r="EH96" s="2">
        <v>0</v>
      </c>
      <c r="EI96" s="2" t="s">
        <v>6</v>
      </c>
      <c r="EJ96" s="2">
        <v>1</v>
      </c>
      <c r="EK96" s="2">
        <v>61001</v>
      </c>
      <c r="EL96" s="2" t="s">
        <v>168</v>
      </c>
      <c r="EM96" s="2" t="s">
        <v>169</v>
      </c>
      <c r="EN96" s="2"/>
      <c r="EO96" s="2" t="s">
        <v>6</v>
      </c>
      <c r="EP96" s="2"/>
      <c r="EQ96" s="2">
        <v>0</v>
      </c>
      <c r="ER96" s="2">
        <v>3184.37</v>
      </c>
      <c r="ES96" s="2">
        <v>1140.25</v>
      </c>
      <c r="ET96" s="2">
        <v>20.94</v>
      </c>
      <c r="EU96" s="2">
        <v>9.0500000000000007</v>
      </c>
      <c r="EV96" s="2">
        <v>2023.18</v>
      </c>
      <c r="EW96" s="2">
        <v>228.35</v>
      </c>
      <c r="EX96" s="2">
        <v>0.67</v>
      </c>
      <c r="EY96" s="2">
        <v>0</v>
      </c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>ROUND(IF(AND(BH96=3,BI96=3),P96,0),2)</f>
        <v>0</v>
      </c>
      <c r="FS96" s="2">
        <v>0</v>
      </c>
      <c r="FT96" s="2"/>
      <c r="FU96" s="2"/>
      <c r="FV96" s="2"/>
      <c r="FW96" s="2"/>
      <c r="FX96" s="2">
        <v>79</v>
      </c>
      <c r="FY96" s="2">
        <v>50</v>
      </c>
      <c r="FZ96" s="2"/>
      <c r="GA96" s="2" t="s">
        <v>6</v>
      </c>
      <c r="GB96" s="2"/>
      <c r="GC96" s="2"/>
      <c r="GD96" s="2">
        <v>0</v>
      </c>
      <c r="GE96" s="2"/>
      <c r="GF96" s="2">
        <v>-1050670095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>ROUND(IF(AND(BH96=3,BI96=3,FS96&lt;&gt;0),P96,0),2)</f>
        <v>0</v>
      </c>
      <c r="GM96" s="2">
        <f>ROUND(O96+X96+Y96+GK96,2)+GX96</f>
        <v>3948.04</v>
      </c>
      <c r="GN96" s="2">
        <f>IF(OR(BI96=0,BI96=1),ROUND(O96+X96+Y96+GK96,2),0)</f>
        <v>3948.04</v>
      </c>
      <c r="GO96" s="2">
        <f>IF(BI96=2,ROUND(O96+X96+Y96+GK96,2),0)</f>
        <v>0</v>
      </c>
      <c r="GP96" s="2">
        <f>IF(BI96=4,ROUND(O96+X96+Y96+GK96,2)+GX96,0)</f>
        <v>0</v>
      </c>
      <c r="GQ96" s="2"/>
      <c r="GR96" s="2">
        <v>0</v>
      </c>
      <c r="GS96" s="2">
        <v>3</v>
      </c>
      <c r="GT96" s="2">
        <v>0</v>
      </c>
      <c r="GU96" s="2" t="s">
        <v>6</v>
      </c>
      <c r="GV96" s="2">
        <f>ROUND((GT96),6)</f>
        <v>0</v>
      </c>
      <c r="GW96" s="2">
        <v>1</v>
      </c>
      <c r="GX96" s="2">
        <f>ROUND(HC96*I96,2)</f>
        <v>0</v>
      </c>
      <c r="GY96" s="2"/>
      <c r="GZ96" s="2"/>
      <c r="HA96" s="2">
        <v>0</v>
      </c>
      <c r="HB96" s="2">
        <v>0</v>
      </c>
      <c r="HC96" s="2">
        <f>GV96*GW96</f>
        <v>0</v>
      </c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17</v>
      </c>
      <c r="B97">
        <v>1</v>
      </c>
      <c r="C97">
        <f>ROW(SmtRes!A184)</f>
        <v>184</v>
      </c>
      <c r="D97">
        <f>ROW(EtalonRes!A204)</f>
        <v>204</v>
      </c>
      <c r="E97" t="s">
        <v>164</v>
      </c>
      <c r="F97" t="s">
        <v>165</v>
      </c>
      <c r="G97" t="s">
        <v>166</v>
      </c>
      <c r="H97" t="s">
        <v>47</v>
      </c>
      <c r="I97">
        <f>ROUND(68/100,9)</f>
        <v>0.68</v>
      </c>
      <c r="J97">
        <v>0</v>
      </c>
      <c r="O97">
        <f>ROUND(CP97,2)</f>
        <v>14421.37</v>
      </c>
      <c r="P97">
        <f>ROUND(CQ97*I97,2)</f>
        <v>5163.96</v>
      </c>
      <c r="Q97">
        <f>ROUND(CR97*I97,2)</f>
        <v>94.83</v>
      </c>
      <c r="R97">
        <f>ROUND(CS97*I97,2)</f>
        <v>40.99</v>
      </c>
      <c r="S97">
        <f>ROUND(CT97*I97,2)</f>
        <v>9162.58</v>
      </c>
      <c r="T97">
        <f>ROUND(CU97*I97,2)</f>
        <v>0</v>
      </c>
      <c r="U97">
        <f>CV97*I97</f>
        <v>155.27800000000002</v>
      </c>
      <c r="V97">
        <f>CW97*I97</f>
        <v>0.45560000000000006</v>
      </c>
      <c r="W97">
        <f>ROUND(CX97*I97,2)</f>
        <v>0</v>
      </c>
      <c r="X97">
        <f t="shared" si="88"/>
        <v>7270.82</v>
      </c>
      <c r="Y97">
        <f t="shared" si="88"/>
        <v>4601.79</v>
      </c>
      <c r="AA97">
        <v>16781639</v>
      </c>
      <c r="AB97">
        <f>ROUND((AC97+AD97+AF97),6)</f>
        <v>3184.37</v>
      </c>
      <c r="AC97">
        <f>ROUND((ES97),6)</f>
        <v>1140.25</v>
      </c>
      <c r="AD97">
        <f>ROUND((((ET97)-(EU97))+AE97),6)</f>
        <v>20.94</v>
      </c>
      <c r="AE97">
        <f>ROUND((EU97),6)</f>
        <v>9.0500000000000007</v>
      </c>
      <c r="AF97">
        <f>ROUND((EV97),6)</f>
        <v>2023.18</v>
      </c>
      <c r="AG97">
        <f>ROUND((AP97),6)</f>
        <v>0</v>
      </c>
      <c r="AH97">
        <f>(EW97)</f>
        <v>228.35</v>
      </c>
      <c r="AI97">
        <f>(EX97)</f>
        <v>0.67</v>
      </c>
      <c r="AJ97">
        <f>(AS97)</f>
        <v>0</v>
      </c>
      <c r="AK97">
        <v>3184.37</v>
      </c>
      <c r="AL97">
        <v>1140.25</v>
      </c>
      <c r="AM97">
        <v>20.94</v>
      </c>
      <c r="AN97">
        <v>9.0500000000000007</v>
      </c>
      <c r="AO97">
        <v>2023.18</v>
      </c>
      <c r="AP97">
        <v>0</v>
      </c>
      <c r="AQ97">
        <v>228.35</v>
      </c>
      <c r="AR97">
        <v>0.67</v>
      </c>
      <c r="AS97">
        <v>0</v>
      </c>
      <c r="AT97">
        <v>79</v>
      </c>
      <c r="AU97">
        <v>50</v>
      </c>
      <c r="AV97">
        <v>1</v>
      </c>
      <c r="AW97">
        <v>1</v>
      </c>
      <c r="AZ97">
        <v>6.66</v>
      </c>
      <c r="BA97">
        <v>6.66</v>
      </c>
      <c r="BB97">
        <v>6.66</v>
      </c>
      <c r="BC97">
        <v>6.66</v>
      </c>
      <c r="BD97" t="s">
        <v>6</v>
      </c>
      <c r="BE97" t="s">
        <v>6</v>
      </c>
      <c r="BF97" t="s">
        <v>6</v>
      </c>
      <c r="BG97" t="s">
        <v>6</v>
      </c>
      <c r="BH97">
        <v>0</v>
      </c>
      <c r="BI97">
        <v>1</v>
      </c>
      <c r="BJ97" t="s">
        <v>167</v>
      </c>
      <c r="BM97">
        <v>61001</v>
      </c>
      <c r="BN97">
        <v>0</v>
      </c>
      <c r="BO97" t="s">
        <v>6</v>
      </c>
      <c r="BP97">
        <v>0</v>
      </c>
      <c r="BQ97">
        <v>6</v>
      </c>
      <c r="BR97">
        <v>0</v>
      </c>
      <c r="BS97">
        <v>6.66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79</v>
      </c>
      <c r="CA97">
        <v>50</v>
      </c>
      <c r="CE97">
        <v>0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>(P97+Q97+S97)</f>
        <v>14421.369999999999</v>
      </c>
      <c r="CQ97">
        <f>AC97*BC97</f>
        <v>7594.0650000000005</v>
      </c>
      <c r="CR97">
        <f>AD97*BB97</f>
        <v>139.46040000000002</v>
      </c>
      <c r="CS97">
        <f>AE97*BS97</f>
        <v>60.273000000000003</v>
      </c>
      <c r="CT97">
        <f>AF97*BA97</f>
        <v>13474.3788</v>
      </c>
      <c r="CU97">
        <f t="shared" si="89"/>
        <v>0</v>
      </c>
      <c r="CV97">
        <f t="shared" si="89"/>
        <v>228.35</v>
      </c>
      <c r="CW97">
        <f t="shared" si="89"/>
        <v>0.67</v>
      </c>
      <c r="CX97">
        <f t="shared" si="89"/>
        <v>0</v>
      </c>
      <c r="CY97">
        <f>(((S97+R97)*AT97)/100)</f>
        <v>7270.8203000000003</v>
      </c>
      <c r="CZ97">
        <f>(((S97+R97)*AU97)/100)</f>
        <v>4601.7849999999999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1005</v>
      </c>
      <c r="DV97" t="s">
        <v>47</v>
      </c>
      <c r="DW97" t="s">
        <v>47</v>
      </c>
      <c r="DX97">
        <v>100</v>
      </c>
      <c r="EE97">
        <v>16510570</v>
      </c>
      <c r="EF97">
        <v>6</v>
      </c>
      <c r="EG97" t="s">
        <v>20</v>
      </c>
      <c r="EH97">
        <v>0</v>
      </c>
      <c r="EI97" t="s">
        <v>6</v>
      </c>
      <c r="EJ97">
        <v>1</v>
      </c>
      <c r="EK97">
        <v>61001</v>
      </c>
      <c r="EL97" t="s">
        <v>168</v>
      </c>
      <c r="EM97" t="s">
        <v>169</v>
      </c>
      <c r="EO97" t="s">
        <v>6</v>
      </c>
      <c r="EQ97">
        <v>0</v>
      </c>
      <c r="ER97">
        <v>3184.37</v>
      </c>
      <c r="ES97">
        <v>1140.25</v>
      </c>
      <c r="ET97">
        <v>20.94</v>
      </c>
      <c r="EU97">
        <v>9.0500000000000007</v>
      </c>
      <c r="EV97">
        <v>2023.18</v>
      </c>
      <c r="EW97">
        <v>228.35</v>
      </c>
      <c r="EX97">
        <v>0.67</v>
      </c>
      <c r="EY97">
        <v>0</v>
      </c>
      <c r="FQ97">
        <v>0</v>
      </c>
      <c r="FR97">
        <f>ROUND(IF(AND(BH97=3,BI97=3),P97,0),2)</f>
        <v>0</v>
      </c>
      <c r="FS97">
        <v>0</v>
      </c>
      <c r="FX97">
        <v>79</v>
      </c>
      <c r="FY97">
        <v>50</v>
      </c>
      <c r="GA97" t="s">
        <v>6</v>
      </c>
      <c r="GD97">
        <v>0</v>
      </c>
      <c r="GF97">
        <v>-1050670095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>ROUND(IF(AND(BH97=3,BI97=3,FS97&lt;&gt;0),P97,0),2)</f>
        <v>0</v>
      </c>
      <c r="GM97">
        <f>ROUND(O97+X97+Y97+GK97,2)+GX97</f>
        <v>26293.98</v>
      </c>
      <c r="GN97">
        <f>IF(OR(BI97=0,BI97=1),ROUND(O97+X97+Y97+GK97,2),0)</f>
        <v>26293.98</v>
      </c>
      <c r="GO97">
        <f>IF(BI97=2,ROUND(O97+X97+Y97+GK97,2),0)</f>
        <v>0</v>
      </c>
      <c r="GP97">
        <f>IF(BI97=4,ROUND(O97+X97+Y97+GK97,2)+GX97,0)</f>
        <v>0</v>
      </c>
      <c r="GR97">
        <v>0</v>
      </c>
      <c r="GS97">
        <v>3</v>
      </c>
      <c r="GT97">
        <v>0</v>
      </c>
      <c r="GU97" t="s">
        <v>6</v>
      </c>
      <c r="GV97">
        <f>ROUND((GT97),6)</f>
        <v>0</v>
      </c>
      <c r="GW97">
        <v>1</v>
      </c>
      <c r="GX97">
        <f>ROUND(HC97*I97,2)</f>
        <v>0</v>
      </c>
      <c r="HA97">
        <v>0</v>
      </c>
      <c r="HB97">
        <v>0</v>
      </c>
      <c r="HC97">
        <f>GV97*GW97</f>
        <v>0</v>
      </c>
      <c r="IK97">
        <v>0</v>
      </c>
    </row>
    <row r="98" spans="1:255" x14ac:dyDescent="0.2">
      <c r="A98" s="2">
        <v>17</v>
      </c>
      <c r="B98" s="2">
        <v>1</v>
      </c>
      <c r="C98" s="2">
        <f>ROW(SmtRes!A189)</f>
        <v>189</v>
      </c>
      <c r="D98" s="2">
        <f>ROW(EtalonRes!A209)</f>
        <v>209</v>
      </c>
      <c r="E98" s="2" t="s">
        <v>170</v>
      </c>
      <c r="F98" s="2" t="s">
        <v>45</v>
      </c>
      <c r="G98" s="2" t="s">
        <v>171</v>
      </c>
      <c r="H98" s="2" t="s">
        <v>47</v>
      </c>
      <c r="I98" s="2">
        <f>ROUND(246.4/100,9)</f>
        <v>2.464</v>
      </c>
      <c r="J98" s="2">
        <v>0</v>
      </c>
      <c r="K98" s="2"/>
      <c r="L98" s="2"/>
      <c r="M98" s="2"/>
      <c r="N98" s="2"/>
      <c r="O98" s="2">
        <f>ROUND(CP98,2)</f>
        <v>17621.48</v>
      </c>
      <c r="P98" s="2">
        <f>ROUND(CQ98*I98,2)</f>
        <v>13146.43</v>
      </c>
      <c r="Q98" s="2">
        <f>ROUND(CR98*I98,2)</f>
        <v>1200.1300000000001</v>
      </c>
      <c r="R98" s="2">
        <f>ROUND(CS98*I98,2)</f>
        <v>234.29</v>
      </c>
      <c r="S98" s="2">
        <f>ROUND(CT98*I98,2)</f>
        <v>3274.92</v>
      </c>
      <c r="T98" s="2">
        <f>ROUND(CU98*I98,2)</f>
        <v>0</v>
      </c>
      <c r="U98" s="2">
        <f>CV98*I98</f>
        <v>348.39678719999995</v>
      </c>
      <c r="V98" s="2">
        <f>CW98*I98</f>
        <v>19.736639999999998</v>
      </c>
      <c r="W98" s="2">
        <f>ROUND(CX98*I98,2)</f>
        <v>0</v>
      </c>
      <c r="X98" s="2">
        <f t="shared" si="88"/>
        <v>3333.75</v>
      </c>
      <c r="Y98" s="2">
        <f t="shared" si="88"/>
        <v>1649.33</v>
      </c>
      <c r="Z98" s="2"/>
      <c r="AA98" s="2">
        <v>16781625</v>
      </c>
      <c r="AB98" s="2">
        <f>ROUND((AC98+AD98+AF98),6)</f>
        <v>7151.5706</v>
      </c>
      <c r="AC98" s="2">
        <f>ROUND((ES98),6)</f>
        <v>5335.4</v>
      </c>
      <c r="AD98" s="2">
        <f>ROUND((((((ET98*1.25)*1.2))-(((EU98*1.25)*1.2)))+AE98),6)</f>
        <v>487.065</v>
      </c>
      <c r="AE98" s="2">
        <f>ROUND((((EU98*1.25)*1.2)),6)</f>
        <v>95.084999999999994</v>
      </c>
      <c r="AF98" s="2">
        <f>ROUND((((EV98*1.15)*1.2)),6)</f>
        <v>1329.1056000000001</v>
      </c>
      <c r="AG98" s="2">
        <f>ROUND((AP98),6)</f>
        <v>0</v>
      </c>
      <c r="AH98" s="2">
        <f>(((EW98*1.15)*1.2))</f>
        <v>141.39479999999998</v>
      </c>
      <c r="AI98" s="2">
        <f>(((EX98*1.25)*1.2))</f>
        <v>8.01</v>
      </c>
      <c r="AJ98" s="2">
        <f>(AS98)</f>
        <v>0</v>
      </c>
      <c r="AK98" s="2">
        <v>6623.23</v>
      </c>
      <c r="AL98" s="2">
        <v>5335.4</v>
      </c>
      <c r="AM98" s="2">
        <v>324.70999999999998</v>
      </c>
      <c r="AN98" s="2">
        <v>63.39</v>
      </c>
      <c r="AO98" s="2">
        <v>963.12</v>
      </c>
      <c r="AP98" s="2">
        <v>0</v>
      </c>
      <c r="AQ98" s="2">
        <v>102.46</v>
      </c>
      <c r="AR98" s="2">
        <v>5.34</v>
      </c>
      <c r="AS98" s="2">
        <v>0</v>
      </c>
      <c r="AT98" s="2">
        <v>95</v>
      </c>
      <c r="AU98" s="2">
        <v>47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6</v>
      </c>
      <c r="BE98" s="2" t="s">
        <v>6</v>
      </c>
      <c r="BF98" s="2" t="s">
        <v>6</v>
      </c>
      <c r="BG98" s="2" t="s">
        <v>6</v>
      </c>
      <c r="BH98" s="2">
        <v>0</v>
      </c>
      <c r="BI98" s="2">
        <v>1</v>
      </c>
      <c r="BJ98" s="2" t="s">
        <v>48</v>
      </c>
      <c r="BK98" s="2"/>
      <c r="BL98" s="2"/>
      <c r="BM98" s="2">
        <v>15001</v>
      </c>
      <c r="BN98" s="2">
        <v>0</v>
      </c>
      <c r="BO98" s="2" t="s">
        <v>6</v>
      </c>
      <c r="BP98" s="2">
        <v>0</v>
      </c>
      <c r="BQ98" s="2">
        <v>2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6</v>
      </c>
      <c r="BZ98" s="2">
        <v>105</v>
      </c>
      <c r="CA98" s="2">
        <v>55</v>
      </c>
      <c r="CB98" s="2"/>
      <c r="CC98" s="2"/>
      <c r="CD98" s="2"/>
      <c r="CE98" s="2">
        <v>0</v>
      </c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1112</v>
      </c>
      <c r="CO98" s="2">
        <v>0</v>
      </c>
      <c r="CP98" s="2">
        <f>(P98+Q98+S98)</f>
        <v>17621.480000000003</v>
      </c>
      <c r="CQ98" s="2">
        <f>AC98*BC98</f>
        <v>5335.4</v>
      </c>
      <c r="CR98" s="2">
        <f>AD98*BB98</f>
        <v>487.065</v>
      </c>
      <c r="CS98" s="2">
        <f>AE98*BS98</f>
        <v>95.084999999999994</v>
      </c>
      <c r="CT98" s="2">
        <f>AF98*BA98</f>
        <v>1329.1056000000001</v>
      </c>
      <c r="CU98" s="2">
        <f t="shared" si="89"/>
        <v>0</v>
      </c>
      <c r="CV98" s="2">
        <f t="shared" si="89"/>
        <v>141.39479999999998</v>
      </c>
      <c r="CW98" s="2">
        <f t="shared" si="89"/>
        <v>8.01</v>
      </c>
      <c r="CX98" s="2">
        <f t="shared" si="89"/>
        <v>0</v>
      </c>
      <c r="CY98" s="2">
        <f>(((S98+R98)*AT98)/100)</f>
        <v>3333.7494999999999</v>
      </c>
      <c r="CZ98" s="2">
        <f>(((S98+R98)*AU98)/100)</f>
        <v>1649.3287</v>
      </c>
      <c r="DA98" s="2"/>
      <c r="DB98" s="2"/>
      <c r="DC98" s="2" t="s">
        <v>6</v>
      </c>
      <c r="DD98" s="2" t="s">
        <v>6</v>
      </c>
      <c r="DE98" s="2" t="s">
        <v>172</v>
      </c>
      <c r="DF98" s="2" t="s">
        <v>172</v>
      </c>
      <c r="DG98" s="2" t="s">
        <v>173</v>
      </c>
      <c r="DH98" s="2" t="s">
        <v>6</v>
      </c>
      <c r="DI98" s="2" t="s">
        <v>173</v>
      </c>
      <c r="DJ98" s="2" t="s">
        <v>172</v>
      </c>
      <c r="DK98" s="2" t="s">
        <v>6</v>
      </c>
      <c r="DL98" s="2" t="s">
        <v>6</v>
      </c>
      <c r="DM98" s="2" t="s">
        <v>6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1005</v>
      </c>
      <c r="DV98" s="2" t="s">
        <v>47</v>
      </c>
      <c r="DW98" s="2" t="s">
        <v>47</v>
      </c>
      <c r="DX98" s="2">
        <v>100</v>
      </c>
      <c r="DY98" s="2"/>
      <c r="DZ98" s="2"/>
      <c r="EA98" s="2"/>
      <c r="EB98" s="2"/>
      <c r="EC98" s="2"/>
      <c r="ED98" s="2"/>
      <c r="EE98" s="2">
        <v>16510513</v>
      </c>
      <c r="EF98" s="2">
        <v>2</v>
      </c>
      <c r="EG98" s="2" t="s">
        <v>51</v>
      </c>
      <c r="EH98" s="2">
        <v>0</v>
      </c>
      <c r="EI98" s="2" t="s">
        <v>6</v>
      </c>
      <c r="EJ98" s="2">
        <v>1</v>
      </c>
      <c r="EK98" s="2">
        <v>15001</v>
      </c>
      <c r="EL98" s="2" t="s">
        <v>52</v>
      </c>
      <c r="EM98" s="2" t="s">
        <v>53</v>
      </c>
      <c r="EN98" s="2"/>
      <c r="EO98" s="2" t="s">
        <v>174</v>
      </c>
      <c r="EP98" s="2"/>
      <c r="EQ98" s="2">
        <v>0</v>
      </c>
      <c r="ER98" s="2">
        <v>6623.23</v>
      </c>
      <c r="ES98" s="2">
        <v>5335.4</v>
      </c>
      <c r="ET98" s="2">
        <v>324.70999999999998</v>
      </c>
      <c r="EU98" s="2">
        <v>63.39</v>
      </c>
      <c r="EV98" s="2">
        <v>963.12</v>
      </c>
      <c r="EW98" s="2">
        <v>102.46</v>
      </c>
      <c r="EX98" s="2">
        <v>5.34</v>
      </c>
      <c r="EY98" s="2">
        <v>0</v>
      </c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>ROUND(IF(AND(BH98=3,BI98=3),P98,0),2)</f>
        <v>0</v>
      </c>
      <c r="FS98" s="2">
        <v>0</v>
      </c>
      <c r="FT98" s="2" t="s">
        <v>55</v>
      </c>
      <c r="FU98" s="2" t="s">
        <v>56</v>
      </c>
      <c r="FV98" s="2"/>
      <c r="FW98" s="2"/>
      <c r="FX98" s="2">
        <v>94.5</v>
      </c>
      <c r="FY98" s="2">
        <v>46.75</v>
      </c>
      <c r="FZ98" s="2"/>
      <c r="GA98" s="2" t="s">
        <v>6</v>
      </c>
      <c r="GB98" s="2"/>
      <c r="GC98" s="2"/>
      <c r="GD98" s="2">
        <v>0</v>
      </c>
      <c r="GE98" s="2"/>
      <c r="GF98" s="2">
        <v>-59192285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>ROUND(IF(AND(BH98=3,BI98=3,FS98&lt;&gt;0),P98,0),2)</f>
        <v>0</v>
      </c>
      <c r="GM98" s="2">
        <f>ROUND(O98+X98+Y98+GK98,2)+GX98</f>
        <v>22604.560000000001</v>
      </c>
      <c r="GN98" s="2">
        <f>IF(OR(BI98=0,BI98=1),ROUND(O98+X98+Y98+GK98,2),0)</f>
        <v>22604.560000000001</v>
      </c>
      <c r="GO98" s="2">
        <f>IF(BI98=2,ROUND(O98+X98+Y98+GK98,2),0)</f>
        <v>0</v>
      </c>
      <c r="GP98" s="2">
        <f>IF(BI98=4,ROUND(O98+X98+Y98+GK98,2)+GX98,0)</f>
        <v>0</v>
      </c>
      <c r="GQ98" s="2"/>
      <c r="GR98" s="2">
        <v>0</v>
      </c>
      <c r="GS98" s="2">
        <v>3</v>
      </c>
      <c r="GT98" s="2">
        <v>0</v>
      </c>
      <c r="GU98" s="2" t="s">
        <v>6</v>
      </c>
      <c r="GV98" s="2">
        <f>ROUND((GT98),6)</f>
        <v>0</v>
      </c>
      <c r="GW98" s="2">
        <v>1</v>
      </c>
      <c r="GX98" s="2">
        <f>ROUND(HC98*I98,2)</f>
        <v>0</v>
      </c>
      <c r="GY98" s="2"/>
      <c r="GZ98" s="2"/>
      <c r="HA98" s="2">
        <v>0</v>
      </c>
      <c r="HB98" s="2">
        <v>0</v>
      </c>
      <c r="HC98" s="2">
        <f>GV98*GW98</f>
        <v>0</v>
      </c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17</v>
      </c>
      <c r="B99">
        <v>1</v>
      </c>
      <c r="C99">
        <f>ROW(SmtRes!A194)</f>
        <v>194</v>
      </c>
      <c r="D99">
        <f>ROW(EtalonRes!A214)</f>
        <v>214</v>
      </c>
      <c r="E99" t="s">
        <v>170</v>
      </c>
      <c r="F99" t="s">
        <v>45</v>
      </c>
      <c r="G99" t="s">
        <v>171</v>
      </c>
      <c r="H99" t="s">
        <v>47</v>
      </c>
      <c r="I99">
        <f>ROUND(246.4/100,9)</f>
        <v>2.464</v>
      </c>
      <c r="J99">
        <v>0</v>
      </c>
      <c r="O99">
        <f>ROUND(CP99,2)</f>
        <v>117358.98</v>
      </c>
      <c r="P99">
        <f>ROUND(CQ99*I99,2)</f>
        <v>87555.19</v>
      </c>
      <c r="Q99">
        <f>ROUND(CR99*I99,2)</f>
        <v>7992.85</v>
      </c>
      <c r="R99">
        <f>ROUND(CS99*I99,2)</f>
        <v>1560.37</v>
      </c>
      <c r="S99">
        <f>ROUND(CT99*I99,2)</f>
        <v>21810.94</v>
      </c>
      <c r="T99">
        <f>ROUND(CU99*I99,2)</f>
        <v>0</v>
      </c>
      <c r="U99">
        <f>CV99*I99</f>
        <v>348.39678719999995</v>
      </c>
      <c r="V99">
        <f>CW99*I99</f>
        <v>19.736639999999998</v>
      </c>
      <c r="W99">
        <f>ROUND(CX99*I99,2)</f>
        <v>0</v>
      </c>
      <c r="X99">
        <f t="shared" si="88"/>
        <v>22202.74</v>
      </c>
      <c r="Y99">
        <f t="shared" si="88"/>
        <v>10984.52</v>
      </c>
      <c r="AA99">
        <v>16781639</v>
      </c>
      <c r="AB99">
        <f>ROUND((AC99+AD99+AF99),6)</f>
        <v>7151.5706</v>
      </c>
      <c r="AC99">
        <f>ROUND((ES99),6)</f>
        <v>5335.4</v>
      </c>
      <c r="AD99">
        <f>ROUND((((((ET99*1.25)*1.2))-(((EU99*1.25)*1.2)))+AE99),6)</f>
        <v>487.065</v>
      </c>
      <c r="AE99">
        <f>ROUND((((EU99*1.25)*1.2)),6)</f>
        <v>95.084999999999994</v>
      </c>
      <c r="AF99">
        <f>ROUND((((EV99*1.15)*1.2)),6)</f>
        <v>1329.1056000000001</v>
      </c>
      <c r="AG99">
        <f>ROUND((AP99),6)</f>
        <v>0</v>
      </c>
      <c r="AH99">
        <f>(((EW99*1.15)*1.2))</f>
        <v>141.39479999999998</v>
      </c>
      <c r="AI99">
        <f>(((EX99*1.25)*1.2))</f>
        <v>8.01</v>
      </c>
      <c r="AJ99">
        <f>(AS99)</f>
        <v>0</v>
      </c>
      <c r="AK99">
        <v>6623.23</v>
      </c>
      <c r="AL99">
        <v>5335.4</v>
      </c>
      <c r="AM99">
        <v>324.70999999999998</v>
      </c>
      <c r="AN99">
        <v>63.39</v>
      </c>
      <c r="AO99">
        <v>963.12</v>
      </c>
      <c r="AP99">
        <v>0</v>
      </c>
      <c r="AQ99">
        <v>102.46</v>
      </c>
      <c r="AR99">
        <v>5.34</v>
      </c>
      <c r="AS99">
        <v>0</v>
      </c>
      <c r="AT99">
        <v>95</v>
      </c>
      <c r="AU99">
        <v>47</v>
      </c>
      <c r="AV99">
        <v>1</v>
      </c>
      <c r="AW99">
        <v>1</v>
      </c>
      <c r="AZ99">
        <v>6.66</v>
      </c>
      <c r="BA99">
        <v>6.66</v>
      </c>
      <c r="BB99">
        <v>6.66</v>
      </c>
      <c r="BC99">
        <v>6.66</v>
      </c>
      <c r="BD99" t="s">
        <v>6</v>
      </c>
      <c r="BE99" t="s">
        <v>6</v>
      </c>
      <c r="BF99" t="s">
        <v>6</v>
      </c>
      <c r="BG99" t="s">
        <v>6</v>
      </c>
      <c r="BH99">
        <v>0</v>
      </c>
      <c r="BI99">
        <v>1</v>
      </c>
      <c r="BJ99" t="s">
        <v>48</v>
      </c>
      <c r="BM99">
        <v>15001</v>
      </c>
      <c r="BN99">
        <v>0</v>
      </c>
      <c r="BO99" t="s">
        <v>6</v>
      </c>
      <c r="BP99">
        <v>0</v>
      </c>
      <c r="BQ99">
        <v>2</v>
      </c>
      <c r="BR99">
        <v>0</v>
      </c>
      <c r="BS99">
        <v>6.66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105</v>
      </c>
      <c r="CA99">
        <v>55</v>
      </c>
      <c r="CE99">
        <v>0</v>
      </c>
      <c r="CF99">
        <v>0</v>
      </c>
      <c r="CG99">
        <v>0</v>
      </c>
      <c r="CM99">
        <v>0</v>
      </c>
      <c r="CN99" t="s">
        <v>1112</v>
      </c>
      <c r="CO99">
        <v>0</v>
      </c>
      <c r="CP99">
        <f>(P99+Q99+S99)</f>
        <v>117358.98000000001</v>
      </c>
      <c r="CQ99">
        <f>AC99*BC99</f>
        <v>35533.763999999996</v>
      </c>
      <c r="CR99">
        <f>AD99*BB99</f>
        <v>3243.8528999999999</v>
      </c>
      <c r="CS99">
        <f>AE99*BS99</f>
        <v>633.26609999999994</v>
      </c>
      <c r="CT99">
        <f>AF99*BA99</f>
        <v>8851.8432960000009</v>
      </c>
      <c r="CU99">
        <f t="shared" si="89"/>
        <v>0</v>
      </c>
      <c r="CV99">
        <f t="shared" si="89"/>
        <v>141.39479999999998</v>
      </c>
      <c r="CW99">
        <f t="shared" si="89"/>
        <v>8.01</v>
      </c>
      <c r="CX99">
        <f t="shared" si="89"/>
        <v>0</v>
      </c>
      <c r="CY99">
        <f>(((S99+R99)*AT99)/100)</f>
        <v>22202.744499999997</v>
      </c>
      <c r="CZ99">
        <f>(((S99+R99)*AU99)/100)</f>
        <v>10984.515699999998</v>
      </c>
      <c r="DC99" t="s">
        <v>6</v>
      </c>
      <c r="DD99" t="s">
        <v>6</v>
      </c>
      <c r="DE99" t="s">
        <v>172</v>
      </c>
      <c r="DF99" t="s">
        <v>172</v>
      </c>
      <c r="DG99" t="s">
        <v>173</v>
      </c>
      <c r="DH99" t="s">
        <v>6</v>
      </c>
      <c r="DI99" t="s">
        <v>173</v>
      </c>
      <c r="DJ99" t="s">
        <v>172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1005</v>
      </c>
      <c r="DV99" t="s">
        <v>47</v>
      </c>
      <c r="DW99" t="s">
        <v>47</v>
      </c>
      <c r="DX99">
        <v>100</v>
      </c>
      <c r="EE99">
        <v>16510513</v>
      </c>
      <c r="EF99">
        <v>2</v>
      </c>
      <c r="EG99" t="s">
        <v>51</v>
      </c>
      <c r="EH99">
        <v>0</v>
      </c>
      <c r="EI99" t="s">
        <v>6</v>
      </c>
      <c r="EJ99">
        <v>1</v>
      </c>
      <c r="EK99">
        <v>15001</v>
      </c>
      <c r="EL99" t="s">
        <v>52</v>
      </c>
      <c r="EM99" t="s">
        <v>53</v>
      </c>
      <c r="EO99" t="s">
        <v>174</v>
      </c>
      <c r="EQ99">
        <v>0</v>
      </c>
      <c r="ER99">
        <v>6623.23</v>
      </c>
      <c r="ES99">
        <v>5335.4</v>
      </c>
      <c r="ET99">
        <v>324.70999999999998</v>
      </c>
      <c r="EU99">
        <v>63.39</v>
      </c>
      <c r="EV99">
        <v>963.12</v>
      </c>
      <c r="EW99">
        <v>102.46</v>
      </c>
      <c r="EX99">
        <v>5.34</v>
      </c>
      <c r="EY99">
        <v>0</v>
      </c>
      <c r="FQ99">
        <v>0</v>
      </c>
      <c r="FR99">
        <f>ROUND(IF(AND(BH99=3,BI99=3),P99,0),2)</f>
        <v>0</v>
      </c>
      <c r="FS99">
        <v>0</v>
      </c>
      <c r="FT99" t="s">
        <v>55</v>
      </c>
      <c r="FU99" t="s">
        <v>56</v>
      </c>
      <c r="FX99">
        <v>94.5</v>
      </c>
      <c r="FY99">
        <v>46.75</v>
      </c>
      <c r="GA99" t="s">
        <v>6</v>
      </c>
      <c r="GD99">
        <v>0</v>
      </c>
      <c r="GF99">
        <v>-59192285</v>
      </c>
      <c r="GG99">
        <v>1</v>
      </c>
      <c r="GH99">
        <v>1</v>
      </c>
      <c r="GI99">
        <v>4</v>
      </c>
      <c r="GJ99">
        <v>0</v>
      </c>
      <c r="GK99">
        <f>ROUND(R99*(S12)/100,2)</f>
        <v>0</v>
      </c>
      <c r="GL99">
        <f>ROUND(IF(AND(BH99=3,BI99=3,FS99&lt;&gt;0),P99,0),2)</f>
        <v>0</v>
      </c>
      <c r="GM99">
        <f>ROUND(O99+X99+Y99+GK99,2)+GX99</f>
        <v>150546.23999999999</v>
      </c>
      <c r="GN99">
        <f>IF(OR(BI99=0,BI99=1),ROUND(O99+X99+Y99+GK99,2),0)</f>
        <v>150546.23999999999</v>
      </c>
      <c r="GO99">
        <f>IF(BI99=2,ROUND(O99+X99+Y99+GK99,2),0)</f>
        <v>0</v>
      </c>
      <c r="GP99">
        <f>IF(BI99=4,ROUND(O99+X99+Y99+GK99,2)+GX99,0)</f>
        <v>0</v>
      </c>
      <c r="GR99">
        <v>0</v>
      </c>
      <c r="GS99">
        <v>3</v>
      </c>
      <c r="GT99">
        <v>0</v>
      </c>
      <c r="GU99" t="s">
        <v>6</v>
      </c>
      <c r="GV99">
        <f>ROUND((GT99),6)</f>
        <v>0</v>
      </c>
      <c r="GW99">
        <v>1</v>
      </c>
      <c r="GX99">
        <f>ROUND(HC99*I99,2)</f>
        <v>0</v>
      </c>
      <c r="HA99">
        <v>0</v>
      </c>
      <c r="HB99">
        <v>0</v>
      </c>
      <c r="HC99">
        <f>GV99*GW99</f>
        <v>0</v>
      </c>
      <c r="IK99">
        <v>0</v>
      </c>
    </row>
    <row r="101" spans="1:255" x14ac:dyDescent="0.2">
      <c r="A101" s="3">
        <v>51</v>
      </c>
      <c r="B101" s="3">
        <f>B92</f>
        <v>1</v>
      </c>
      <c r="C101" s="3">
        <f>A92</f>
        <v>5</v>
      </c>
      <c r="D101" s="3">
        <f>ROW(A92)</f>
        <v>92</v>
      </c>
      <c r="E101" s="3"/>
      <c r="F101" s="3" t="str">
        <f>IF(F92&lt;&gt;"",F92,"")</f>
        <v>Новый подраздел</v>
      </c>
      <c r="G101" s="3" t="str">
        <f>IF(G92&lt;&gt;"",G92,"")</f>
        <v>Потолок</v>
      </c>
      <c r="H101" s="3">
        <v>0</v>
      </c>
      <c r="I101" s="3"/>
      <c r="J101" s="3"/>
      <c r="K101" s="3"/>
      <c r="L101" s="3"/>
      <c r="M101" s="3"/>
      <c r="N101" s="3"/>
      <c r="O101" s="3">
        <f t="shared" ref="O101:T101" si="90">ROUND(AB101,2)</f>
        <v>19786.849999999999</v>
      </c>
      <c r="P101" s="3">
        <f t="shared" si="90"/>
        <v>13921.8</v>
      </c>
      <c r="Q101" s="3">
        <f t="shared" si="90"/>
        <v>1214.3699999999999</v>
      </c>
      <c r="R101" s="3">
        <f t="shared" si="90"/>
        <v>240.44</v>
      </c>
      <c r="S101" s="3">
        <f t="shared" si="90"/>
        <v>4650.68</v>
      </c>
      <c r="T101" s="3">
        <f t="shared" si="90"/>
        <v>0</v>
      </c>
      <c r="U101" s="3">
        <f>AH101</f>
        <v>503.67478719999997</v>
      </c>
      <c r="V101" s="3">
        <f>AI101</f>
        <v>20.192239999999998</v>
      </c>
      <c r="W101" s="3">
        <f>ROUND(AJ101,2)</f>
        <v>0</v>
      </c>
      <c r="X101" s="3">
        <f>ROUND(AK101,2)</f>
        <v>4425.46</v>
      </c>
      <c r="Y101" s="3">
        <f>ROUND(AL101,2)</f>
        <v>2340.29</v>
      </c>
      <c r="Z101" s="3"/>
      <c r="AA101" s="3"/>
      <c r="AB101" s="3">
        <f>ROUND(SUMIF(AA96:AA99,"=16781625",O96:O99),2)</f>
        <v>19786.849999999999</v>
      </c>
      <c r="AC101" s="3">
        <f>ROUND(SUMIF(AA96:AA99,"=16781625",P96:P99),2)</f>
        <v>13921.8</v>
      </c>
      <c r="AD101" s="3">
        <f>ROUND(SUMIF(AA96:AA99,"=16781625",Q96:Q99),2)</f>
        <v>1214.3699999999999</v>
      </c>
      <c r="AE101" s="3">
        <f>ROUND(SUMIF(AA96:AA99,"=16781625",R96:R99),2)</f>
        <v>240.44</v>
      </c>
      <c r="AF101" s="3">
        <f>ROUND(SUMIF(AA96:AA99,"=16781625",S96:S99),2)</f>
        <v>4650.68</v>
      </c>
      <c r="AG101" s="3">
        <f>ROUND(SUMIF(AA96:AA99,"=16781625",T96:T99),2)</f>
        <v>0</v>
      </c>
      <c r="AH101" s="3">
        <f>SUMIF(AA96:AA99,"=16781625",U96:U99)</f>
        <v>503.67478719999997</v>
      </c>
      <c r="AI101" s="3">
        <f>SUMIF(AA96:AA99,"=16781625",V96:V99)</f>
        <v>20.192239999999998</v>
      </c>
      <c r="AJ101" s="3">
        <f>ROUND(SUMIF(AA96:AA99,"=16781625",W96:W99),2)</f>
        <v>0</v>
      </c>
      <c r="AK101" s="3">
        <f>ROUND(SUMIF(AA96:AA99,"=16781625",X96:X99),2)</f>
        <v>4425.46</v>
      </c>
      <c r="AL101" s="3">
        <f>ROUND(SUMIF(AA96:AA99,"=16781625",Y96:Y99),2)</f>
        <v>2340.29</v>
      </c>
      <c r="AM101" s="3"/>
      <c r="AN101" s="3"/>
      <c r="AO101" s="3">
        <f t="shared" ref="AO101:BC101" si="91">ROUND(BX101,2)</f>
        <v>0</v>
      </c>
      <c r="AP101" s="3">
        <f t="shared" si="91"/>
        <v>0</v>
      </c>
      <c r="AQ101" s="3">
        <f t="shared" si="91"/>
        <v>0</v>
      </c>
      <c r="AR101" s="3">
        <f t="shared" si="91"/>
        <v>26552.6</v>
      </c>
      <c r="AS101" s="3">
        <f t="shared" si="91"/>
        <v>26552.6</v>
      </c>
      <c r="AT101" s="3">
        <f t="shared" si="91"/>
        <v>0</v>
      </c>
      <c r="AU101" s="3">
        <f t="shared" si="91"/>
        <v>0</v>
      </c>
      <c r="AV101" s="3">
        <f t="shared" si="91"/>
        <v>13921.8</v>
      </c>
      <c r="AW101" s="3">
        <f t="shared" si="91"/>
        <v>13921.8</v>
      </c>
      <c r="AX101" s="3">
        <f t="shared" si="91"/>
        <v>0</v>
      </c>
      <c r="AY101" s="3">
        <f t="shared" si="91"/>
        <v>13921.8</v>
      </c>
      <c r="AZ101" s="3">
        <f t="shared" si="91"/>
        <v>0</v>
      </c>
      <c r="BA101" s="3">
        <f t="shared" si="91"/>
        <v>0</v>
      </c>
      <c r="BB101" s="3">
        <f t="shared" si="91"/>
        <v>0</v>
      </c>
      <c r="BC101" s="3">
        <f t="shared" si="91"/>
        <v>0</v>
      </c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>
        <f>ROUND(SUMIF(AA96:AA99,"=16781625",FQ96:FQ99),2)</f>
        <v>0</v>
      </c>
      <c r="BY101" s="3">
        <f>ROUND(SUMIF(AA96:AA99,"=16781625",FR96:FR99),2)</f>
        <v>0</v>
      </c>
      <c r="BZ101" s="3">
        <f>ROUND(SUMIF(AA96:AA99,"=16781625",GL96:GL99),2)</f>
        <v>0</v>
      </c>
      <c r="CA101" s="3">
        <f>ROUND(SUMIF(AA96:AA99,"=16781625",GM96:GM99),2)</f>
        <v>26552.6</v>
      </c>
      <c r="CB101" s="3">
        <f>ROUND(SUMIF(AA96:AA99,"=16781625",GN96:GN99),2)</f>
        <v>26552.6</v>
      </c>
      <c r="CC101" s="3">
        <f>ROUND(SUMIF(AA96:AA99,"=16781625",GO96:GO99),2)</f>
        <v>0</v>
      </c>
      <c r="CD101" s="3">
        <f>ROUND(SUMIF(AA96:AA99,"=16781625",GP96:GP99),2)</f>
        <v>0</v>
      </c>
      <c r="CE101" s="3">
        <f>AC101-BX101</f>
        <v>13921.8</v>
      </c>
      <c r="CF101" s="3">
        <f>AC101-BY101</f>
        <v>13921.8</v>
      </c>
      <c r="CG101" s="3">
        <f>BX101-BZ101</f>
        <v>0</v>
      </c>
      <c r="CH101" s="3">
        <f>AC101-BX101-BY101+BZ101</f>
        <v>13921.8</v>
      </c>
      <c r="CI101" s="3">
        <f>BY101-BZ101</f>
        <v>0</v>
      </c>
      <c r="CJ101" s="3">
        <f>ROUND(SUMIF(AA96:AA99,"=16781625",GX96:GX99),2)</f>
        <v>0</v>
      </c>
      <c r="CK101" s="3">
        <f>ROUND(SUMIF(AA96:AA99,"=16781625",GY96:GY99),2)</f>
        <v>0</v>
      </c>
      <c r="CL101" s="3">
        <f>ROUND(SUMIF(AA96:AA99,"=16781625",GZ96:GZ99),2)</f>
        <v>0</v>
      </c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4">
        <f t="shared" ref="DG101:DL101" si="92">ROUND(DT101,2)</f>
        <v>131780.35</v>
      </c>
      <c r="DH101" s="4">
        <f t="shared" si="92"/>
        <v>92719.15</v>
      </c>
      <c r="DI101" s="4">
        <f t="shared" si="92"/>
        <v>8087.68</v>
      </c>
      <c r="DJ101" s="4">
        <f t="shared" si="92"/>
        <v>1601.36</v>
      </c>
      <c r="DK101" s="4">
        <f t="shared" si="92"/>
        <v>30973.52</v>
      </c>
      <c r="DL101" s="4">
        <f t="shared" si="92"/>
        <v>0</v>
      </c>
      <c r="DM101" s="4">
        <f>DZ101</f>
        <v>503.67478719999997</v>
      </c>
      <c r="DN101" s="4">
        <f>EA101</f>
        <v>20.192239999999998</v>
      </c>
      <c r="DO101" s="4">
        <f>ROUND(EB101,2)</f>
        <v>0</v>
      </c>
      <c r="DP101" s="4">
        <f>ROUND(EC101,2)</f>
        <v>29473.56</v>
      </c>
      <c r="DQ101" s="4">
        <f>ROUND(ED101,2)</f>
        <v>15586.31</v>
      </c>
      <c r="DR101" s="4"/>
      <c r="DS101" s="4"/>
      <c r="DT101" s="4">
        <f>ROUND(SUMIF(AA96:AA99,"=16781639",O96:O99),2)</f>
        <v>131780.35</v>
      </c>
      <c r="DU101" s="4">
        <f>ROUND(SUMIF(AA96:AA99,"=16781639",P96:P99),2)</f>
        <v>92719.15</v>
      </c>
      <c r="DV101" s="4">
        <f>ROUND(SUMIF(AA96:AA99,"=16781639",Q96:Q99),2)</f>
        <v>8087.68</v>
      </c>
      <c r="DW101" s="4">
        <f>ROUND(SUMIF(AA96:AA99,"=16781639",R96:R99),2)</f>
        <v>1601.36</v>
      </c>
      <c r="DX101" s="4">
        <f>ROUND(SUMIF(AA96:AA99,"=16781639",S96:S99),2)</f>
        <v>30973.52</v>
      </c>
      <c r="DY101" s="4">
        <f>ROUND(SUMIF(AA96:AA99,"=16781639",T96:T99),2)</f>
        <v>0</v>
      </c>
      <c r="DZ101" s="4">
        <f>SUMIF(AA96:AA99,"=16781639",U96:U99)</f>
        <v>503.67478719999997</v>
      </c>
      <c r="EA101" s="4">
        <f>SUMIF(AA96:AA99,"=16781639",V96:V99)</f>
        <v>20.192239999999998</v>
      </c>
      <c r="EB101" s="4">
        <f>ROUND(SUMIF(AA96:AA99,"=16781639",W96:W99),2)</f>
        <v>0</v>
      </c>
      <c r="EC101" s="4">
        <f>ROUND(SUMIF(AA96:AA99,"=16781639",X96:X99),2)</f>
        <v>29473.56</v>
      </c>
      <c r="ED101" s="4">
        <f>ROUND(SUMIF(AA96:AA99,"=16781639",Y96:Y99),2)</f>
        <v>15586.31</v>
      </c>
      <c r="EE101" s="4"/>
      <c r="EF101" s="4"/>
      <c r="EG101" s="4">
        <f t="shared" ref="EG101:EU101" si="93">ROUND(FP101,2)</f>
        <v>0</v>
      </c>
      <c r="EH101" s="4">
        <f t="shared" si="93"/>
        <v>0</v>
      </c>
      <c r="EI101" s="4">
        <f t="shared" si="93"/>
        <v>0</v>
      </c>
      <c r="EJ101" s="4">
        <f t="shared" si="93"/>
        <v>176840.22</v>
      </c>
      <c r="EK101" s="4">
        <f t="shared" si="93"/>
        <v>176840.22</v>
      </c>
      <c r="EL101" s="4">
        <f t="shared" si="93"/>
        <v>0</v>
      </c>
      <c r="EM101" s="4">
        <f t="shared" si="93"/>
        <v>0</v>
      </c>
      <c r="EN101" s="4">
        <f t="shared" si="93"/>
        <v>92719.15</v>
      </c>
      <c r="EO101" s="4">
        <f t="shared" si="93"/>
        <v>92719.15</v>
      </c>
      <c r="EP101" s="4">
        <f t="shared" si="93"/>
        <v>0</v>
      </c>
      <c r="EQ101" s="4">
        <f t="shared" si="93"/>
        <v>92719.15</v>
      </c>
      <c r="ER101" s="4">
        <f t="shared" si="93"/>
        <v>0</v>
      </c>
      <c r="ES101" s="4">
        <f t="shared" si="93"/>
        <v>0</v>
      </c>
      <c r="ET101" s="4">
        <f t="shared" si="93"/>
        <v>0</v>
      </c>
      <c r="EU101" s="4">
        <f t="shared" si="93"/>
        <v>0</v>
      </c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>
        <f>ROUND(SUMIF(AA96:AA99,"=16781639",FQ96:FQ99),2)</f>
        <v>0</v>
      </c>
      <c r="FQ101" s="4">
        <f>ROUND(SUMIF(AA96:AA99,"=16781639",FR96:FR99),2)</f>
        <v>0</v>
      </c>
      <c r="FR101" s="4">
        <f>ROUND(SUMIF(AA96:AA99,"=16781639",GL96:GL99),2)</f>
        <v>0</v>
      </c>
      <c r="FS101" s="4">
        <f>ROUND(SUMIF(AA96:AA99,"=16781639",GM96:GM99),2)</f>
        <v>176840.22</v>
      </c>
      <c r="FT101" s="4">
        <f>ROUND(SUMIF(AA96:AA99,"=16781639",GN96:GN99),2)</f>
        <v>176840.22</v>
      </c>
      <c r="FU101" s="4">
        <f>ROUND(SUMIF(AA96:AA99,"=16781639",GO96:GO99),2)</f>
        <v>0</v>
      </c>
      <c r="FV101" s="4">
        <f>ROUND(SUMIF(AA96:AA99,"=16781639",GP96:GP99),2)</f>
        <v>0</v>
      </c>
      <c r="FW101" s="4">
        <f>DU101-FP101</f>
        <v>92719.15</v>
      </c>
      <c r="FX101" s="4">
        <f>DU101-FQ101</f>
        <v>92719.15</v>
      </c>
      <c r="FY101" s="4">
        <f>FP101-FR101</f>
        <v>0</v>
      </c>
      <c r="FZ101" s="4">
        <f>DU101-FP101-FQ101+FR101</f>
        <v>92719.15</v>
      </c>
      <c r="GA101" s="4">
        <f>FQ101-FR101</f>
        <v>0</v>
      </c>
      <c r="GB101" s="4">
        <f>ROUND(SUMIF(AA96:AA99,"=16781639",GX96:GX99),2)</f>
        <v>0</v>
      </c>
      <c r="GC101" s="4">
        <f>ROUND(SUMIF(AA96:AA99,"=16781639",GY96:GY99),2)</f>
        <v>0</v>
      </c>
      <c r="GD101" s="4">
        <f>ROUND(SUMIF(AA96:AA99,"=16781639",GZ96:GZ99),2)</f>
        <v>0</v>
      </c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>
        <v>0</v>
      </c>
    </row>
    <row r="103" spans="1:255" x14ac:dyDescent="0.2">
      <c r="A103" s="5">
        <v>50</v>
      </c>
      <c r="B103" s="5">
        <v>0</v>
      </c>
      <c r="C103" s="5">
        <v>0</v>
      </c>
      <c r="D103" s="5">
        <v>1</v>
      </c>
      <c r="E103" s="5">
        <v>201</v>
      </c>
      <c r="F103" s="5">
        <f>ROUND(Source!O101,O103)</f>
        <v>19786.849999999999</v>
      </c>
      <c r="G103" s="5" t="s">
        <v>109</v>
      </c>
      <c r="H103" s="5" t="s">
        <v>110</v>
      </c>
      <c r="I103" s="5"/>
      <c r="J103" s="5"/>
      <c r="K103" s="5">
        <v>201</v>
      </c>
      <c r="L103" s="5">
        <v>1</v>
      </c>
      <c r="M103" s="5">
        <v>3</v>
      </c>
      <c r="N103" s="5" t="s">
        <v>6</v>
      </c>
      <c r="O103" s="5">
        <v>2</v>
      </c>
      <c r="P103" s="5">
        <f>ROUND(Source!DG101,O103)</f>
        <v>131780.35</v>
      </c>
      <c r="Q103" s="5"/>
      <c r="R103" s="5"/>
      <c r="S103" s="5"/>
      <c r="T103" s="5"/>
      <c r="U103" s="5"/>
      <c r="V103" s="5"/>
      <c r="W103" s="5"/>
    </row>
    <row r="104" spans="1:255" x14ac:dyDescent="0.2">
      <c r="A104" s="5">
        <v>50</v>
      </c>
      <c r="B104" s="5">
        <v>0</v>
      </c>
      <c r="C104" s="5">
        <v>0</v>
      </c>
      <c r="D104" s="5">
        <v>1</v>
      </c>
      <c r="E104" s="5">
        <v>202</v>
      </c>
      <c r="F104" s="5">
        <f>ROUND(Source!P101,O104)</f>
        <v>13921.8</v>
      </c>
      <c r="G104" s="5" t="s">
        <v>111</v>
      </c>
      <c r="H104" s="5" t="s">
        <v>112</v>
      </c>
      <c r="I104" s="5"/>
      <c r="J104" s="5"/>
      <c r="K104" s="5">
        <v>202</v>
      </c>
      <c r="L104" s="5">
        <v>2</v>
      </c>
      <c r="M104" s="5">
        <v>3</v>
      </c>
      <c r="N104" s="5" t="s">
        <v>6</v>
      </c>
      <c r="O104" s="5">
        <v>2</v>
      </c>
      <c r="P104" s="5">
        <f>ROUND(Source!DH101,O104)</f>
        <v>92719.15</v>
      </c>
      <c r="Q104" s="5"/>
      <c r="R104" s="5"/>
      <c r="S104" s="5"/>
      <c r="T104" s="5"/>
      <c r="U104" s="5"/>
      <c r="V104" s="5"/>
      <c r="W104" s="5"/>
    </row>
    <row r="105" spans="1:255" x14ac:dyDescent="0.2">
      <c r="A105" s="5">
        <v>50</v>
      </c>
      <c r="B105" s="5">
        <v>0</v>
      </c>
      <c r="C105" s="5">
        <v>0</v>
      </c>
      <c r="D105" s="5">
        <v>1</v>
      </c>
      <c r="E105" s="5">
        <v>222</v>
      </c>
      <c r="F105" s="5">
        <f>ROUND(Source!AO101,O105)</f>
        <v>0</v>
      </c>
      <c r="G105" s="5" t="s">
        <v>113</v>
      </c>
      <c r="H105" s="5" t="s">
        <v>114</v>
      </c>
      <c r="I105" s="5"/>
      <c r="J105" s="5"/>
      <c r="K105" s="5">
        <v>222</v>
      </c>
      <c r="L105" s="5">
        <v>3</v>
      </c>
      <c r="M105" s="5">
        <v>3</v>
      </c>
      <c r="N105" s="5" t="s">
        <v>6</v>
      </c>
      <c r="O105" s="5">
        <v>2</v>
      </c>
      <c r="P105" s="5">
        <f>ROUND(Source!EG101,O105)</f>
        <v>0</v>
      </c>
      <c r="Q105" s="5"/>
      <c r="R105" s="5"/>
      <c r="S105" s="5"/>
      <c r="T105" s="5"/>
      <c r="U105" s="5"/>
      <c r="V105" s="5"/>
      <c r="W105" s="5"/>
    </row>
    <row r="106" spans="1:255" x14ac:dyDescent="0.2">
      <c r="A106" s="5">
        <v>50</v>
      </c>
      <c r="B106" s="5">
        <v>0</v>
      </c>
      <c r="C106" s="5">
        <v>0</v>
      </c>
      <c r="D106" s="5">
        <v>1</v>
      </c>
      <c r="E106" s="5">
        <v>225</v>
      </c>
      <c r="F106" s="5">
        <f>ROUND(Source!AV101,O106)</f>
        <v>13921.8</v>
      </c>
      <c r="G106" s="5" t="s">
        <v>115</v>
      </c>
      <c r="H106" s="5" t="s">
        <v>116</v>
      </c>
      <c r="I106" s="5"/>
      <c r="J106" s="5"/>
      <c r="K106" s="5">
        <v>225</v>
      </c>
      <c r="L106" s="5">
        <v>4</v>
      </c>
      <c r="M106" s="5">
        <v>3</v>
      </c>
      <c r="N106" s="5" t="s">
        <v>6</v>
      </c>
      <c r="O106" s="5">
        <v>2</v>
      </c>
      <c r="P106" s="5">
        <f>ROUND(Source!EN101,O106)</f>
        <v>92719.15</v>
      </c>
      <c r="Q106" s="5"/>
      <c r="R106" s="5"/>
      <c r="S106" s="5"/>
      <c r="T106" s="5"/>
      <c r="U106" s="5"/>
      <c r="V106" s="5"/>
      <c r="W106" s="5"/>
    </row>
    <row r="107" spans="1:255" x14ac:dyDescent="0.2">
      <c r="A107" s="5">
        <v>50</v>
      </c>
      <c r="B107" s="5">
        <v>0</v>
      </c>
      <c r="C107" s="5">
        <v>0</v>
      </c>
      <c r="D107" s="5">
        <v>1</v>
      </c>
      <c r="E107" s="5">
        <v>226</v>
      </c>
      <c r="F107" s="5">
        <f>ROUND(Source!AW101,O107)</f>
        <v>13921.8</v>
      </c>
      <c r="G107" s="5" t="s">
        <v>117</v>
      </c>
      <c r="H107" s="5" t="s">
        <v>118</v>
      </c>
      <c r="I107" s="5"/>
      <c r="J107" s="5"/>
      <c r="K107" s="5">
        <v>226</v>
      </c>
      <c r="L107" s="5">
        <v>5</v>
      </c>
      <c r="M107" s="5">
        <v>3</v>
      </c>
      <c r="N107" s="5" t="s">
        <v>6</v>
      </c>
      <c r="O107" s="5">
        <v>2</v>
      </c>
      <c r="P107" s="5">
        <f>ROUND(Source!EO101,O107)</f>
        <v>92719.15</v>
      </c>
      <c r="Q107" s="5"/>
      <c r="R107" s="5"/>
      <c r="S107" s="5"/>
      <c r="T107" s="5"/>
      <c r="U107" s="5"/>
      <c r="V107" s="5"/>
      <c r="W107" s="5"/>
    </row>
    <row r="108" spans="1:255" x14ac:dyDescent="0.2">
      <c r="A108" s="5">
        <v>50</v>
      </c>
      <c r="B108" s="5">
        <v>0</v>
      </c>
      <c r="C108" s="5">
        <v>0</v>
      </c>
      <c r="D108" s="5">
        <v>1</v>
      </c>
      <c r="E108" s="5">
        <v>227</v>
      </c>
      <c r="F108" s="5">
        <f>ROUND(Source!AX101,O108)</f>
        <v>0</v>
      </c>
      <c r="G108" s="5" t="s">
        <v>119</v>
      </c>
      <c r="H108" s="5" t="s">
        <v>120</v>
      </c>
      <c r="I108" s="5"/>
      <c r="J108" s="5"/>
      <c r="K108" s="5">
        <v>227</v>
      </c>
      <c r="L108" s="5">
        <v>6</v>
      </c>
      <c r="M108" s="5">
        <v>3</v>
      </c>
      <c r="N108" s="5" t="s">
        <v>6</v>
      </c>
      <c r="O108" s="5">
        <v>2</v>
      </c>
      <c r="P108" s="5">
        <f>ROUND(Source!EP101,O108)</f>
        <v>0</v>
      </c>
      <c r="Q108" s="5"/>
      <c r="R108" s="5"/>
      <c r="S108" s="5"/>
      <c r="T108" s="5"/>
      <c r="U108" s="5"/>
      <c r="V108" s="5"/>
      <c r="W108" s="5"/>
    </row>
    <row r="109" spans="1:255" x14ac:dyDescent="0.2">
      <c r="A109" s="5">
        <v>50</v>
      </c>
      <c r="B109" s="5">
        <v>0</v>
      </c>
      <c r="C109" s="5">
        <v>0</v>
      </c>
      <c r="D109" s="5">
        <v>1</v>
      </c>
      <c r="E109" s="5">
        <v>228</v>
      </c>
      <c r="F109" s="5">
        <f>ROUND(Source!AY101,O109)</f>
        <v>13921.8</v>
      </c>
      <c r="G109" s="5" t="s">
        <v>121</v>
      </c>
      <c r="H109" s="5" t="s">
        <v>122</v>
      </c>
      <c r="I109" s="5"/>
      <c r="J109" s="5"/>
      <c r="K109" s="5">
        <v>228</v>
      </c>
      <c r="L109" s="5">
        <v>7</v>
      </c>
      <c r="M109" s="5">
        <v>3</v>
      </c>
      <c r="N109" s="5" t="s">
        <v>6</v>
      </c>
      <c r="O109" s="5">
        <v>2</v>
      </c>
      <c r="P109" s="5">
        <f>ROUND(Source!EQ101,O109)</f>
        <v>92719.15</v>
      </c>
      <c r="Q109" s="5"/>
      <c r="R109" s="5"/>
      <c r="S109" s="5"/>
      <c r="T109" s="5"/>
      <c r="U109" s="5"/>
      <c r="V109" s="5"/>
      <c r="W109" s="5"/>
    </row>
    <row r="110" spans="1:255" x14ac:dyDescent="0.2">
      <c r="A110" s="5">
        <v>50</v>
      </c>
      <c r="B110" s="5">
        <v>0</v>
      </c>
      <c r="C110" s="5">
        <v>0</v>
      </c>
      <c r="D110" s="5">
        <v>1</v>
      </c>
      <c r="E110" s="5">
        <v>216</v>
      </c>
      <c r="F110" s="5">
        <f>ROUND(Source!AP101,O110)</f>
        <v>0</v>
      </c>
      <c r="G110" s="5" t="s">
        <v>123</v>
      </c>
      <c r="H110" s="5" t="s">
        <v>124</v>
      </c>
      <c r="I110" s="5"/>
      <c r="J110" s="5"/>
      <c r="K110" s="5">
        <v>216</v>
      </c>
      <c r="L110" s="5">
        <v>8</v>
      </c>
      <c r="M110" s="5">
        <v>3</v>
      </c>
      <c r="N110" s="5" t="s">
        <v>6</v>
      </c>
      <c r="O110" s="5">
        <v>2</v>
      </c>
      <c r="P110" s="5">
        <f>ROUND(Source!EH101,O110)</f>
        <v>0</v>
      </c>
      <c r="Q110" s="5"/>
      <c r="R110" s="5"/>
      <c r="S110" s="5"/>
      <c r="T110" s="5"/>
      <c r="U110" s="5"/>
      <c r="V110" s="5"/>
      <c r="W110" s="5"/>
    </row>
    <row r="111" spans="1:255" x14ac:dyDescent="0.2">
      <c r="A111" s="5">
        <v>50</v>
      </c>
      <c r="B111" s="5">
        <v>0</v>
      </c>
      <c r="C111" s="5">
        <v>0</v>
      </c>
      <c r="D111" s="5">
        <v>1</v>
      </c>
      <c r="E111" s="5">
        <v>223</v>
      </c>
      <c r="F111" s="5">
        <f>ROUND(Source!AQ101,O111)</f>
        <v>0</v>
      </c>
      <c r="G111" s="5" t="s">
        <v>125</v>
      </c>
      <c r="H111" s="5" t="s">
        <v>126</v>
      </c>
      <c r="I111" s="5"/>
      <c r="J111" s="5"/>
      <c r="K111" s="5">
        <v>223</v>
      </c>
      <c r="L111" s="5">
        <v>9</v>
      </c>
      <c r="M111" s="5">
        <v>3</v>
      </c>
      <c r="N111" s="5" t="s">
        <v>6</v>
      </c>
      <c r="O111" s="5">
        <v>2</v>
      </c>
      <c r="P111" s="5">
        <f>ROUND(Source!EI101,O111)</f>
        <v>0</v>
      </c>
      <c r="Q111" s="5"/>
      <c r="R111" s="5"/>
      <c r="S111" s="5"/>
      <c r="T111" s="5"/>
      <c r="U111" s="5"/>
      <c r="V111" s="5"/>
      <c r="W111" s="5"/>
    </row>
    <row r="112" spans="1:255" x14ac:dyDescent="0.2">
      <c r="A112" s="5">
        <v>50</v>
      </c>
      <c r="B112" s="5">
        <v>0</v>
      </c>
      <c r="C112" s="5">
        <v>0</v>
      </c>
      <c r="D112" s="5">
        <v>1</v>
      </c>
      <c r="E112" s="5">
        <v>229</v>
      </c>
      <c r="F112" s="5">
        <f>ROUND(Source!AZ101,O112)</f>
        <v>0</v>
      </c>
      <c r="G112" s="5" t="s">
        <v>127</v>
      </c>
      <c r="H112" s="5" t="s">
        <v>128</v>
      </c>
      <c r="I112" s="5"/>
      <c r="J112" s="5"/>
      <c r="K112" s="5">
        <v>229</v>
      </c>
      <c r="L112" s="5">
        <v>10</v>
      </c>
      <c r="M112" s="5">
        <v>3</v>
      </c>
      <c r="N112" s="5" t="s">
        <v>6</v>
      </c>
      <c r="O112" s="5">
        <v>2</v>
      </c>
      <c r="P112" s="5">
        <f>ROUND(Source!ER101,O112)</f>
        <v>0</v>
      </c>
      <c r="Q112" s="5"/>
      <c r="R112" s="5"/>
      <c r="S112" s="5"/>
      <c r="T112" s="5"/>
      <c r="U112" s="5"/>
      <c r="V112" s="5"/>
      <c r="W112" s="5"/>
    </row>
    <row r="113" spans="1:23" x14ac:dyDescent="0.2">
      <c r="A113" s="5">
        <v>50</v>
      </c>
      <c r="B113" s="5">
        <v>0</v>
      </c>
      <c r="C113" s="5">
        <v>0</v>
      </c>
      <c r="D113" s="5">
        <v>1</v>
      </c>
      <c r="E113" s="5">
        <v>203</v>
      </c>
      <c r="F113" s="5">
        <f>ROUND(Source!Q101,O113)</f>
        <v>1214.3699999999999</v>
      </c>
      <c r="G113" s="5" t="s">
        <v>129</v>
      </c>
      <c r="H113" s="5" t="s">
        <v>130</v>
      </c>
      <c r="I113" s="5"/>
      <c r="J113" s="5"/>
      <c r="K113" s="5">
        <v>203</v>
      </c>
      <c r="L113" s="5">
        <v>11</v>
      </c>
      <c r="M113" s="5">
        <v>3</v>
      </c>
      <c r="N113" s="5" t="s">
        <v>6</v>
      </c>
      <c r="O113" s="5">
        <v>2</v>
      </c>
      <c r="P113" s="5">
        <f>ROUND(Source!DI101,O113)</f>
        <v>8087.68</v>
      </c>
      <c r="Q113" s="5"/>
      <c r="R113" s="5"/>
      <c r="S113" s="5"/>
      <c r="T113" s="5"/>
      <c r="U113" s="5"/>
      <c r="V113" s="5"/>
      <c r="W113" s="5"/>
    </row>
    <row r="114" spans="1:23" x14ac:dyDescent="0.2">
      <c r="A114" s="5">
        <v>50</v>
      </c>
      <c r="B114" s="5">
        <v>0</v>
      </c>
      <c r="C114" s="5">
        <v>0</v>
      </c>
      <c r="D114" s="5">
        <v>1</v>
      </c>
      <c r="E114" s="5">
        <v>231</v>
      </c>
      <c r="F114" s="5">
        <f>ROUND(Source!BB101,O114)</f>
        <v>0</v>
      </c>
      <c r="G114" s="5" t="s">
        <v>131</v>
      </c>
      <c r="H114" s="5" t="s">
        <v>132</v>
      </c>
      <c r="I114" s="5"/>
      <c r="J114" s="5"/>
      <c r="K114" s="5">
        <v>231</v>
      </c>
      <c r="L114" s="5">
        <v>12</v>
      </c>
      <c r="M114" s="5">
        <v>3</v>
      </c>
      <c r="N114" s="5" t="s">
        <v>6</v>
      </c>
      <c r="O114" s="5">
        <v>2</v>
      </c>
      <c r="P114" s="5">
        <f>ROUND(Source!ET101,O114)</f>
        <v>0</v>
      </c>
      <c r="Q114" s="5"/>
      <c r="R114" s="5"/>
      <c r="S114" s="5"/>
      <c r="T114" s="5"/>
      <c r="U114" s="5"/>
      <c r="V114" s="5"/>
      <c r="W114" s="5"/>
    </row>
    <row r="115" spans="1:23" x14ac:dyDescent="0.2">
      <c r="A115" s="5">
        <v>50</v>
      </c>
      <c r="B115" s="5">
        <v>0</v>
      </c>
      <c r="C115" s="5">
        <v>0</v>
      </c>
      <c r="D115" s="5">
        <v>1</v>
      </c>
      <c r="E115" s="5">
        <v>204</v>
      </c>
      <c r="F115" s="5">
        <f>ROUND(Source!R101,O115)</f>
        <v>240.44</v>
      </c>
      <c r="G115" s="5" t="s">
        <v>133</v>
      </c>
      <c r="H115" s="5" t="s">
        <v>134</v>
      </c>
      <c r="I115" s="5"/>
      <c r="J115" s="5"/>
      <c r="K115" s="5">
        <v>204</v>
      </c>
      <c r="L115" s="5">
        <v>13</v>
      </c>
      <c r="M115" s="5">
        <v>3</v>
      </c>
      <c r="N115" s="5" t="s">
        <v>6</v>
      </c>
      <c r="O115" s="5">
        <v>2</v>
      </c>
      <c r="P115" s="5">
        <f>ROUND(Source!DJ101,O115)</f>
        <v>1601.36</v>
      </c>
      <c r="Q115" s="5"/>
      <c r="R115" s="5"/>
      <c r="S115" s="5"/>
      <c r="T115" s="5"/>
      <c r="U115" s="5"/>
      <c r="V115" s="5"/>
      <c r="W115" s="5"/>
    </row>
    <row r="116" spans="1:23" x14ac:dyDescent="0.2">
      <c r="A116" s="5">
        <v>50</v>
      </c>
      <c r="B116" s="5">
        <v>0</v>
      </c>
      <c r="C116" s="5">
        <v>0</v>
      </c>
      <c r="D116" s="5">
        <v>1</v>
      </c>
      <c r="E116" s="5">
        <v>205</v>
      </c>
      <c r="F116" s="5">
        <f>ROUND(Source!S101,O116)</f>
        <v>4650.68</v>
      </c>
      <c r="G116" s="5" t="s">
        <v>135</v>
      </c>
      <c r="H116" s="5" t="s">
        <v>136</v>
      </c>
      <c r="I116" s="5"/>
      <c r="J116" s="5"/>
      <c r="K116" s="5">
        <v>205</v>
      </c>
      <c r="L116" s="5">
        <v>14</v>
      </c>
      <c r="M116" s="5">
        <v>3</v>
      </c>
      <c r="N116" s="5" t="s">
        <v>6</v>
      </c>
      <c r="O116" s="5">
        <v>2</v>
      </c>
      <c r="P116" s="5">
        <f>ROUND(Source!DK101,O116)</f>
        <v>30973.52</v>
      </c>
      <c r="Q116" s="5"/>
      <c r="R116" s="5"/>
      <c r="S116" s="5"/>
      <c r="T116" s="5"/>
      <c r="U116" s="5"/>
      <c r="V116" s="5"/>
      <c r="W116" s="5"/>
    </row>
    <row r="117" spans="1:23" x14ac:dyDescent="0.2">
      <c r="A117" s="5">
        <v>50</v>
      </c>
      <c r="B117" s="5">
        <v>0</v>
      </c>
      <c r="C117" s="5">
        <v>0</v>
      </c>
      <c r="D117" s="5">
        <v>1</v>
      </c>
      <c r="E117" s="5">
        <v>232</v>
      </c>
      <c r="F117" s="5">
        <f>ROUND(Source!BC101,O117)</f>
        <v>0</v>
      </c>
      <c r="G117" s="5" t="s">
        <v>137</v>
      </c>
      <c r="H117" s="5" t="s">
        <v>138</v>
      </c>
      <c r="I117" s="5"/>
      <c r="J117" s="5"/>
      <c r="K117" s="5">
        <v>232</v>
      </c>
      <c r="L117" s="5">
        <v>15</v>
      </c>
      <c r="M117" s="5">
        <v>3</v>
      </c>
      <c r="N117" s="5" t="s">
        <v>6</v>
      </c>
      <c r="O117" s="5">
        <v>2</v>
      </c>
      <c r="P117" s="5">
        <f>ROUND(Source!EU101,O117)</f>
        <v>0</v>
      </c>
      <c r="Q117" s="5"/>
      <c r="R117" s="5"/>
      <c r="S117" s="5"/>
      <c r="T117" s="5"/>
      <c r="U117" s="5"/>
      <c r="V117" s="5"/>
      <c r="W117" s="5"/>
    </row>
    <row r="118" spans="1:23" x14ac:dyDescent="0.2">
      <c r="A118" s="5">
        <v>50</v>
      </c>
      <c r="B118" s="5">
        <v>0</v>
      </c>
      <c r="C118" s="5">
        <v>0</v>
      </c>
      <c r="D118" s="5">
        <v>1</v>
      </c>
      <c r="E118" s="5">
        <v>214</v>
      </c>
      <c r="F118" s="5">
        <f>ROUND(Source!AS101,O118)</f>
        <v>26552.6</v>
      </c>
      <c r="G118" s="5" t="s">
        <v>139</v>
      </c>
      <c r="H118" s="5" t="s">
        <v>140</v>
      </c>
      <c r="I118" s="5"/>
      <c r="J118" s="5"/>
      <c r="K118" s="5">
        <v>214</v>
      </c>
      <c r="L118" s="5">
        <v>16</v>
      </c>
      <c r="M118" s="5">
        <v>3</v>
      </c>
      <c r="N118" s="5" t="s">
        <v>6</v>
      </c>
      <c r="O118" s="5">
        <v>2</v>
      </c>
      <c r="P118" s="5">
        <f>ROUND(Source!EK101,O118)</f>
        <v>176840.22</v>
      </c>
      <c r="Q118" s="5"/>
      <c r="R118" s="5"/>
      <c r="S118" s="5"/>
      <c r="T118" s="5"/>
      <c r="U118" s="5"/>
      <c r="V118" s="5"/>
      <c r="W118" s="5"/>
    </row>
    <row r="119" spans="1:23" x14ac:dyDescent="0.2">
      <c r="A119" s="5">
        <v>50</v>
      </c>
      <c r="B119" s="5">
        <v>0</v>
      </c>
      <c r="C119" s="5">
        <v>0</v>
      </c>
      <c r="D119" s="5">
        <v>1</v>
      </c>
      <c r="E119" s="5">
        <v>215</v>
      </c>
      <c r="F119" s="5">
        <f>ROUND(Source!AT101,O119)</f>
        <v>0</v>
      </c>
      <c r="G119" s="5" t="s">
        <v>141</v>
      </c>
      <c r="H119" s="5" t="s">
        <v>142</v>
      </c>
      <c r="I119" s="5"/>
      <c r="J119" s="5"/>
      <c r="K119" s="5">
        <v>215</v>
      </c>
      <c r="L119" s="5">
        <v>17</v>
      </c>
      <c r="M119" s="5">
        <v>3</v>
      </c>
      <c r="N119" s="5" t="s">
        <v>6</v>
      </c>
      <c r="O119" s="5">
        <v>2</v>
      </c>
      <c r="P119" s="5">
        <f>ROUND(Source!EL101,O119)</f>
        <v>0</v>
      </c>
      <c r="Q119" s="5"/>
      <c r="R119" s="5"/>
      <c r="S119" s="5"/>
      <c r="T119" s="5"/>
      <c r="U119" s="5"/>
      <c r="V119" s="5"/>
      <c r="W119" s="5"/>
    </row>
    <row r="120" spans="1:23" x14ac:dyDescent="0.2">
      <c r="A120" s="5">
        <v>50</v>
      </c>
      <c r="B120" s="5">
        <v>0</v>
      </c>
      <c r="C120" s="5">
        <v>0</v>
      </c>
      <c r="D120" s="5">
        <v>1</v>
      </c>
      <c r="E120" s="5">
        <v>217</v>
      </c>
      <c r="F120" s="5">
        <f>ROUND(Source!AU101,O120)</f>
        <v>0</v>
      </c>
      <c r="G120" s="5" t="s">
        <v>143</v>
      </c>
      <c r="H120" s="5" t="s">
        <v>144</v>
      </c>
      <c r="I120" s="5"/>
      <c r="J120" s="5"/>
      <c r="K120" s="5">
        <v>217</v>
      </c>
      <c r="L120" s="5">
        <v>18</v>
      </c>
      <c r="M120" s="5">
        <v>3</v>
      </c>
      <c r="N120" s="5" t="s">
        <v>6</v>
      </c>
      <c r="O120" s="5">
        <v>2</v>
      </c>
      <c r="P120" s="5">
        <f>ROUND(Source!EM101,O120)</f>
        <v>0</v>
      </c>
      <c r="Q120" s="5"/>
      <c r="R120" s="5"/>
      <c r="S120" s="5"/>
      <c r="T120" s="5"/>
      <c r="U120" s="5"/>
      <c r="V120" s="5"/>
      <c r="W120" s="5"/>
    </row>
    <row r="121" spans="1:23" x14ac:dyDescent="0.2">
      <c r="A121" s="5">
        <v>50</v>
      </c>
      <c r="B121" s="5">
        <v>0</v>
      </c>
      <c r="C121" s="5">
        <v>0</v>
      </c>
      <c r="D121" s="5">
        <v>1</v>
      </c>
      <c r="E121" s="5">
        <v>230</v>
      </c>
      <c r="F121" s="5">
        <f>ROUND(Source!BA101,O121)</f>
        <v>0</v>
      </c>
      <c r="G121" s="5" t="s">
        <v>145</v>
      </c>
      <c r="H121" s="5" t="s">
        <v>146</v>
      </c>
      <c r="I121" s="5"/>
      <c r="J121" s="5"/>
      <c r="K121" s="5">
        <v>230</v>
      </c>
      <c r="L121" s="5">
        <v>19</v>
      </c>
      <c r="M121" s="5">
        <v>3</v>
      </c>
      <c r="N121" s="5" t="s">
        <v>6</v>
      </c>
      <c r="O121" s="5">
        <v>2</v>
      </c>
      <c r="P121" s="5">
        <f>ROUND(Source!ES101,O121)</f>
        <v>0</v>
      </c>
      <c r="Q121" s="5"/>
      <c r="R121" s="5"/>
      <c r="S121" s="5"/>
      <c r="T121" s="5"/>
      <c r="U121" s="5"/>
      <c r="V121" s="5"/>
      <c r="W121" s="5"/>
    </row>
    <row r="122" spans="1:23" x14ac:dyDescent="0.2">
      <c r="A122" s="5">
        <v>50</v>
      </c>
      <c r="B122" s="5">
        <v>0</v>
      </c>
      <c r="C122" s="5">
        <v>0</v>
      </c>
      <c r="D122" s="5">
        <v>1</v>
      </c>
      <c r="E122" s="5">
        <v>206</v>
      </c>
      <c r="F122" s="5">
        <f>ROUND(Source!T101,O122)</f>
        <v>0</v>
      </c>
      <c r="G122" s="5" t="s">
        <v>147</v>
      </c>
      <c r="H122" s="5" t="s">
        <v>148</v>
      </c>
      <c r="I122" s="5"/>
      <c r="J122" s="5"/>
      <c r="K122" s="5">
        <v>206</v>
      </c>
      <c r="L122" s="5">
        <v>20</v>
      </c>
      <c r="M122" s="5">
        <v>3</v>
      </c>
      <c r="N122" s="5" t="s">
        <v>6</v>
      </c>
      <c r="O122" s="5">
        <v>2</v>
      </c>
      <c r="P122" s="5">
        <f>ROUND(Source!DL101,O122)</f>
        <v>0</v>
      </c>
      <c r="Q122" s="5"/>
      <c r="R122" s="5"/>
      <c r="S122" s="5"/>
      <c r="T122" s="5"/>
      <c r="U122" s="5"/>
      <c r="V122" s="5"/>
      <c r="W122" s="5"/>
    </row>
    <row r="123" spans="1:23" x14ac:dyDescent="0.2">
      <c r="A123" s="5">
        <v>50</v>
      </c>
      <c r="B123" s="5">
        <v>0</v>
      </c>
      <c r="C123" s="5">
        <v>0</v>
      </c>
      <c r="D123" s="5">
        <v>1</v>
      </c>
      <c r="E123" s="5">
        <v>207</v>
      </c>
      <c r="F123" s="5">
        <f>Source!U101</f>
        <v>503.67478719999997</v>
      </c>
      <c r="G123" s="5" t="s">
        <v>149</v>
      </c>
      <c r="H123" s="5" t="s">
        <v>150</v>
      </c>
      <c r="I123" s="5"/>
      <c r="J123" s="5"/>
      <c r="K123" s="5">
        <v>207</v>
      </c>
      <c r="L123" s="5">
        <v>21</v>
      </c>
      <c r="M123" s="5">
        <v>3</v>
      </c>
      <c r="N123" s="5" t="s">
        <v>6</v>
      </c>
      <c r="O123" s="5">
        <v>-1</v>
      </c>
      <c r="P123" s="5">
        <f>Source!DM101</f>
        <v>503.67478719999997</v>
      </c>
      <c r="Q123" s="5"/>
      <c r="R123" s="5"/>
      <c r="S123" s="5"/>
      <c r="T123" s="5"/>
      <c r="U123" s="5"/>
      <c r="V123" s="5"/>
      <c r="W123" s="5"/>
    </row>
    <row r="124" spans="1:23" x14ac:dyDescent="0.2">
      <c r="A124" s="5">
        <v>50</v>
      </c>
      <c r="B124" s="5">
        <v>0</v>
      </c>
      <c r="C124" s="5">
        <v>0</v>
      </c>
      <c r="D124" s="5">
        <v>1</v>
      </c>
      <c r="E124" s="5">
        <v>208</v>
      </c>
      <c r="F124" s="5">
        <f>Source!V101</f>
        <v>20.192239999999998</v>
      </c>
      <c r="G124" s="5" t="s">
        <v>151</v>
      </c>
      <c r="H124" s="5" t="s">
        <v>152</v>
      </c>
      <c r="I124" s="5"/>
      <c r="J124" s="5"/>
      <c r="K124" s="5">
        <v>208</v>
      </c>
      <c r="L124" s="5">
        <v>22</v>
      </c>
      <c r="M124" s="5">
        <v>3</v>
      </c>
      <c r="N124" s="5" t="s">
        <v>6</v>
      </c>
      <c r="O124" s="5">
        <v>-1</v>
      </c>
      <c r="P124" s="5">
        <f>Source!DN101</f>
        <v>20.192239999999998</v>
      </c>
      <c r="Q124" s="5"/>
      <c r="R124" s="5"/>
      <c r="S124" s="5"/>
      <c r="T124" s="5"/>
      <c r="U124" s="5"/>
      <c r="V124" s="5"/>
      <c r="W124" s="5"/>
    </row>
    <row r="125" spans="1:23" x14ac:dyDescent="0.2">
      <c r="A125" s="5">
        <v>50</v>
      </c>
      <c r="B125" s="5">
        <v>0</v>
      </c>
      <c r="C125" s="5">
        <v>0</v>
      </c>
      <c r="D125" s="5">
        <v>1</v>
      </c>
      <c r="E125" s="5">
        <v>209</v>
      </c>
      <c r="F125" s="5">
        <f>ROUND(Source!W101,O125)</f>
        <v>0</v>
      </c>
      <c r="G125" s="5" t="s">
        <v>153</v>
      </c>
      <c r="H125" s="5" t="s">
        <v>154</v>
      </c>
      <c r="I125" s="5"/>
      <c r="J125" s="5"/>
      <c r="K125" s="5">
        <v>209</v>
      </c>
      <c r="L125" s="5">
        <v>23</v>
      </c>
      <c r="M125" s="5">
        <v>3</v>
      </c>
      <c r="N125" s="5" t="s">
        <v>6</v>
      </c>
      <c r="O125" s="5">
        <v>2</v>
      </c>
      <c r="P125" s="5">
        <f>ROUND(Source!DO101,O125)</f>
        <v>0</v>
      </c>
      <c r="Q125" s="5"/>
      <c r="R125" s="5"/>
      <c r="S125" s="5"/>
      <c r="T125" s="5"/>
      <c r="U125" s="5"/>
      <c r="V125" s="5"/>
      <c r="W125" s="5"/>
    </row>
    <row r="126" spans="1:23" x14ac:dyDescent="0.2">
      <c r="A126" s="5">
        <v>50</v>
      </c>
      <c r="B126" s="5">
        <v>0</v>
      </c>
      <c r="C126" s="5">
        <v>0</v>
      </c>
      <c r="D126" s="5">
        <v>1</v>
      </c>
      <c r="E126" s="5">
        <v>210</v>
      </c>
      <c r="F126" s="5">
        <f>ROUND(Source!X101,O126)</f>
        <v>4425.46</v>
      </c>
      <c r="G126" s="5" t="s">
        <v>155</v>
      </c>
      <c r="H126" s="5" t="s">
        <v>156</v>
      </c>
      <c r="I126" s="5"/>
      <c r="J126" s="5"/>
      <c r="K126" s="5">
        <v>210</v>
      </c>
      <c r="L126" s="5">
        <v>24</v>
      </c>
      <c r="M126" s="5">
        <v>3</v>
      </c>
      <c r="N126" s="5" t="s">
        <v>6</v>
      </c>
      <c r="O126" s="5">
        <v>2</v>
      </c>
      <c r="P126" s="5">
        <f>ROUND(Source!DP101,O126)</f>
        <v>29473.56</v>
      </c>
      <c r="Q126" s="5"/>
      <c r="R126" s="5"/>
      <c r="S126" s="5"/>
      <c r="T126" s="5"/>
      <c r="U126" s="5"/>
      <c r="V126" s="5"/>
      <c r="W126" s="5"/>
    </row>
    <row r="127" spans="1:23" x14ac:dyDescent="0.2">
      <c r="A127" s="5">
        <v>50</v>
      </c>
      <c r="B127" s="5">
        <v>0</v>
      </c>
      <c r="C127" s="5">
        <v>0</v>
      </c>
      <c r="D127" s="5">
        <v>1</v>
      </c>
      <c r="E127" s="5">
        <v>211</v>
      </c>
      <c r="F127" s="5">
        <f>ROUND(Source!Y101,O127)</f>
        <v>2340.29</v>
      </c>
      <c r="G127" s="5" t="s">
        <v>157</v>
      </c>
      <c r="H127" s="5" t="s">
        <v>158</v>
      </c>
      <c r="I127" s="5"/>
      <c r="J127" s="5"/>
      <c r="K127" s="5">
        <v>211</v>
      </c>
      <c r="L127" s="5">
        <v>25</v>
      </c>
      <c r="M127" s="5">
        <v>3</v>
      </c>
      <c r="N127" s="5" t="s">
        <v>6</v>
      </c>
      <c r="O127" s="5">
        <v>2</v>
      </c>
      <c r="P127" s="5">
        <f>ROUND(Source!DQ101,O127)</f>
        <v>15586.31</v>
      </c>
      <c r="Q127" s="5"/>
      <c r="R127" s="5"/>
      <c r="S127" s="5"/>
      <c r="T127" s="5"/>
      <c r="U127" s="5"/>
      <c r="V127" s="5"/>
      <c r="W127" s="5"/>
    </row>
    <row r="128" spans="1:23" x14ac:dyDescent="0.2">
      <c r="A128" s="5">
        <v>50</v>
      </c>
      <c r="B128" s="5">
        <v>0</v>
      </c>
      <c r="C128" s="5">
        <v>0</v>
      </c>
      <c r="D128" s="5">
        <v>1</v>
      </c>
      <c r="E128" s="5">
        <v>224</v>
      </c>
      <c r="F128" s="5">
        <f>ROUND(Source!AR101,O128)</f>
        <v>26552.6</v>
      </c>
      <c r="G128" s="5" t="s">
        <v>159</v>
      </c>
      <c r="H128" s="5" t="s">
        <v>160</v>
      </c>
      <c r="I128" s="5"/>
      <c r="J128" s="5"/>
      <c r="K128" s="5">
        <v>224</v>
      </c>
      <c r="L128" s="5">
        <v>26</v>
      </c>
      <c r="M128" s="5">
        <v>3</v>
      </c>
      <c r="N128" s="5" t="s">
        <v>6</v>
      </c>
      <c r="O128" s="5">
        <v>2</v>
      </c>
      <c r="P128" s="5">
        <f>ROUND(Source!EJ101,O128)</f>
        <v>176840.22</v>
      </c>
      <c r="Q128" s="5"/>
      <c r="R128" s="5"/>
      <c r="S128" s="5"/>
      <c r="T128" s="5"/>
      <c r="U128" s="5"/>
      <c r="V128" s="5"/>
      <c r="W128" s="5"/>
    </row>
    <row r="130" spans="1:255" x14ac:dyDescent="0.2">
      <c r="A130" s="1">
        <v>5</v>
      </c>
      <c r="B130" s="1">
        <v>1</v>
      </c>
      <c r="C130" s="1"/>
      <c r="D130" s="1">
        <f>ROW(A159)</f>
        <v>159</v>
      </c>
      <c r="E130" s="1"/>
      <c r="F130" s="1" t="s">
        <v>162</v>
      </c>
      <c r="G130" s="1" t="s">
        <v>175</v>
      </c>
      <c r="H130" s="1" t="s">
        <v>6</v>
      </c>
      <c r="I130" s="1">
        <v>0</v>
      </c>
      <c r="J130" s="1"/>
      <c r="K130" s="1">
        <v>0</v>
      </c>
      <c r="L130" s="1"/>
      <c r="M130" s="1"/>
      <c r="N130" s="1"/>
      <c r="O130" s="1"/>
      <c r="P130" s="1"/>
      <c r="Q130" s="1"/>
      <c r="R130" s="1"/>
      <c r="S130" s="1"/>
      <c r="T130" s="1"/>
      <c r="U130" s="1" t="s">
        <v>6</v>
      </c>
      <c r="V130" s="1">
        <v>0</v>
      </c>
      <c r="W130" s="1"/>
      <c r="X130" s="1"/>
      <c r="Y130" s="1"/>
      <c r="Z130" s="1"/>
      <c r="AA130" s="1"/>
      <c r="AB130" s="1" t="s">
        <v>6</v>
      </c>
      <c r="AC130" s="1" t="s">
        <v>6</v>
      </c>
      <c r="AD130" s="1" t="s">
        <v>6</v>
      </c>
      <c r="AE130" s="1" t="s">
        <v>6</v>
      </c>
      <c r="AF130" s="1" t="s">
        <v>6</v>
      </c>
      <c r="AG130" s="1" t="s">
        <v>6</v>
      </c>
      <c r="AH130" s="1"/>
      <c r="AI130" s="1"/>
      <c r="AJ130" s="1"/>
      <c r="AK130" s="1"/>
      <c r="AL130" s="1"/>
      <c r="AM130" s="1"/>
      <c r="AN130" s="1"/>
      <c r="AO130" s="1"/>
      <c r="AP130" s="1" t="s">
        <v>6</v>
      </c>
      <c r="AQ130" s="1" t="s">
        <v>6</v>
      </c>
      <c r="AR130" s="1" t="s">
        <v>6</v>
      </c>
      <c r="AS130" s="1"/>
      <c r="AT130" s="1"/>
      <c r="AU130" s="1"/>
      <c r="AV130" s="1"/>
      <c r="AW130" s="1"/>
      <c r="AX130" s="1"/>
      <c r="AY130" s="1"/>
      <c r="AZ130" s="1" t="s">
        <v>6</v>
      </c>
      <c r="BA130" s="1"/>
      <c r="BB130" s="1" t="s">
        <v>6</v>
      </c>
      <c r="BC130" s="1" t="s">
        <v>6</v>
      </c>
      <c r="BD130" s="1" t="s">
        <v>6</v>
      </c>
      <c r="BE130" s="1" t="s">
        <v>6</v>
      </c>
      <c r="BF130" s="1" t="s">
        <v>6</v>
      </c>
      <c r="BG130" s="1" t="s">
        <v>6</v>
      </c>
      <c r="BH130" s="1" t="s">
        <v>6</v>
      </c>
      <c r="BI130" s="1" t="s">
        <v>6</v>
      </c>
      <c r="BJ130" s="1" t="s">
        <v>6</v>
      </c>
      <c r="BK130" s="1" t="s">
        <v>6</v>
      </c>
      <c r="BL130" s="1" t="s">
        <v>6</v>
      </c>
      <c r="BM130" s="1" t="s">
        <v>6</v>
      </c>
      <c r="BN130" s="1" t="s">
        <v>6</v>
      </c>
      <c r="BO130" s="1" t="s">
        <v>6</v>
      </c>
      <c r="BP130" s="1" t="s">
        <v>6</v>
      </c>
      <c r="BQ130" s="1"/>
      <c r="BR130" s="1"/>
      <c r="BS130" s="1"/>
      <c r="BT130" s="1"/>
      <c r="BU130" s="1"/>
      <c r="BV130" s="1"/>
      <c r="BW130" s="1"/>
      <c r="BX130" s="1">
        <v>0</v>
      </c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>
        <v>0</v>
      </c>
    </row>
    <row r="132" spans="1:255" x14ac:dyDescent="0.2">
      <c r="A132" s="3">
        <v>52</v>
      </c>
      <c r="B132" s="3">
        <f t="shared" ref="B132:G132" si="94">B159</f>
        <v>1</v>
      </c>
      <c r="C132" s="3">
        <f t="shared" si="94"/>
        <v>5</v>
      </c>
      <c r="D132" s="3">
        <f t="shared" si="94"/>
        <v>130</v>
      </c>
      <c r="E132" s="3">
        <f t="shared" si="94"/>
        <v>0</v>
      </c>
      <c r="F132" s="3" t="str">
        <f t="shared" si="94"/>
        <v>Новый подраздел</v>
      </c>
      <c r="G132" s="3" t="str">
        <f t="shared" si="94"/>
        <v>Стены</v>
      </c>
      <c r="H132" s="3"/>
      <c r="I132" s="3"/>
      <c r="J132" s="3"/>
      <c r="K132" s="3"/>
      <c r="L132" s="3"/>
      <c r="M132" s="3"/>
      <c r="N132" s="3"/>
      <c r="O132" s="3">
        <f t="shared" ref="O132:AT132" si="95">O159</f>
        <v>20542.21</v>
      </c>
      <c r="P132" s="3">
        <f t="shared" si="95"/>
        <v>17286.02</v>
      </c>
      <c r="Q132" s="3">
        <f t="shared" si="95"/>
        <v>61.14</v>
      </c>
      <c r="R132" s="3">
        <f t="shared" si="95"/>
        <v>31.8</v>
      </c>
      <c r="S132" s="3">
        <f t="shared" si="95"/>
        <v>3195.05</v>
      </c>
      <c r="T132" s="3">
        <f t="shared" si="95"/>
        <v>0</v>
      </c>
      <c r="U132" s="3">
        <f t="shared" si="95"/>
        <v>386.53883145999998</v>
      </c>
      <c r="V132" s="3">
        <f t="shared" si="95"/>
        <v>3.1167560000000005</v>
      </c>
      <c r="W132" s="3">
        <f t="shared" si="95"/>
        <v>0</v>
      </c>
      <c r="X132" s="3">
        <f t="shared" si="95"/>
        <v>2723.63</v>
      </c>
      <c r="Y132" s="3">
        <f t="shared" si="95"/>
        <v>1782.59</v>
      </c>
      <c r="Z132" s="3">
        <f t="shared" si="95"/>
        <v>0</v>
      </c>
      <c r="AA132" s="3">
        <f t="shared" si="95"/>
        <v>0</v>
      </c>
      <c r="AB132" s="3">
        <f t="shared" si="95"/>
        <v>20542.21</v>
      </c>
      <c r="AC132" s="3">
        <f t="shared" si="95"/>
        <v>17286.02</v>
      </c>
      <c r="AD132" s="3">
        <f t="shared" si="95"/>
        <v>61.14</v>
      </c>
      <c r="AE132" s="3">
        <f t="shared" si="95"/>
        <v>31.8</v>
      </c>
      <c r="AF132" s="3">
        <f t="shared" si="95"/>
        <v>3195.05</v>
      </c>
      <c r="AG132" s="3">
        <f t="shared" si="95"/>
        <v>0</v>
      </c>
      <c r="AH132" s="3">
        <f t="shared" si="95"/>
        <v>386.53883145999998</v>
      </c>
      <c r="AI132" s="3">
        <f t="shared" si="95"/>
        <v>3.1167560000000005</v>
      </c>
      <c r="AJ132" s="3">
        <f t="shared" si="95"/>
        <v>0</v>
      </c>
      <c r="AK132" s="3">
        <f t="shared" si="95"/>
        <v>2723.63</v>
      </c>
      <c r="AL132" s="3">
        <f t="shared" si="95"/>
        <v>1782.59</v>
      </c>
      <c r="AM132" s="3">
        <f t="shared" si="95"/>
        <v>0</v>
      </c>
      <c r="AN132" s="3">
        <f t="shared" si="95"/>
        <v>0</v>
      </c>
      <c r="AO132" s="3">
        <f t="shared" si="95"/>
        <v>0</v>
      </c>
      <c r="AP132" s="3">
        <f t="shared" si="95"/>
        <v>0</v>
      </c>
      <c r="AQ132" s="3">
        <f t="shared" si="95"/>
        <v>0</v>
      </c>
      <c r="AR132" s="3">
        <f t="shared" si="95"/>
        <v>25048.43</v>
      </c>
      <c r="AS132" s="3">
        <f t="shared" si="95"/>
        <v>25048.43</v>
      </c>
      <c r="AT132" s="3">
        <f t="shared" si="95"/>
        <v>0</v>
      </c>
      <c r="AU132" s="3">
        <f t="shared" ref="AU132:BZ132" si="96">AU159</f>
        <v>0</v>
      </c>
      <c r="AV132" s="3">
        <f t="shared" si="96"/>
        <v>17286.02</v>
      </c>
      <c r="AW132" s="3">
        <f t="shared" si="96"/>
        <v>17286.02</v>
      </c>
      <c r="AX132" s="3">
        <f t="shared" si="96"/>
        <v>0</v>
      </c>
      <c r="AY132" s="3">
        <f t="shared" si="96"/>
        <v>17286.02</v>
      </c>
      <c r="AZ132" s="3">
        <f t="shared" si="96"/>
        <v>0</v>
      </c>
      <c r="BA132" s="3">
        <f t="shared" si="96"/>
        <v>0</v>
      </c>
      <c r="BB132" s="3">
        <f t="shared" si="96"/>
        <v>0</v>
      </c>
      <c r="BC132" s="3">
        <f t="shared" si="96"/>
        <v>0</v>
      </c>
      <c r="BD132" s="3">
        <f t="shared" si="96"/>
        <v>0</v>
      </c>
      <c r="BE132" s="3">
        <f t="shared" si="96"/>
        <v>0</v>
      </c>
      <c r="BF132" s="3">
        <f t="shared" si="96"/>
        <v>0</v>
      </c>
      <c r="BG132" s="3">
        <f t="shared" si="96"/>
        <v>0</v>
      </c>
      <c r="BH132" s="3">
        <f t="shared" si="96"/>
        <v>0</v>
      </c>
      <c r="BI132" s="3">
        <f t="shared" si="96"/>
        <v>0</v>
      </c>
      <c r="BJ132" s="3">
        <f t="shared" si="96"/>
        <v>0</v>
      </c>
      <c r="BK132" s="3">
        <f t="shared" si="96"/>
        <v>0</v>
      </c>
      <c r="BL132" s="3">
        <f t="shared" si="96"/>
        <v>0</v>
      </c>
      <c r="BM132" s="3">
        <f t="shared" si="96"/>
        <v>0</v>
      </c>
      <c r="BN132" s="3">
        <f t="shared" si="96"/>
        <v>0</v>
      </c>
      <c r="BO132" s="3">
        <f t="shared" si="96"/>
        <v>0</v>
      </c>
      <c r="BP132" s="3">
        <f t="shared" si="96"/>
        <v>0</v>
      </c>
      <c r="BQ132" s="3">
        <f t="shared" si="96"/>
        <v>0</v>
      </c>
      <c r="BR132" s="3">
        <f t="shared" si="96"/>
        <v>0</v>
      </c>
      <c r="BS132" s="3">
        <f t="shared" si="96"/>
        <v>0</v>
      </c>
      <c r="BT132" s="3">
        <f t="shared" si="96"/>
        <v>0</v>
      </c>
      <c r="BU132" s="3">
        <f t="shared" si="96"/>
        <v>0</v>
      </c>
      <c r="BV132" s="3">
        <f t="shared" si="96"/>
        <v>0</v>
      </c>
      <c r="BW132" s="3">
        <f t="shared" si="96"/>
        <v>0</v>
      </c>
      <c r="BX132" s="3">
        <f t="shared" si="96"/>
        <v>0</v>
      </c>
      <c r="BY132" s="3">
        <f t="shared" si="96"/>
        <v>0</v>
      </c>
      <c r="BZ132" s="3">
        <f t="shared" si="96"/>
        <v>0</v>
      </c>
      <c r="CA132" s="3">
        <f t="shared" ref="CA132:DF132" si="97">CA159</f>
        <v>25048.43</v>
      </c>
      <c r="CB132" s="3">
        <f t="shared" si="97"/>
        <v>25048.43</v>
      </c>
      <c r="CC132" s="3">
        <f t="shared" si="97"/>
        <v>0</v>
      </c>
      <c r="CD132" s="3">
        <f t="shared" si="97"/>
        <v>0</v>
      </c>
      <c r="CE132" s="3">
        <f t="shared" si="97"/>
        <v>17286.02</v>
      </c>
      <c r="CF132" s="3">
        <f t="shared" si="97"/>
        <v>17286.02</v>
      </c>
      <c r="CG132" s="3">
        <f t="shared" si="97"/>
        <v>0</v>
      </c>
      <c r="CH132" s="3">
        <f t="shared" si="97"/>
        <v>17286.02</v>
      </c>
      <c r="CI132" s="3">
        <f t="shared" si="97"/>
        <v>0</v>
      </c>
      <c r="CJ132" s="3">
        <f t="shared" si="97"/>
        <v>0</v>
      </c>
      <c r="CK132" s="3">
        <f t="shared" si="97"/>
        <v>0</v>
      </c>
      <c r="CL132" s="3">
        <f t="shared" si="97"/>
        <v>0</v>
      </c>
      <c r="CM132" s="3">
        <f t="shared" si="97"/>
        <v>0</v>
      </c>
      <c r="CN132" s="3">
        <f t="shared" si="97"/>
        <v>0</v>
      </c>
      <c r="CO132" s="3">
        <f t="shared" si="97"/>
        <v>0</v>
      </c>
      <c r="CP132" s="3">
        <f t="shared" si="97"/>
        <v>0</v>
      </c>
      <c r="CQ132" s="3">
        <f t="shared" si="97"/>
        <v>0</v>
      </c>
      <c r="CR132" s="3">
        <f t="shared" si="97"/>
        <v>0</v>
      </c>
      <c r="CS132" s="3">
        <f t="shared" si="97"/>
        <v>0</v>
      </c>
      <c r="CT132" s="3">
        <f t="shared" si="97"/>
        <v>0</v>
      </c>
      <c r="CU132" s="3">
        <f t="shared" si="97"/>
        <v>0</v>
      </c>
      <c r="CV132" s="3">
        <f t="shared" si="97"/>
        <v>0</v>
      </c>
      <c r="CW132" s="3">
        <f t="shared" si="97"/>
        <v>0</v>
      </c>
      <c r="CX132" s="3">
        <f t="shared" si="97"/>
        <v>0</v>
      </c>
      <c r="CY132" s="3">
        <f t="shared" si="97"/>
        <v>0</v>
      </c>
      <c r="CZ132" s="3">
        <f t="shared" si="97"/>
        <v>0</v>
      </c>
      <c r="DA132" s="3">
        <f t="shared" si="97"/>
        <v>0</v>
      </c>
      <c r="DB132" s="3">
        <f t="shared" si="97"/>
        <v>0</v>
      </c>
      <c r="DC132" s="3">
        <f t="shared" si="97"/>
        <v>0</v>
      </c>
      <c r="DD132" s="3">
        <f t="shared" si="97"/>
        <v>0</v>
      </c>
      <c r="DE132" s="3">
        <f t="shared" si="97"/>
        <v>0</v>
      </c>
      <c r="DF132" s="3">
        <f t="shared" si="97"/>
        <v>0</v>
      </c>
      <c r="DG132" s="4">
        <f t="shared" ref="DG132:EL132" si="98">DG159</f>
        <v>136811.04999999999</v>
      </c>
      <c r="DH132" s="4">
        <f t="shared" si="98"/>
        <v>115124.85</v>
      </c>
      <c r="DI132" s="4">
        <f t="shared" si="98"/>
        <v>407.2</v>
      </c>
      <c r="DJ132" s="4">
        <f t="shared" si="98"/>
        <v>211.74</v>
      </c>
      <c r="DK132" s="4">
        <f t="shared" si="98"/>
        <v>21279</v>
      </c>
      <c r="DL132" s="4">
        <f t="shared" si="98"/>
        <v>0</v>
      </c>
      <c r="DM132" s="4">
        <f t="shared" si="98"/>
        <v>386.53883145999998</v>
      </c>
      <c r="DN132" s="4">
        <f t="shared" si="98"/>
        <v>3.1167560000000005</v>
      </c>
      <c r="DO132" s="4">
        <f t="shared" si="98"/>
        <v>0</v>
      </c>
      <c r="DP132" s="4">
        <f t="shared" si="98"/>
        <v>18139.259999999998</v>
      </c>
      <c r="DQ132" s="4">
        <f t="shared" si="98"/>
        <v>11872</v>
      </c>
      <c r="DR132" s="4">
        <f t="shared" si="98"/>
        <v>0</v>
      </c>
      <c r="DS132" s="4">
        <f t="shared" si="98"/>
        <v>0</v>
      </c>
      <c r="DT132" s="4">
        <f t="shared" si="98"/>
        <v>136811.04999999999</v>
      </c>
      <c r="DU132" s="4">
        <f t="shared" si="98"/>
        <v>115124.85</v>
      </c>
      <c r="DV132" s="4">
        <f t="shared" si="98"/>
        <v>407.2</v>
      </c>
      <c r="DW132" s="4">
        <f t="shared" si="98"/>
        <v>211.74</v>
      </c>
      <c r="DX132" s="4">
        <f t="shared" si="98"/>
        <v>21279</v>
      </c>
      <c r="DY132" s="4">
        <f t="shared" si="98"/>
        <v>0</v>
      </c>
      <c r="DZ132" s="4">
        <f t="shared" si="98"/>
        <v>386.53883145999998</v>
      </c>
      <c r="EA132" s="4">
        <f t="shared" si="98"/>
        <v>3.1167560000000005</v>
      </c>
      <c r="EB132" s="4">
        <f t="shared" si="98"/>
        <v>0</v>
      </c>
      <c r="EC132" s="4">
        <f t="shared" si="98"/>
        <v>18139.259999999998</v>
      </c>
      <c r="ED132" s="4">
        <f t="shared" si="98"/>
        <v>11872</v>
      </c>
      <c r="EE132" s="4">
        <f t="shared" si="98"/>
        <v>0</v>
      </c>
      <c r="EF132" s="4">
        <f t="shared" si="98"/>
        <v>0</v>
      </c>
      <c r="EG132" s="4">
        <f t="shared" si="98"/>
        <v>0</v>
      </c>
      <c r="EH132" s="4">
        <f t="shared" si="98"/>
        <v>0</v>
      </c>
      <c r="EI132" s="4">
        <f t="shared" si="98"/>
        <v>0</v>
      </c>
      <c r="EJ132" s="4">
        <f t="shared" si="98"/>
        <v>166822.31</v>
      </c>
      <c r="EK132" s="4">
        <f t="shared" si="98"/>
        <v>166822.31</v>
      </c>
      <c r="EL132" s="4">
        <f t="shared" si="98"/>
        <v>0</v>
      </c>
      <c r="EM132" s="4">
        <f t="shared" ref="EM132:FR132" si="99">EM159</f>
        <v>0</v>
      </c>
      <c r="EN132" s="4">
        <f t="shared" si="99"/>
        <v>115124.85</v>
      </c>
      <c r="EO132" s="4">
        <f t="shared" si="99"/>
        <v>115124.85</v>
      </c>
      <c r="EP132" s="4">
        <f t="shared" si="99"/>
        <v>0</v>
      </c>
      <c r="EQ132" s="4">
        <f t="shared" si="99"/>
        <v>115124.85</v>
      </c>
      <c r="ER132" s="4">
        <f t="shared" si="99"/>
        <v>0</v>
      </c>
      <c r="ES132" s="4">
        <f t="shared" si="99"/>
        <v>0</v>
      </c>
      <c r="ET132" s="4">
        <f t="shared" si="99"/>
        <v>0</v>
      </c>
      <c r="EU132" s="4">
        <f t="shared" si="99"/>
        <v>0</v>
      </c>
      <c r="EV132" s="4">
        <f t="shared" si="99"/>
        <v>0</v>
      </c>
      <c r="EW132" s="4">
        <f t="shared" si="99"/>
        <v>0</v>
      </c>
      <c r="EX132" s="4">
        <f t="shared" si="99"/>
        <v>0</v>
      </c>
      <c r="EY132" s="4">
        <f t="shared" si="99"/>
        <v>0</v>
      </c>
      <c r="EZ132" s="4">
        <f t="shared" si="99"/>
        <v>0</v>
      </c>
      <c r="FA132" s="4">
        <f t="shared" si="99"/>
        <v>0</v>
      </c>
      <c r="FB132" s="4">
        <f t="shared" si="99"/>
        <v>0</v>
      </c>
      <c r="FC132" s="4">
        <f t="shared" si="99"/>
        <v>0</v>
      </c>
      <c r="FD132" s="4">
        <f t="shared" si="99"/>
        <v>0</v>
      </c>
      <c r="FE132" s="4">
        <f t="shared" si="99"/>
        <v>0</v>
      </c>
      <c r="FF132" s="4">
        <f t="shared" si="99"/>
        <v>0</v>
      </c>
      <c r="FG132" s="4">
        <f t="shared" si="99"/>
        <v>0</v>
      </c>
      <c r="FH132" s="4">
        <f t="shared" si="99"/>
        <v>0</v>
      </c>
      <c r="FI132" s="4">
        <f t="shared" si="99"/>
        <v>0</v>
      </c>
      <c r="FJ132" s="4">
        <f t="shared" si="99"/>
        <v>0</v>
      </c>
      <c r="FK132" s="4">
        <f t="shared" si="99"/>
        <v>0</v>
      </c>
      <c r="FL132" s="4">
        <f t="shared" si="99"/>
        <v>0</v>
      </c>
      <c r="FM132" s="4">
        <f t="shared" si="99"/>
        <v>0</v>
      </c>
      <c r="FN132" s="4">
        <f t="shared" si="99"/>
        <v>0</v>
      </c>
      <c r="FO132" s="4">
        <f t="shared" si="99"/>
        <v>0</v>
      </c>
      <c r="FP132" s="4">
        <f t="shared" si="99"/>
        <v>0</v>
      </c>
      <c r="FQ132" s="4">
        <f t="shared" si="99"/>
        <v>0</v>
      </c>
      <c r="FR132" s="4">
        <f t="shared" si="99"/>
        <v>0</v>
      </c>
      <c r="FS132" s="4">
        <f t="shared" ref="FS132:GX132" si="100">FS159</f>
        <v>166822.31</v>
      </c>
      <c r="FT132" s="4">
        <f t="shared" si="100"/>
        <v>166822.31</v>
      </c>
      <c r="FU132" s="4">
        <f t="shared" si="100"/>
        <v>0</v>
      </c>
      <c r="FV132" s="4">
        <f t="shared" si="100"/>
        <v>0</v>
      </c>
      <c r="FW132" s="4">
        <f t="shared" si="100"/>
        <v>115124.85</v>
      </c>
      <c r="FX132" s="4">
        <f t="shared" si="100"/>
        <v>115124.85</v>
      </c>
      <c r="FY132" s="4">
        <f t="shared" si="100"/>
        <v>0</v>
      </c>
      <c r="FZ132" s="4">
        <f t="shared" si="100"/>
        <v>115124.85</v>
      </c>
      <c r="GA132" s="4">
        <f t="shared" si="100"/>
        <v>0</v>
      </c>
      <c r="GB132" s="4">
        <f t="shared" si="100"/>
        <v>0</v>
      </c>
      <c r="GC132" s="4">
        <f t="shared" si="100"/>
        <v>0</v>
      </c>
      <c r="GD132" s="4">
        <f t="shared" si="100"/>
        <v>0</v>
      </c>
      <c r="GE132" s="4">
        <f t="shared" si="100"/>
        <v>0</v>
      </c>
      <c r="GF132" s="4">
        <f t="shared" si="100"/>
        <v>0</v>
      </c>
      <c r="GG132" s="4">
        <f t="shared" si="100"/>
        <v>0</v>
      </c>
      <c r="GH132" s="4">
        <f t="shared" si="100"/>
        <v>0</v>
      </c>
      <c r="GI132" s="4">
        <f t="shared" si="100"/>
        <v>0</v>
      </c>
      <c r="GJ132" s="4">
        <f t="shared" si="100"/>
        <v>0</v>
      </c>
      <c r="GK132" s="4">
        <f t="shared" si="100"/>
        <v>0</v>
      </c>
      <c r="GL132" s="4">
        <f t="shared" si="100"/>
        <v>0</v>
      </c>
      <c r="GM132" s="4">
        <f t="shared" si="100"/>
        <v>0</v>
      </c>
      <c r="GN132" s="4">
        <f t="shared" si="100"/>
        <v>0</v>
      </c>
      <c r="GO132" s="4">
        <f t="shared" si="100"/>
        <v>0</v>
      </c>
      <c r="GP132" s="4">
        <f t="shared" si="100"/>
        <v>0</v>
      </c>
      <c r="GQ132" s="4">
        <f t="shared" si="100"/>
        <v>0</v>
      </c>
      <c r="GR132" s="4">
        <f t="shared" si="100"/>
        <v>0</v>
      </c>
      <c r="GS132" s="4">
        <f t="shared" si="100"/>
        <v>0</v>
      </c>
      <c r="GT132" s="4">
        <f t="shared" si="100"/>
        <v>0</v>
      </c>
      <c r="GU132" s="4">
        <f t="shared" si="100"/>
        <v>0</v>
      </c>
      <c r="GV132" s="4">
        <f t="shared" si="100"/>
        <v>0</v>
      </c>
      <c r="GW132" s="4">
        <f t="shared" si="100"/>
        <v>0</v>
      </c>
      <c r="GX132" s="4">
        <f t="shared" si="100"/>
        <v>0</v>
      </c>
    </row>
    <row r="134" spans="1:255" x14ac:dyDescent="0.2">
      <c r="A134" s="2">
        <v>17</v>
      </c>
      <c r="B134" s="2">
        <v>1</v>
      </c>
      <c r="C134" s="2">
        <f>ROW(SmtRes!A206)</f>
        <v>206</v>
      </c>
      <c r="D134" s="2">
        <f>ROW(EtalonRes!A226)</f>
        <v>226</v>
      </c>
      <c r="E134" s="2" t="s">
        <v>176</v>
      </c>
      <c r="F134" s="2" t="s">
        <v>93</v>
      </c>
      <c r="G134" s="2" t="s">
        <v>177</v>
      </c>
      <c r="H134" s="2" t="s">
        <v>95</v>
      </c>
      <c r="I134" s="2">
        <v>0.45</v>
      </c>
      <c r="J134" s="2">
        <v>0</v>
      </c>
      <c r="K134" s="2"/>
      <c r="L134" s="2"/>
      <c r="M134" s="2"/>
      <c r="N134" s="2"/>
      <c r="O134" s="2">
        <f t="shared" ref="O134:O157" si="101">ROUND(CP134,2)</f>
        <v>0</v>
      </c>
      <c r="P134" s="2">
        <f t="shared" ref="P134:P157" si="102">ROUND(CQ134*I134,2)</f>
        <v>0</v>
      </c>
      <c r="Q134" s="2">
        <f t="shared" ref="Q134:Q157" si="103">ROUND(CR134*I134,2)</f>
        <v>0</v>
      </c>
      <c r="R134" s="2">
        <f t="shared" ref="R134:R157" si="104">ROUND(CS134*I134,2)</f>
        <v>0</v>
      </c>
      <c r="S134" s="2">
        <f t="shared" ref="S134:S157" si="105">ROUND(CT134*I134,2)</f>
        <v>0</v>
      </c>
      <c r="T134" s="2">
        <f t="shared" ref="T134:T157" si="106">ROUND(CU134*I134,2)</f>
        <v>0</v>
      </c>
      <c r="U134" s="2">
        <f t="shared" ref="U134:U157" si="107">CV134*I134</f>
        <v>13.972499999999997</v>
      </c>
      <c r="V134" s="2">
        <f t="shared" ref="V134:V157" si="108">CW134*I134</f>
        <v>0.24299999999999997</v>
      </c>
      <c r="W134" s="2">
        <f t="shared" ref="W134:W157" si="109">ROUND(CX134*I134,2)</f>
        <v>0</v>
      </c>
      <c r="X134" s="2">
        <f t="shared" ref="X134:X157" si="110">ROUND(CY134,2)</f>
        <v>0</v>
      </c>
      <c r="Y134" s="2">
        <f t="shared" ref="Y134:Y157" si="111">ROUND(CZ134,2)</f>
        <v>0</v>
      </c>
      <c r="Z134" s="2"/>
      <c r="AA134" s="2">
        <v>16781625</v>
      </c>
      <c r="AB134" s="2">
        <f t="shared" ref="AB134:AB157" si="112">ROUND((AC134+AD134+AF134),6)</f>
        <v>0</v>
      </c>
      <c r="AC134" s="2">
        <f t="shared" ref="AC134:AC157" si="113">ROUND((ES134),6)</f>
        <v>0</v>
      </c>
      <c r="AD134" s="2">
        <f t="shared" ref="AD134:AD139" si="114">ROUND((((((ET134*1.25)*1.2))-(((EU134*1.25)*1.2)))+AE134),6)</f>
        <v>0</v>
      </c>
      <c r="AE134" s="2">
        <f t="shared" ref="AE134:AE139" si="115">ROUND((((EU134*1.25)*1.2)),6)</f>
        <v>0</v>
      </c>
      <c r="AF134" s="2">
        <f t="shared" ref="AF134:AF139" si="116">ROUND((((EV134*1.15)*1.2)),6)</f>
        <v>0</v>
      </c>
      <c r="AG134" s="2">
        <f t="shared" ref="AG134:AG157" si="117">ROUND((AP134),6)</f>
        <v>0</v>
      </c>
      <c r="AH134" s="2">
        <f t="shared" ref="AH134:AH139" si="118">(((EW134*1.15)*1.2))</f>
        <v>31.049999999999994</v>
      </c>
      <c r="AI134" s="2">
        <f t="shared" ref="AI134:AI139" si="119">(((EX134*1.25)*1.2))</f>
        <v>0.53999999999999992</v>
      </c>
      <c r="AJ134" s="2">
        <f t="shared" ref="AJ134:AJ157" si="120">(AS134)</f>
        <v>0</v>
      </c>
      <c r="AK134" s="2">
        <v>0</v>
      </c>
      <c r="AL134" s="2">
        <v>0</v>
      </c>
      <c r="AM134" s="2">
        <v>0</v>
      </c>
      <c r="AN134" s="2">
        <v>0</v>
      </c>
      <c r="AO134" s="2">
        <v>0</v>
      </c>
      <c r="AP134" s="2">
        <v>0</v>
      </c>
      <c r="AQ134" s="2">
        <v>22.5</v>
      </c>
      <c r="AR134" s="2">
        <v>0.36</v>
      </c>
      <c r="AS134" s="2">
        <v>0</v>
      </c>
      <c r="AT134" s="2">
        <v>106</v>
      </c>
      <c r="AU134" s="2">
        <v>54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6</v>
      </c>
      <c r="BE134" s="2" t="s">
        <v>6</v>
      </c>
      <c r="BF134" s="2" t="s">
        <v>6</v>
      </c>
      <c r="BG134" s="2" t="s">
        <v>6</v>
      </c>
      <c r="BH134" s="2">
        <v>0</v>
      </c>
      <c r="BI134" s="2">
        <v>1</v>
      </c>
      <c r="BJ134" s="2" t="s">
        <v>178</v>
      </c>
      <c r="BK134" s="2"/>
      <c r="BL134" s="2"/>
      <c r="BM134" s="2">
        <v>10001</v>
      </c>
      <c r="BN134" s="2">
        <v>0</v>
      </c>
      <c r="BO134" s="2" t="s">
        <v>6</v>
      </c>
      <c r="BP134" s="2">
        <v>0</v>
      </c>
      <c r="BQ134" s="2">
        <v>2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6</v>
      </c>
      <c r="BZ134" s="2">
        <v>118</v>
      </c>
      <c r="CA134" s="2">
        <v>63</v>
      </c>
      <c r="CB134" s="2"/>
      <c r="CC134" s="2"/>
      <c r="CD134" s="2"/>
      <c r="CE134" s="2">
        <v>0</v>
      </c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1112</v>
      </c>
      <c r="CO134" s="2">
        <v>0</v>
      </c>
      <c r="CP134" s="2">
        <f t="shared" ref="CP134:CP157" si="121">(P134+Q134+S134)</f>
        <v>0</v>
      </c>
      <c r="CQ134" s="2">
        <f t="shared" ref="CQ134:CQ157" si="122">AC134*BC134</f>
        <v>0</v>
      </c>
      <c r="CR134" s="2">
        <f t="shared" ref="CR134:CR157" si="123">AD134*BB134</f>
        <v>0</v>
      </c>
      <c r="CS134" s="2">
        <f t="shared" ref="CS134:CS157" si="124">AE134*BS134</f>
        <v>0</v>
      </c>
      <c r="CT134" s="2">
        <f t="shared" ref="CT134:CT157" si="125">AF134*BA134</f>
        <v>0</v>
      </c>
      <c r="CU134" s="2">
        <f t="shared" ref="CU134:CU157" si="126">AG134</f>
        <v>0</v>
      </c>
      <c r="CV134" s="2">
        <f t="shared" ref="CV134:CV157" si="127">AH134</f>
        <v>31.049999999999994</v>
      </c>
      <c r="CW134" s="2">
        <f t="shared" ref="CW134:CW157" si="128">AI134</f>
        <v>0.53999999999999992</v>
      </c>
      <c r="CX134" s="2">
        <f t="shared" ref="CX134:CX157" si="129">AJ134</f>
        <v>0</v>
      </c>
      <c r="CY134" s="2">
        <f t="shared" ref="CY134:CY157" si="130">(((S134+R134)*AT134)/100)</f>
        <v>0</v>
      </c>
      <c r="CZ134" s="2">
        <f t="shared" ref="CZ134:CZ157" si="131">(((S134+R134)*AU134)/100)</f>
        <v>0</v>
      </c>
      <c r="DA134" s="2"/>
      <c r="DB134" s="2"/>
      <c r="DC134" s="2" t="s">
        <v>6</v>
      </c>
      <c r="DD134" s="2" t="s">
        <v>6</v>
      </c>
      <c r="DE134" s="2" t="s">
        <v>172</v>
      </c>
      <c r="DF134" s="2" t="s">
        <v>172</v>
      </c>
      <c r="DG134" s="2" t="s">
        <v>173</v>
      </c>
      <c r="DH134" s="2" t="s">
        <v>6</v>
      </c>
      <c r="DI134" s="2" t="s">
        <v>173</v>
      </c>
      <c r="DJ134" s="2" t="s">
        <v>172</v>
      </c>
      <c r="DK134" s="2" t="s">
        <v>6</v>
      </c>
      <c r="DL134" s="2" t="s">
        <v>6</v>
      </c>
      <c r="DM134" s="2" t="s">
        <v>6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1007</v>
      </c>
      <c r="DV134" s="2" t="s">
        <v>95</v>
      </c>
      <c r="DW134" s="2" t="s">
        <v>95</v>
      </c>
      <c r="DX134" s="2">
        <v>1</v>
      </c>
      <c r="DY134" s="2"/>
      <c r="DZ134" s="2"/>
      <c r="EA134" s="2"/>
      <c r="EB134" s="2"/>
      <c r="EC134" s="2"/>
      <c r="ED134" s="2"/>
      <c r="EE134" s="2">
        <v>16510487</v>
      </c>
      <c r="EF134" s="2">
        <v>2</v>
      </c>
      <c r="EG134" s="2" t="s">
        <v>51</v>
      </c>
      <c r="EH134" s="2">
        <v>0</v>
      </c>
      <c r="EI134" s="2" t="s">
        <v>6</v>
      </c>
      <c r="EJ134" s="2">
        <v>1</v>
      </c>
      <c r="EK134" s="2">
        <v>10001</v>
      </c>
      <c r="EL134" s="2" t="s">
        <v>70</v>
      </c>
      <c r="EM134" s="2" t="s">
        <v>71</v>
      </c>
      <c r="EN134" s="2"/>
      <c r="EO134" s="2" t="s">
        <v>174</v>
      </c>
      <c r="EP134" s="2"/>
      <c r="EQ134" s="2">
        <v>0</v>
      </c>
      <c r="ER134" s="2">
        <v>0</v>
      </c>
      <c r="ES134" s="2">
        <v>0</v>
      </c>
      <c r="ET134" s="2">
        <v>0</v>
      </c>
      <c r="EU134" s="2">
        <v>0</v>
      </c>
      <c r="EV134" s="2">
        <v>0</v>
      </c>
      <c r="EW134" s="2">
        <v>22.5</v>
      </c>
      <c r="EX134" s="2">
        <v>0.36</v>
      </c>
      <c r="EY134" s="2">
        <v>0</v>
      </c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ref="FR134:FR157" si="132">ROUND(IF(AND(BH134=3,BI134=3),P134,0),2)</f>
        <v>0</v>
      </c>
      <c r="FS134" s="2">
        <v>0</v>
      </c>
      <c r="FT134" s="2" t="s">
        <v>55</v>
      </c>
      <c r="FU134" s="2" t="s">
        <v>56</v>
      </c>
      <c r="FV134" s="2"/>
      <c r="FW134" s="2"/>
      <c r="FX134" s="2">
        <v>106.2</v>
      </c>
      <c r="FY134" s="2">
        <v>53.55</v>
      </c>
      <c r="FZ134" s="2"/>
      <c r="GA134" s="2" t="s">
        <v>6</v>
      </c>
      <c r="GB134" s="2"/>
      <c r="GC134" s="2"/>
      <c r="GD134" s="2">
        <v>0</v>
      </c>
      <c r="GE134" s="2"/>
      <c r="GF134" s="2">
        <v>-1622813370</v>
      </c>
      <c r="GG134" s="2">
        <v>2</v>
      </c>
      <c r="GH134" s="2">
        <v>1</v>
      </c>
      <c r="GI134" s="2">
        <v>-2</v>
      </c>
      <c r="GJ134" s="2">
        <v>0</v>
      </c>
      <c r="GK134" s="2">
        <f>ROUND(R134*(R12)/100,2)</f>
        <v>0</v>
      </c>
      <c r="GL134" s="2">
        <f t="shared" ref="GL134:GL157" si="133">ROUND(IF(AND(BH134=3,BI134=3,FS134&lt;&gt;0),P134,0),2)</f>
        <v>0</v>
      </c>
      <c r="GM134" s="2">
        <f t="shared" ref="GM134:GM157" si="134">ROUND(O134+X134+Y134+GK134,2)+GX134</f>
        <v>0</v>
      </c>
      <c r="GN134" s="2">
        <f t="shared" ref="GN134:GN157" si="135">IF(OR(BI134=0,BI134=1),ROUND(O134+X134+Y134+GK134,2),0)</f>
        <v>0</v>
      </c>
      <c r="GO134" s="2">
        <f t="shared" ref="GO134:GO157" si="136">IF(BI134=2,ROUND(O134+X134+Y134+GK134,2),0)</f>
        <v>0</v>
      </c>
      <c r="GP134" s="2">
        <f t="shared" ref="GP134:GP157" si="137">IF(BI134=4,ROUND(O134+X134+Y134+GK134,2)+GX134,0)</f>
        <v>0</v>
      </c>
      <c r="GQ134" s="2"/>
      <c r="GR134" s="2">
        <v>0</v>
      </c>
      <c r="GS134" s="2">
        <v>3</v>
      </c>
      <c r="GT134" s="2">
        <v>0</v>
      </c>
      <c r="GU134" s="2" t="s">
        <v>6</v>
      </c>
      <c r="GV134" s="2">
        <f t="shared" ref="GV134:GV157" si="138">ROUND((GT134),6)</f>
        <v>0</v>
      </c>
      <c r="GW134" s="2">
        <v>1</v>
      </c>
      <c r="GX134" s="2">
        <f t="shared" ref="GX134:GX157" si="139">ROUND(HC134*I134,2)</f>
        <v>0</v>
      </c>
      <c r="GY134" s="2"/>
      <c r="GZ134" s="2"/>
      <c r="HA134" s="2">
        <v>0</v>
      </c>
      <c r="HB134" s="2">
        <v>0</v>
      </c>
      <c r="HC134" s="2">
        <f t="shared" ref="HC134:HC157" si="140">GV134*GW134</f>
        <v>0</v>
      </c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17</v>
      </c>
      <c r="B135">
        <v>1</v>
      </c>
      <c r="C135">
        <f>ROW(SmtRes!A218)</f>
        <v>218</v>
      </c>
      <c r="D135">
        <f>ROW(EtalonRes!A238)</f>
        <v>238</v>
      </c>
      <c r="E135" t="s">
        <v>176</v>
      </c>
      <c r="F135" t="s">
        <v>93</v>
      </c>
      <c r="G135" t="s">
        <v>177</v>
      </c>
      <c r="H135" t="s">
        <v>95</v>
      </c>
      <c r="I135">
        <v>0.45</v>
      </c>
      <c r="J135">
        <v>0</v>
      </c>
      <c r="O135">
        <f t="shared" si="101"/>
        <v>0</v>
      </c>
      <c r="P135">
        <f t="shared" si="102"/>
        <v>0</v>
      </c>
      <c r="Q135">
        <f t="shared" si="103"/>
        <v>0</v>
      </c>
      <c r="R135">
        <f t="shared" si="104"/>
        <v>0</v>
      </c>
      <c r="S135">
        <f t="shared" si="105"/>
        <v>0</v>
      </c>
      <c r="T135">
        <f t="shared" si="106"/>
        <v>0</v>
      </c>
      <c r="U135">
        <f t="shared" si="107"/>
        <v>13.972499999999997</v>
      </c>
      <c r="V135">
        <f t="shared" si="108"/>
        <v>0.24299999999999997</v>
      </c>
      <c r="W135">
        <f t="shared" si="109"/>
        <v>0</v>
      </c>
      <c r="X135">
        <f t="shared" si="110"/>
        <v>0</v>
      </c>
      <c r="Y135">
        <f t="shared" si="111"/>
        <v>0</v>
      </c>
      <c r="AA135">
        <v>16781639</v>
      </c>
      <c r="AB135">
        <f t="shared" si="112"/>
        <v>0</v>
      </c>
      <c r="AC135">
        <f t="shared" si="113"/>
        <v>0</v>
      </c>
      <c r="AD135">
        <f t="shared" si="114"/>
        <v>0</v>
      </c>
      <c r="AE135">
        <f t="shared" si="115"/>
        <v>0</v>
      </c>
      <c r="AF135">
        <f t="shared" si="116"/>
        <v>0</v>
      </c>
      <c r="AG135">
        <f t="shared" si="117"/>
        <v>0</v>
      </c>
      <c r="AH135">
        <f t="shared" si="118"/>
        <v>31.049999999999994</v>
      </c>
      <c r="AI135">
        <f t="shared" si="119"/>
        <v>0.53999999999999992</v>
      </c>
      <c r="AJ135">
        <f t="shared" si="120"/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22.5</v>
      </c>
      <c r="AR135">
        <v>0.36</v>
      </c>
      <c r="AS135">
        <v>0</v>
      </c>
      <c r="AT135">
        <v>106</v>
      </c>
      <c r="AU135">
        <v>54</v>
      </c>
      <c r="AV135">
        <v>1</v>
      </c>
      <c r="AW135">
        <v>1</v>
      </c>
      <c r="AZ135">
        <v>6.66</v>
      </c>
      <c r="BA135">
        <v>6.66</v>
      </c>
      <c r="BB135">
        <v>6.66</v>
      </c>
      <c r="BC135">
        <v>6.66</v>
      </c>
      <c r="BD135" t="s">
        <v>6</v>
      </c>
      <c r="BE135" t="s">
        <v>6</v>
      </c>
      <c r="BF135" t="s">
        <v>6</v>
      </c>
      <c r="BG135" t="s">
        <v>6</v>
      </c>
      <c r="BH135">
        <v>0</v>
      </c>
      <c r="BI135">
        <v>1</v>
      </c>
      <c r="BJ135" t="s">
        <v>178</v>
      </c>
      <c r="BM135">
        <v>10001</v>
      </c>
      <c r="BN135">
        <v>0</v>
      </c>
      <c r="BO135" t="s">
        <v>6</v>
      </c>
      <c r="BP135">
        <v>0</v>
      </c>
      <c r="BQ135">
        <v>2</v>
      </c>
      <c r="BR135">
        <v>0</v>
      </c>
      <c r="BS135">
        <v>6.66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6</v>
      </c>
      <c r="BZ135">
        <v>118</v>
      </c>
      <c r="CA135">
        <v>63</v>
      </c>
      <c r="CE135">
        <v>0</v>
      </c>
      <c r="CF135">
        <v>0</v>
      </c>
      <c r="CG135">
        <v>0</v>
      </c>
      <c r="CM135">
        <v>0</v>
      </c>
      <c r="CN135" t="s">
        <v>1112</v>
      </c>
      <c r="CO135">
        <v>0</v>
      </c>
      <c r="CP135">
        <f t="shared" si="121"/>
        <v>0</v>
      </c>
      <c r="CQ135">
        <f t="shared" si="122"/>
        <v>0</v>
      </c>
      <c r="CR135">
        <f t="shared" si="123"/>
        <v>0</v>
      </c>
      <c r="CS135">
        <f t="shared" si="124"/>
        <v>0</v>
      </c>
      <c r="CT135">
        <f t="shared" si="125"/>
        <v>0</v>
      </c>
      <c r="CU135">
        <f t="shared" si="126"/>
        <v>0</v>
      </c>
      <c r="CV135">
        <f t="shared" si="127"/>
        <v>31.049999999999994</v>
      </c>
      <c r="CW135">
        <f t="shared" si="128"/>
        <v>0.53999999999999992</v>
      </c>
      <c r="CX135">
        <f t="shared" si="129"/>
        <v>0</v>
      </c>
      <c r="CY135">
        <f t="shared" si="130"/>
        <v>0</v>
      </c>
      <c r="CZ135">
        <f t="shared" si="131"/>
        <v>0</v>
      </c>
      <c r="DC135" t="s">
        <v>6</v>
      </c>
      <c r="DD135" t="s">
        <v>6</v>
      </c>
      <c r="DE135" t="s">
        <v>172</v>
      </c>
      <c r="DF135" t="s">
        <v>172</v>
      </c>
      <c r="DG135" t="s">
        <v>173</v>
      </c>
      <c r="DH135" t="s">
        <v>6</v>
      </c>
      <c r="DI135" t="s">
        <v>173</v>
      </c>
      <c r="DJ135" t="s">
        <v>172</v>
      </c>
      <c r="DK135" t="s">
        <v>6</v>
      </c>
      <c r="DL135" t="s">
        <v>6</v>
      </c>
      <c r="DM135" t="s">
        <v>6</v>
      </c>
      <c r="DN135">
        <v>0</v>
      </c>
      <c r="DO135">
        <v>0</v>
      </c>
      <c r="DP135">
        <v>1</v>
      </c>
      <c r="DQ135">
        <v>1</v>
      </c>
      <c r="DU135">
        <v>1007</v>
      </c>
      <c r="DV135" t="s">
        <v>95</v>
      </c>
      <c r="DW135" t="s">
        <v>95</v>
      </c>
      <c r="DX135">
        <v>1</v>
      </c>
      <c r="EE135">
        <v>16510487</v>
      </c>
      <c r="EF135">
        <v>2</v>
      </c>
      <c r="EG135" t="s">
        <v>51</v>
      </c>
      <c r="EH135">
        <v>0</v>
      </c>
      <c r="EI135" t="s">
        <v>6</v>
      </c>
      <c r="EJ135">
        <v>1</v>
      </c>
      <c r="EK135">
        <v>10001</v>
      </c>
      <c r="EL135" t="s">
        <v>70</v>
      </c>
      <c r="EM135" t="s">
        <v>71</v>
      </c>
      <c r="EO135" t="s">
        <v>174</v>
      </c>
      <c r="EQ135">
        <v>0</v>
      </c>
      <c r="ER135">
        <v>0</v>
      </c>
      <c r="ES135">
        <v>0</v>
      </c>
      <c r="ET135">
        <v>0</v>
      </c>
      <c r="EU135">
        <v>0</v>
      </c>
      <c r="EV135">
        <v>0</v>
      </c>
      <c r="EW135">
        <v>22.5</v>
      </c>
      <c r="EX135">
        <v>0.36</v>
      </c>
      <c r="EY135">
        <v>0</v>
      </c>
      <c r="FQ135">
        <v>0</v>
      </c>
      <c r="FR135">
        <f t="shared" si="132"/>
        <v>0</v>
      </c>
      <c r="FS135">
        <v>0</v>
      </c>
      <c r="FT135" t="s">
        <v>55</v>
      </c>
      <c r="FU135" t="s">
        <v>56</v>
      </c>
      <c r="FX135">
        <v>106.2</v>
      </c>
      <c r="FY135">
        <v>53.55</v>
      </c>
      <c r="GA135" t="s">
        <v>6</v>
      </c>
      <c r="GD135">
        <v>0</v>
      </c>
      <c r="GF135">
        <v>-1622813370</v>
      </c>
      <c r="GG135">
        <v>1</v>
      </c>
      <c r="GH135">
        <v>1</v>
      </c>
      <c r="GI135">
        <v>4</v>
      </c>
      <c r="GJ135">
        <v>0</v>
      </c>
      <c r="GK135">
        <f>ROUND(R135*(S12)/100,2)</f>
        <v>0</v>
      </c>
      <c r="GL135">
        <f t="shared" si="133"/>
        <v>0</v>
      </c>
      <c r="GM135">
        <f t="shared" si="134"/>
        <v>0</v>
      </c>
      <c r="GN135">
        <f t="shared" si="135"/>
        <v>0</v>
      </c>
      <c r="GO135">
        <f t="shared" si="136"/>
        <v>0</v>
      </c>
      <c r="GP135">
        <f t="shared" si="137"/>
        <v>0</v>
      </c>
      <c r="GR135">
        <v>0</v>
      </c>
      <c r="GS135">
        <v>3</v>
      </c>
      <c r="GT135">
        <v>0</v>
      </c>
      <c r="GU135" t="s">
        <v>6</v>
      </c>
      <c r="GV135">
        <f t="shared" si="138"/>
        <v>0</v>
      </c>
      <c r="GW135">
        <v>1</v>
      </c>
      <c r="GX135">
        <f t="shared" si="139"/>
        <v>0</v>
      </c>
      <c r="HA135">
        <v>0</v>
      </c>
      <c r="HB135">
        <v>0</v>
      </c>
      <c r="HC135">
        <f t="shared" si="140"/>
        <v>0</v>
      </c>
      <c r="IK135">
        <v>0</v>
      </c>
    </row>
    <row r="136" spans="1:255" x14ac:dyDescent="0.2">
      <c r="A136" s="2">
        <v>17</v>
      </c>
      <c r="B136" s="2">
        <v>1</v>
      </c>
      <c r="C136" s="2">
        <f>ROW(SmtRes!A219)</f>
        <v>219</v>
      </c>
      <c r="D136" s="2">
        <f>ROW(EtalonRes!A239)</f>
        <v>239</v>
      </c>
      <c r="E136" s="2" t="s">
        <v>179</v>
      </c>
      <c r="F136" s="2" t="s">
        <v>180</v>
      </c>
      <c r="G136" s="2" t="s">
        <v>181</v>
      </c>
      <c r="H136" s="2" t="s">
        <v>182</v>
      </c>
      <c r="I136" s="2">
        <v>182.78</v>
      </c>
      <c r="J136" s="2">
        <v>0</v>
      </c>
      <c r="K136" s="2"/>
      <c r="L136" s="2"/>
      <c r="M136" s="2"/>
      <c r="N136" s="2"/>
      <c r="O136" s="2">
        <f t="shared" si="101"/>
        <v>1937.18</v>
      </c>
      <c r="P136" s="2">
        <f t="shared" si="102"/>
        <v>0</v>
      </c>
      <c r="Q136" s="2">
        <f t="shared" si="103"/>
        <v>0</v>
      </c>
      <c r="R136" s="2">
        <f t="shared" si="104"/>
        <v>0</v>
      </c>
      <c r="S136" s="2">
        <f t="shared" si="105"/>
        <v>1937.18</v>
      </c>
      <c r="T136" s="2">
        <f t="shared" si="106"/>
        <v>0</v>
      </c>
      <c r="U136" s="2">
        <f t="shared" si="107"/>
        <v>227.01275999999996</v>
      </c>
      <c r="V136" s="2">
        <f t="shared" si="108"/>
        <v>0</v>
      </c>
      <c r="W136" s="2">
        <f t="shared" si="109"/>
        <v>0</v>
      </c>
      <c r="X136" s="2">
        <f t="shared" si="110"/>
        <v>1569.12</v>
      </c>
      <c r="Y136" s="2">
        <f t="shared" si="111"/>
        <v>1162.31</v>
      </c>
      <c r="Z136" s="2"/>
      <c r="AA136" s="2">
        <v>16781625</v>
      </c>
      <c r="AB136" s="2">
        <f t="shared" si="112"/>
        <v>10.5984</v>
      </c>
      <c r="AC136" s="2">
        <f t="shared" si="113"/>
        <v>0</v>
      </c>
      <c r="AD136" s="2">
        <f t="shared" si="114"/>
        <v>0</v>
      </c>
      <c r="AE136" s="2">
        <f t="shared" si="115"/>
        <v>0</v>
      </c>
      <c r="AF136" s="2">
        <f t="shared" si="116"/>
        <v>10.5984</v>
      </c>
      <c r="AG136" s="2">
        <f t="shared" si="117"/>
        <v>0</v>
      </c>
      <c r="AH136" s="2">
        <f t="shared" si="118"/>
        <v>1.2419999999999998</v>
      </c>
      <c r="AI136" s="2">
        <f t="shared" si="119"/>
        <v>0</v>
      </c>
      <c r="AJ136" s="2">
        <f t="shared" si="120"/>
        <v>0</v>
      </c>
      <c r="AK136" s="2">
        <v>7.68</v>
      </c>
      <c r="AL136" s="2">
        <v>0</v>
      </c>
      <c r="AM136" s="2">
        <v>0</v>
      </c>
      <c r="AN136" s="2">
        <v>0</v>
      </c>
      <c r="AO136" s="2">
        <v>7.68</v>
      </c>
      <c r="AP136" s="2">
        <v>0</v>
      </c>
      <c r="AQ136" s="2">
        <v>0.9</v>
      </c>
      <c r="AR136" s="2">
        <v>0</v>
      </c>
      <c r="AS136" s="2">
        <v>0</v>
      </c>
      <c r="AT136" s="2">
        <v>81</v>
      </c>
      <c r="AU136" s="2">
        <v>60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6</v>
      </c>
      <c r="BE136" s="2" t="s">
        <v>6</v>
      </c>
      <c r="BF136" s="2" t="s">
        <v>6</v>
      </c>
      <c r="BG136" s="2" t="s">
        <v>6</v>
      </c>
      <c r="BH136" s="2">
        <v>0</v>
      </c>
      <c r="BI136" s="2">
        <v>1</v>
      </c>
      <c r="BJ136" s="2" t="s">
        <v>183</v>
      </c>
      <c r="BK136" s="2"/>
      <c r="BL136" s="2"/>
      <c r="BM136" s="2">
        <v>13001</v>
      </c>
      <c r="BN136" s="2">
        <v>0</v>
      </c>
      <c r="BO136" s="2" t="s">
        <v>6</v>
      </c>
      <c r="BP136" s="2">
        <v>0</v>
      </c>
      <c r="BQ136" s="2">
        <v>2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6</v>
      </c>
      <c r="BZ136" s="2">
        <v>90</v>
      </c>
      <c r="CA136" s="2">
        <v>70</v>
      </c>
      <c r="CB136" s="2"/>
      <c r="CC136" s="2"/>
      <c r="CD136" s="2"/>
      <c r="CE136" s="2">
        <v>0</v>
      </c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1112</v>
      </c>
      <c r="CO136" s="2">
        <v>0</v>
      </c>
      <c r="CP136" s="2">
        <f t="shared" si="121"/>
        <v>1937.18</v>
      </c>
      <c r="CQ136" s="2">
        <f t="shared" si="122"/>
        <v>0</v>
      </c>
      <c r="CR136" s="2">
        <f t="shared" si="123"/>
        <v>0</v>
      </c>
      <c r="CS136" s="2">
        <f t="shared" si="124"/>
        <v>0</v>
      </c>
      <c r="CT136" s="2">
        <f t="shared" si="125"/>
        <v>10.5984</v>
      </c>
      <c r="CU136" s="2">
        <f t="shared" si="126"/>
        <v>0</v>
      </c>
      <c r="CV136" s="2">
        <f t="shared" si="127"/>
        <v>1.2419999999999998</v>
      </c>
      <c r="CW136" s="2">
        <f t="shared" si="128"/>
        <v>0</v>
      </c>
      <c r="CX136" s="2">
        <f t="shared" si="129"/>
        <v>0</v>
      </c>
      <c r="CY136" s="2">
        <f t="shared" si="130"/>
        <v>1569.1158000000003</v>
      </c>
      <c r="CZ136" s="2">
        <f t="shared" si="131"/>
        <v>1162.308</v>
      </c>
      <c r="DA136" s="2"/>
      <c r="DB136" s="2"/>
      <c r="DC136" s="2" t="s">
        <v>6</v>
      </c>
      <c r="DD136" s="2" t="s">
        <v>6</v>
      </c>
      <c r="DE136" s="2" t="s">
        <v>172</v>
      </c>
      <c r="DF136" s="2" t="s">
        <v>172</v>
      </c>
      <c r="DG136" s="2" t="s">
        <v>173</v>
      </c>
      <c r="DH136" s="2" t="s">
        <v>6</v>
      </c>
      <c r="DI136" s="2" t="s">
        <v>173</v>
      </c>
      <c r="DJ136" s="2" t="s">
        <v>172</v>
      </c>
      <c r="DK136" s="2" t="s">
        <v>6</v>
      </c>
      <c r="DL136" s="2" t="s">
        <v>6</v>
      </c>
      <c r="DM136" s="2" t="s">
        <v>6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1005</v>
      </c>
      <c r="DV136" s="2" t="s">
        <v>182</v>
      </c>
      <c r="DW136" s="2" t="s">
        <v>182</v>
      </c>
      <c r="DX136" s="2">
        <v>1</v>
      </c>
      <c r="DY136" s="2"/>
      <c r="DZ136" s="2"/>
      <c r="EA136" s="2"/>
      <c r="EB136" s="2"/>
      <c r="EC136" s="2"/>
      <c r="ED136" s="2"/>
      <c r="EE136" s="2">
        <v>16510490</v>
      </c>
      <c r="EF136" s="2">
        <v>2</v>
      </c>
      <c r="EG136" s="2" t="s">
        <v>51</v>
      </c>
      <c r="EH136" s="2">
        <v>0</v>
      </c>
      <c r="EI136" s="2" t="s">
        <v>6</v>
      </c>
      <c r="EJ136" s="2">
        <v>1</v>
      </c>
      <c r="EK136" s="2">
        <v>13001</v>
      </c>
      <c r="EL136" s="2" t="s">
        <v>184</v>
      </c>
      <c r="EM136" s="2" t="s">
        <v>185</v>
      </c>
      <c r="EN136" s="2"/>
      <c r="EO136" s="2" t="s">
        <v>174</v>
      </c>
      <c r="EP136" s="2"/>
      <c r="EQ136" s="2">
        <v>0</v>
      </c>
      <c r="ER136" s="2">
        <v>7.68</v>
      </c>
      <c r="ES136" s="2">
        <v>0</v>
      </c>
      <c r="ET136" s="2">
        <v>0</v>
      </c>
      <c r="EU136" s="2">
        <v>0</v>
      </c>
      <c r="EV136" s="2">
        <v>7.68</v>
      </c>
      <c r="EW136" s="2">
        <v>0.9</v>
      </c>
      <c r="EX136" s="2">
        <v>0</v>
      </c>
      <c r="EY136" s="2">
        <v>0</v>
      </c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132"/>
        <v>0</v>
      </c>
      <c r="FS136" s="2">
        <v>0</v>
      </c>
      <c r="FT136" s="2" t="s">
        <v>55</v>
      </c>
      <c r="FU136" s="2" t="s">
        <v>56</v>
      </c>
      <c r="FV136" s="2"/>
      <c r="FW136" s="2"/>
      <c r="FX136" s="2">
        <v>81</v>
      </c>
      <c r="FY136" s="2">
        <v>59.5</v>
      </c>
      <c r="FZ136" s="2"/>
      <c r="GA136" s="2" t="s">
        <v>6</v>
      </c>
      <c r="GB136" s="2"/>
      <c r="GC136" s="2"/>
      <c r="GD136" s="2">
        <v>0</v>
      </c>
      <c r="GE136" s="2"/>
      <c r="GF136" s="2">
        <v>1256725681</v>
      </c>
      <c r="GG136" s="2">
        <v>2</v>
      </c>
      <c r="GH136" s="2">
        <v>1</v>
      </c>
      <c r="GI136" s="2">
        <v>-2</v>
      </c>
      <c r="GJ136" s="2">
        <v>0</v>
      </c>
      <c r="GK136" s="2">
        <f>ROUND(R136*(R12)/100,2)</f>
        <v>0</v>
      </c>
      <c r="GL136" s="2">
        <f t="shared" si="133"/>
        <v>0</v>
      </c>
      <c r="GM136" s="2">
        <f t="shared" si="134"/>
        <v>4668.6099999999997</v>
      </c>
      <c r="GN136" s="2">
        <f t="shared" si="135"/>
        <v>4668.6099999999997</v>
      </c>
      <c r="GO136" s="2">
        <f t="shared" si="136"/>
        <v>0</v>
      </c>
      <c r="GP136" s="2">
        <f t="shared" si="137"/>
        <v>0</v>
      </c>
      <c r="GQ136" s="2"/>
      <c r="GR136" s="2">
        <v>0</v>
      </c>
      <c r="GS136" s="2">
        <v>3</v>
      </c>
      <c r="GT136" s="2">
        <v>0</v>
      </c>
      <c r="GU136" s="2" t="s">
        <v>6</v>
      </c>
      <c r="GV136" s="2">
        <f t="shared" si="138"/>
        <v>0</v>
      </c>
      <c r="GW136" s="2">
        <v>1</v>
      </c>
      <c r="GX136" s="2">
        <f t="shared" si="139"/>
        <v>0</v>
      </c>
      <c r="GY136" s="2"/>
      <c r="GZ136" s="2"/>
      <c r="HA136" s="2">
        <v>0</v>
      </c>
      <c r="HB136" s="2">
        <v>0</v>
      </c>
      <c r="HC136" s="2">
        <f t="shared" si="140"/>
        <v>0</v>
      </c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17</v>
      </c>
      <c r="B137">
        <v>1</v>
      </c>
      <c r="C137">
        <f>ROW(SmtRes!A220)</f>
        <v>220</v>
      </c>
      <c r="D137">
        <f>ROW(EtalonRes!A240)</f>
        <v>240</v>
      </c>
      <c r="E137" t="s">
        <v>179</v>
      </c>
      <c r="F137" t="s">
        <v>180</v>
      </c>
      <c r="G137" t="s">
        <v>181</v>
      </c>
      <c r="H137" t="s">
        <v>182</v>
      </c>
      <c r="I137">
        <v>182.78</v>
      </c>
      <c r="J137">
        <v>0</v>
      </c>
      <c r="O137">
        <f t="shared" si="101"/>
        <v>12901.59</v>
      </c>
      <c r="P137">
        <f t="shared" si="102"/>
        <v>0</v>
      </c>
      <c r="Q137">
        <f t="shared" si="103"/>
        <v>0</v>
      </c>
      <c r="R137">
        <f t="shared" si="104"/>
        <v>0</v>
      </c>
      <c r="S137">
        <f t="shared" si="105"/>
        <v>12901.59</v>
      </c>
      <c r="T137">
        <f t="shared" si="106"/>
        <v>0</v>
      </c>
      <c r="U137">
        <f t="shared" si="107"/>
        <v>227.01275999999996</v>
      </c>
      <c r="V137">
        <f t="shared" si="108"/>
        <v>0</v>
      </c>
      <c r="W137">
        <f t="shared" si="109"/>
        <v>0</v>
      </c>
      <c r="X137">
        <f t="shared" si="110"/>
        <v>10450.290000000001</v>
      </c>
      <c r="Y137">
        <f t="shared" si="111"/>
        <v>7740.95</v>
      </c>
      <c r="AA137">
        <v>16781639</v>
      </c>
      <c r="AB137">
        <f t="shared" si="112"/>
        <v>10.5984</v>
      </c>
      <c r="AC137">
        <f t="shared" si="113"/>
        <v>0</v>
      </c>
      <c r="AD137">
        <f t="shared" si="114"/>
        <v>0</v>
      </c>
      <c r="AE137">
        <f t="shared" si="115"/>
        <v>0</v>
      </c>
      <c r="AF137">
        <f t="shared" si="116"/>
        <v>10.5984</v>
      </c>
      <c r="AG137">
        <f t="shared" si="117"/>
        <v>0</v>
      </c>
      <c r="AH137">
        <f t="shared" si="118"/>
        <v>1.2419999999999998</v>
      </c>
      <c r="AI137">
        <f t="shared" si="119"/>
        <v>0</v>
      </c>
      <c r="AJ137">
        <f t="shared" si="120"/>
        <v>0</v>
      </c>
      <c r="AK137">
        <v>7.68</v>
      </c>
      <c r="AL137">
        <v>0</v>
      </c>
      <c r="AM137">
        <v>0</v>
      </c>
      <c r="AN137">
        <v>0</v>
      </c>
      <c r="AO137">
        <v>7.68</v>
      </c>
      <c r="AP137">
        <v>0</v>
      </c>
      <c r="AQ137">
        <v>0.9</v>
      </c>
      <c r="AR137">
        <v>0</v>
      </c>
      <c r="AS137">
        <v>0</v>
      </c>
      <c r="AT137">
        <v>81</v>
      </c>
      <c r="AU137">
        <v>60</v>
      </c>
      <c r="AV137">
        <v>1</v>
      </c>
      <c r="AW137">
        <v>1</v>
      </c>
      <c r="AZ137">
        <v>6.66</v>
      </c>
      <c r="BA137">
        <v>6.66</v>
      </c>
      <c r="BB137">
        <v>6.66</v>
      </c>
      <c r="BC137">
        <v>6.66</v>
      </c>
      <c r="BD137" t="s">
        <v>6</v>
      </c>
      <c r="BE137" t="s">
        <v>6</v>
      </c>
      <c r="BF137" t="s">
        <v>6</v>
      </c>
      <c r="BG137" t="s">
        <v>6</v>
      </c>
      <c r="BH137">
        <v>0</v>
      </c>
      <c r="BI137">
        <v>1</v>
      </c>
      <c r="BJ137" t="s">
        <v>183</v>
      </c>
      <c r="BM137">
        <v>13001</v>
      </c>
      <c r="BN137">
        <v>0</v>
      </c>
      <c r="BO137" t="s">
        <v>6</v>
      </c>
      <c r="BP137">
        <v>0</v>
      </c>
      <c r="BQ137">
        <v>2</v>
      </c>
      <c r="BR137">
        <v>0</v>
      </c>
      <c r="BS137">
        <v>6.66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</v>
      </c>
      <c r="BZ137">
        <v>90</v>
      </c>
      <c r="CA137">
        <v>70</v>
      </c>
      <c r="CE137">
        <v>0</v>
      </c>
      <c r="CF137">
        <v>0</v>
      </c>
      <c r="CG137">
        <v>0</v>
      </c>
      <c r="CM137">
        <v>0</v>
      </c>
      <c r="CN137" t="s">
        <v>1112</v>
      </c>
      <c r="CO137">
        <v>0</v>
      </c>
      <c r="CP137">
        <f t="shared" si="121"/>
        <v>12901.59</v>
      </c>
      <c r="CQ137">
        <f t="shared" si="122"/>
        <v>0</v>
      </c>
      <c r="CR137">
        <f t="shared" si="123"/>
        <v>0</v>
      </c>
      <c r="CS137">
        <f t="shared" si="124"/>
        <v>0</v>
      </c>
      <c r="CT137">
        <f t="shared" si="125"/>
        <v>70.585344000000006</v>
      </c>
      <c r="CU137">
        <f t="shared" si="126"/>
        <v>0</v>
      </c>
      <c r="CV137">
        <f t="shared" si="127"/>
        <v>1.2419999999999998</v>
      </c>
      <c r="CW137">
        <f t="shared" si="128"/>
        <v>0</v>
      </c>
      <c r="CX137">
        <f t="shared" si="129"/>
        <v>0</v>
      </c>
      <c r="CY137">
        <f t="shared" si="130"/>
        <v>10450.287900000001</v>
      </c>
      <c r="CZ137">
        <f t="shared" si="131"/>
        <v>7740.9540000000006</v>
      </c>
      <c r="DC137" t="s">
        <v>6</v>
      </c>
      <c r="DD137" t="s">
        <v>6</v>
      </c>
      <c r="DE137" t="s">
        <v>172</v>
      </c>
      <c r="DF137" t="s">
        <v>172</v>
      </c>
      <c r="DG137" t="s">
        <v>173</v>
      </c>
      <c r="DH137" t="s">
        <v>6</v>
      </c>
      <c r="DI137" t="s">
        <v>173</v>
      </c>
      <c r="DJ137" t="s">
        <v>172</v>
      </c>
      <c r="DK137" t="s">
        <v>6</v>
      </c>
      <c r="DL137" t="s">
        <v>6</v>
      </c>
      <c r="DM137" t="s">
        <v>6</v>
      </c>
      <c r="DN137">
        <v>0</v>
      </c>
      <c r="DO137">
        <v>0</v>
      </c>
      <c r="DP137">
        <v>1</v>
      </c>
      <c r="DQ137">
        <v>1</v>
      </c>
      <c r="DU137">
        <v>1005</v>
      </c>
      <c r="DV137" t="s">
        <v>182</v>
      </c>
      <c r="DW137" t="s">
        <v>182</v>
      </c>
      <c r="DX137">
        <v>1</v>
      </c>
      <c r="EE137">
        <v>16510490</v>
      </c>
      <c r="EF137">
        <v>2</v>
      </c>
      <c r="EG137" t="s">
        <v>51</v>
      </c>
      <c r="EH137">
        <v>0</v>
      </c>
      <c r="EI137" t="s">
        <v>6</v>
      </c>
      <c r="EJ137">
        <v>1</v>
      </c>
      <c r="EK137">
        <v>13001</v>
      </c>
      <c r="EL137" t="s">
        <v>184</v>
      </c>
      <c r="EM137" t="s">
        <v>185</v>
      </c>
      <c r="EO137" t="s">
        <v>174</v>
      </c>
      <c r="EQ137">
        <v>0</v>
      </c>
      <c r="ER137">
        <v>7.68</v>
      </c>
      <c r="ES137">
        <v>0</v>
      </c>
      <c r="ET137">
        <v>0</v>
      </c>
      <c r="EU137">
        <v>0</v>
      </c>
      <c r="EV137">
        <v>7.68</v>
      </c>
      <c r="EW137">
        <v>0.9</v>
      </c>
      <c r="EX137">
        <v>0</v>
      </c>
      <c r="EY137">
        <v>0</v>
      </c>
      <c r="FQ137">
        <v>0</v>
      </c>
      <c r="FR137">
        <f t="shared" si="132"/>
        <v>0</v>
      </c>
      <c r="FS137">
        <v>0</v>
      </c>
      <c r="FT137" t="s">
        <v>55</v>
      </c>
      <c r="FU137" t="s">
        <v>56</v>
      </c>
      <c r="FX137">
        <v>81</v>
      </c>
      <c r="FY137">
        <v>59.5</v>
      </c>
      <c r="GA137" t="s">
        <v>6</v>
      </c>
      <c r="GD137">
        <v>0</v>
      </c>
      <c r="GF137">
        <v>1256725681</v>
      </c>
      <c r="GG137">
        <v>1</v>
      </c>
      <c r="GH137">
        <v>1</v>
      </c>
      <c r="GI137">
        <v>4</v>
      </c>
      <c r="GJ137">
        <v>0</v>
      </c>
      <c r="GK137">
        <f>ROUND(R137*(S12)/100,2)</f>
        <v>0</v>
      </c>
      <c r="GL137">
        <f t="shared" si="133"/>
        <v>0</v>
      </c>
      <c r="GM137">
        <f t="shared" si="134"/>
        <v>31092.83</v>
      </c>
      <c r="GN137">
        <f t="shared" si="135"/>
        <v>31092.83</v>
      </c>
      <c r="GO137">
        <f t="shared" si="136"/>
        <v>0</v>
      </c>
      <c r="GP137">
        <f t="shared" si="137"/>
        <v>0</v>
      </c>
      <c r="GR137">
        <v>0</v>
      </c>
      <c r="GS137">
        <v>3</v>
      </c>
      <c r="GT137">
        <v>0</v>
      </c>
      <c r="GU137" t="s">
        <v>6</v>
      </c>
      <c r="GV137">
        <f t="shared" si="138"/>
        <v>0</v>
      </c>
      <c r="GW137">
        <v>1</v>
      </c>
      <c r="GX137">
        <f t="shared" si="139"/>
        <v>0</v>
      </c>
      <c r="HA137">
        <v>0</v>
      </c>
      <c r="HB137">
        <v>0</v>
      </c>
      <c r="HC137">
        <f t="shared" si="140"/>
        <v>0</v>
      </c>
      <c r="IK137">
        <v>0</v>
      </c>
    </row>
    <row r="138" spans="1:255" x14ac:dyDescent="0.2">
      <c r="A138" s="2">
        <v>17</v>
      </c>
      <c r="B138" s="2">
        <v>1</v>
      </c>
      <c r="C138" s="2">
        <f>ROW(SmtRes!A229)</f>
        <v>229</v>
      </c>
      <c r="D138" s="2">
        <f>ROW(EtalonRes!A248)</f>
        <v>248</v>
      </c>
      <c r="E138" s="2" t="s">
        <v>186</v>
      </c>
      <c r="F138" s="2" t="s">
        <v>187</v>
      </c>
      <c r="G138" s="2" t="s">
        <v>188</v>
      </c>
      <c r="H138" s="2" t="s">
        <v>47</v>
      </c>
      <c r="I138" s="2">
        <f>ROUND(182.78/100,9)</f>
        <v>1.8278000000000001</v>
      </c>
      <c r="J138" s="2">
        <v>0</v>
      </c>
      <c r="K138" s="2"/>
      <c r="L138" s="2"/>
      <c r="M138" s="2"/>
      <c r="N138" s="2"/>
      <c r="O138" s="2">
        <f t="shared" si="101"/>
        <v>748.01</v>
      </c>
      <c r="P138" s="2">
        <f t="shared" si="102"/>
        <v>2.27</v>
      </c>
      <c r="Q138" s="2">
        <f t="shared" si="103"/>
        <v>46.69</v>
      </c>
      <c r="R138" s="2">
        <f t="shared" si="104"/>
        <v>27.64</v>
      </c>
      <c r="S138" s="2">
        <f t="shared" si="105"/>
        <v>699.05</v>
      </c>
      <c r="T138" s="2">
        <f t="shared" si="106"/>
        <v>0</v>
      </c>
      <c r="U138" s="2">
        <f t="shared" si="107"/>
        <v>81.95160636</v>
      </c>
      <c r="V138" s="2">
        <f t="shared" si="108"/>
        <v>2.5497810000000003</v>
      </c>
      <c r="W138" s="2">
        <f t="shared" si="109"/>
        <v>0</v>
      </c>
      <c r="X138" s="2">
        <f t="shared" si="110"/>
        <v>690.36</v>
      </c>
      <c r="Y138" s="2">
        <f t="shared" si="111"/>
        <v>341.54</v>
      </c>
      <c r="Z138" s="2"/>
      <c r="AA138" s="2">
        <v>16781625</v>
      </c>
      <c r="AB138" s="2">
        <f t="shared" si="112"/>
        <v>409.23820000000001</v>
      </c>
      <c r="AC138" s="2">
        <f t="shared" si="113"/>
        <v>1.24</v>
      </c>
      <c r="AD138" s="2">
        <f t="shared" si="114"/>
        <v>25.545000000000002</v>
      </c>
      <c r="AE138" s="2">
        <f t="shared" si="115"/>
        <v>15.12</v>
      </c>
      <c r="AF138" s="2">
        <f t="shared" si="116"/>
        <v>382.45319999999998</v>
      </c>
      <c r="AG138" s="2">
        <f t="shared" si="117"/>
        <v>0</v>
      </c>
      <c r="AH138" s="2">
        <f t="shared" si="118"/>
        <v>44.836199999999998</v>
      </c>
      <c r="AI138" s="2">
        <f t="shared" si="119"/>
        <v>1.395</v>
      </c>
      <c r="AJ138" s="2">
        <f t="shared" si="120"/>
        <v>0</v>
      </c>
      <c r="AK138" s="2">
        <v>295.41000000000003</v>
      </c>
      <c r="AL138" s="2">
        <v>1.24</v>
      </c>
      <c r="AM138" s="2">
        <v>17.03</v>
      </c>
      <c r="AN138" s="2">
        <v>10.08</v>
      </c>
      <c r="AO138" s="2">
        <v>277.14</v>
      </c>
      <c r="AP138" s="2">
        <v>0</v>
      </c>
      <c r="AQ138" s="2">
        <v>32.49</v>
      </c>
      <c r="AR138" s="2">
        <v>0.93</v>
      </c>
      <c r="AS138" s="2">
        <v>0</v>
      </c>
      <c r="AT138" s="2">
        <v>95</v>
      </c>
      <c r="AU138" s="2">
        <v>47</v>
      </c>
      <c r="AV138" s="2">
        <v>1</v>
      </c>
      <c r="AW138" s="2">
        <v>1</v>
      </c>
      <c r="AX138" s="2"/>
      <c r="AY138" s="2"/>
      <c r="AZ138" s="2">
        <v>1</v>
      </c>
      <c r="BA138" s="2">
        <v>1</v>
      </c>
      <c r="BB138" s="2">
        <v>1</v>
      </c>
      <c r="BC138" s="2">
        <v>1</v>
      </c>
      <c r="BD138" s="2" t="s">
        <v>6</v>
      </c>
      <c r="BE138" s="2" t="s">
        <v>6</v>
      </c>
      <c r="BF138" s="2" t="s">
        <v>6</v>
      </c>
      <c r="BG138" s="2" t="s">
        <v>6</v>
      </c>
      <c r="BH138" s="2">
        <v>0</v>
      </c>
      <c r="BI138" s="2">
        <v>1</v>
      </c>
      <c r="BJ138" s="2" t="s">
        <v>189</v>
      </c>
      <c r="BK138" s="2"/>
      <c r="BL138" s="2"/>
      <c r="BM138" s="2">
        <v>15001</v>
      </c>
      <c r="BN138" s="2">
        <v>0</v>
      </c>
      <c r="BO138" s="2" t="s">
        <v>6</v>
      </c>
      <c r="BP138" s="2">
        <v>0</v>
      </c>
      <c r="BQ138" s="2">
        <v>2</v>
      </c>
      <c r="BR138" s="2">
        <v>0</v>
      </c>
      <c r="BS138" s="2">
        <v>1</v>
      </c>
      <c r="BT138" s="2">
        <v>1</v>
      </c>
      <c r="BU138" s="2">
        <v>1</v>
      </c>
      <c r="BV138" s="2">
        <v>1</v>
      </c>
      <c r="BW138" s="2">
        <v>1</v>
      </c>
      <c r="BX138" s="2">
        <v>1</v>
      </c>
      <c r="BY138" s="2" t="s">
        <v>6</v>
      </c>
      <c r="BZ138" s="2">
        <v>105</v>
      </c>
      <c r="CA138" s="2">
        <v>55</v>
      </c>
      <c r="CB138" s="2"/>
      <c r="CC138" s="2"/>
      <c r="CD138" s="2"/>
      <c r="CE138" s="2">
        <v>0</v>
      </c>
      <c r="CF138" s="2">
        <v>0</v>
      </c>
      <c r="CG138" s="2">
        <v>0</v>
      </c>
      <c r="CH138" s="2"/>
      <c r="CI138" s="2"/>
      <c r="CJ138" s="2"/>
      <c r="CK138" s="2"/>
      <c r="CL138" s="2"/>
      <c r="CM138" s="2">
        <v>0</v>
      </c>
      <c r="CN138" s="2" t="s">
        <v>1112</v>
      </c>
      <c r="CO138" s="2">
        <v>0</v>
      </c>
      <c r="CP138" s="2">
        <f t="shared" si="121"/>
        <v>748.01</v>
      </c>
      <c r="CQ138" s="2">
        <f t="shared" si="122"/>
        <v>1.24</v>
      </c>
      <c r="CR138" s="2">
        <f t="shared" si="123"/>
        <v>25.545000000000002</v>
      </c>
      <c r="CS138" s="2">
        <f t="shared" si="124"/>
        <v>15.12</v>
      </c>
      <c r="CT138" s="2">
        <f t="shared" si="125"/>
        <v>382.45319999999998</v>
      </c>
      <c r="CU138" s="2">
        <f t="shared" si="126"/>
        <v>0</v>
      </c>
      <c r="CV138" s="2">
        <f t="shared" si="127"/>
        <v>44.836199999999998</v>
      </c>
      <c r="CW138" s="2">
        <f t="shared" si="128"/>
        <v>1.395</v>
      </c>
      <c r="CX138" s="2">
        <f t="shared" si="129"/>
        <v>0</v>
      </c>
      <c r="CY138" s="2">
        <f t="shared" si="130"/>
        <v>690.35549999999989</v>
      </c>
      <c r="CZ138" s="2">
        <f t="shared" si="131"/>
        <v>341.54430000000002</v>
      </c>
      <c r="DA138" s="2"/>
      <c r="DB138" s="2"/>
      <c r="DC138" s="2" t="s">
        <v>6</v>
      </c>
      <c r="DD138" s="2" t="s">
        <v>6</v>
      </c>
      <c r="DE138" s="2" t="s">
        <v>172</v>
      </c>
      <c r="DF138" s="2" t="s">
        <v>172</v>
      </c>
      <c r="DG138" s="2" t="s">
        <v>173</v>
      </c>
      <c r="DH138" s="2" t="s">
        <v>6</v>
      </c>
      <c r="DI138" s="2" t="s">
        <v>173</v>
      </c>
      <c r="DJ138" s="2" t="s">
        <v>172</v>
      </c>
      <c r="DK138" s="2" t="s">
        <v>6</v>
      </c>
      <c r="DL138" s="2" t="s">
        <v>6</v>
      </c>
      <c r="DM138" s="2" t="s">
        <v>6</v>
      </c>
      <c r="DN138" s="2">
        <v>0</v>
      </c>
      <c r="DO138" s="2">
        <v>0</v>
      </c>
      <c r="DP138" s="2">
        <v>1</v>
      </c>
      <c r="DQ138" s="2">
        <v>1</v>
      </c>
      <c r="DR138" s="2"/>
      <c r="DS138" s="2"/>
      <c r="DT138" s="2"/>
      <c r="DU138" s="2">
        <v>1005</v>
      </c>
      <c r="DV138" s="2" t="s">
        <v>47</v>
      </c>
      <c r="DW138" s="2" t="s">
        <v>47</v>
      </c>
      <c r="DX138" s="2">
        <v>100</v>
      </c>
      <c r="DY138" s="2"/>
      <c r="DZ138" s="2"/>
      <c r="EA138" s="2"/>
      <c r="EB138" s="2"/>
      <c r="EC138" s="2"/>
      <c r="ED138" s="2"/>
      <c r="EE138" s="2">
        <v>16510513</v>
      </c>
      <c r="EF138" s="2">
        <v>2</v>
      </c>
      <c r="EG138" s="2" t="s">
        <v>51</v>
      </c>
      <c r="EH138" s="2">
        <v>0</v>
      </c>
      <c r="EI138" s="2" t="s">
        <v>6</v>
      </c>
      <c r="EJ138" s="2">
        <v>1</v>
      </c>
      <c r="EK138" s="2">
        <v>15001</v>
      </c>
      <c r="EL138" s="2" t="s">
        <v>52</v>
      </c>
      <c r="EM138" s="2" t="s">
        <v>53</v>
      </c>
      <c r="EN138" s="2"/>
      <c r="EO138" s="2" t="s">
        <v>174</v>
      </c>
      <c r="EP138" s="2"/>
      <c r="EQ138" s="2">
        <v>0</v>
      </c>
      <c r="ER138" s="2">
        <v>295.41000000000003</v>
      </c>
      <c r="ES138" s="2">
        <v>1.24</v>
      </c>
      <c r="ET138" s="2">
        <v>17.03</v>
      </c>
      <c r="EU138" s="2">
        <v>10.08</v>
      </c>
      <c r="EV138" s="2">
        <v>277.14</v>
      </c>
      <c r="EW138" s="2">
        <v>32.49</v>
      </c>
      <c r="EX138" s="2">
        <v>0.93</v>
      </c>
      <c r="EY138" s="2">
        <v>0</v>
      </c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>
        <v>0</v>
      </c>
      <c r="FR138" s="2">
        <f t="shared" si="132"/>
        <v>0</v>
      </c>
      <c r="FS138" s="2">
        <v>0</v>
      </c>
      <c r="FT138" s="2" t="s">
        <v>55</v>
      </c>
      <c r="FU138" s="2" t="s">
        <v>56</v>
      </c>
      <c r="FV138" s="2"/>
      <c r="FW138" s="2"/>
      <c r="FX138" s="2">
        <v>94.5</v>
      </c>
      <c r="FY138" s="2">
        <v>46.75</v>
      </c>
      <c r="FZ138" s="2"/>
      <c r="GA138" s="2" t="s">
        <v>6</v>
      </c>
      <c r="GB138" s="2"/>
      <c r="GC138" s="2"/>
      <c r="GD138" s="2">
        <v>0</v>
      </c>
      <c r="GE138" s="2"/>
      <c r="GF138" s="2">
        <v>-357803777</v>
      </c>
      <c r="GG138" s="2">
        <v>2</v>
      </c>
      <c r="GH138" s="2">
        <v>1</v>
      </c>
      <c r="GI138" s="2">
        <v>-2</v>
      </c>
      <c r="GJ138" s="2">
        <v>0</v>
      </c>
      <c r="GK138" s="2">
        <f>ROUND(R138*(R12)/100,2)</f>
        <v>0</v>
      </c>
      <c r="GL138" s="2">
        <f t="shared" si="133"/>
        <v>0</v>
      </c>
      <c r="GM138" s="2">
        <f t="shared" si="134"/>
        <v>1779.91</v>
      </c>
      <c r="GN138" s="2">
        <f t="shared" si="135"/>
        <v>1779.91</v>
      </c>
      <c r="GO138" s="2">
        <f t="shared" si="136"/>
        <v>0</v>
      </c>
      <c r="GP138" s="2">
        <f t="shared" si="137"/>
        <v>0</v>
      </c>
      <c r="GQ138" s="2"/>
      <c r="GR138" s="2">
        <v>0</v>
      </c>
      <c r="GS138" s="2">
        <v>3</v>
      </c>
      <c r="GT138" s="2">
        <v>0</v>
      </c>
      <c r="GU138" s="2" t="s">
        <v>6</v>
      </c>
      <c r="GV138" s="2">
        <f t="shared" si="138"/>
        <v>0</v>
      </c>
      <c r="GW138" s="2">
        <v>1</v>
      </c>
      <c r="GX138" s="2">
        <f t="shared" si="139"/>
        <v>0</v>
      </c>
      <c r="GY138" s="2"/>
      <c r="GZ138" s="2"/>
      <c r="HA138" s="2">
        <v>0</v>
      </c>
      <c r="HB138" s="2">
        <v>0</v>
      </c>
      <c r="HC138" s="2">
        <f t="shared" si="140"/>
        <v>0</v>
      </c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>
        <v>0</v>
      </c>
      <c r="IL138" s="2"/>
      <c r="IM138" s="2"/>
      <c r="IN138" s="2"/>
      <c r="IO138" s="2"/>
      <c r="IP138" s="2"/>
      <c r="IQ138" s="2"/>
      <c r="IR138" s="2"/>
      <c r="IS138" s="2"/>
      <c r="IT138" s="2"/>
      <c r="IU138" s="2"/>
    </row>
    <row r="139" spans="1:255" x14ac:dyDescent="0.2">
      <c r="A139">
        <v>17</v>
      </c>
      <c r="B139">
        <v>1</v>
      </c>
      <c r="C139">
        <f>ROW(SmtRes!A238)</f>
        <v>238</v>
      </c>
      <c r="D139">
        <f>ROW(EtalonRes!A256)</f>
        <v>256</v>
      </c>
      <c r="E139" t="s">
        <v>186</v>
      </c>
      <c r="F139" t="s">
        <v>187</v>
      </c>
      <c r="G139" t="s">
        <v>188</v>
      </c>
      <c r="H139" t="s">
        <v>47</v>
      </c>
      <c r="I139">
        <f>ROUND(182.78/100,9)</f>
        <v>1.8278000000000001</v>
      </c>
      <c r="J139">
        <v>0</v>
      </c>
      <c r="O139">
        <f t="shared" si="101"/>
        <v>4981.71</v>
      </c>
      <c r="P139">
        <f t="shared" si="102"/>
        <v>15.09</v>
      </c>
      <c r="Q139">
        <f t="shared" si="103"/>
        <v>310.95999999999998</v>
      </c>
      <c r="R139">
        <f t="shared" si="104"/>
        <v>184.06</v>
      </c>
      <c r="S139">
        <f t="shared" si="105"/>
        <v>4655.66</v>
      </c>
      <c r="T139">
        <f t="shared" si="106"/>
        <v>0</v>
      </c>
      <c r="U139">
        <f t="shared" si="107"/>
        <v>81.95160636</v>
      </c>
      <c r="V139">
        <f t="shared" si="108"/>
        <v>2.5497810000000003</v>
      </c>
      <c r="W139">
        <f t="shared" si="109"/>
        <v>0</v>
      </c>
      <c r="X139">
        <f t="shared" si="110"/>
        <v>4597.7299999999996</v>
      </c>
      <c r="Y139">
        <f t="shared" si="111"/>
        <v>2274.67</v>
      </c>
      <c r="AA139">
        <v>16781639</v>
      </c>
      <c r="AB139">
        <f t="shared" si="112"/>
        <v>409.23820000000001</v>
      </c>
      <c r="AC139">
        <f t="shared" si="113"/>
        <v>1.24</v>
      </c>
      <c r="AD139">
        <f t="shared" si="114"/>
        <v>25.545000000000002</v>
      </c>
      <c r="AE139">
        <f t="shared" si="115"/>
        <v>15.12</v>
      </c>
      <c r="AF139">
        <f t="shared" si="116"/>
        <v>382.45319999999998</v>
      </c>
      <c r="AG139">
        <f t="shared" si="117"/>
        <v>0</v>
      </c>
      <c r="AH139">
        <f t="shared" si="118"/>
        <v>44.836199999999998</v>
      </c>
      <c r="AI139">
        <f t="shared" si="119"/>
        <v>1.395</v>
      </c>
      <c r="AJ139">
        <f t="shared" si="120"/>
        <v>0</v>
      </c>
      <c r="AK139">
        <v>295.41000000000003</v>
      </c>
      <c r="AL139">
        <v>1.24</v>
      </c>
      <c r="AM139">
        <v>17.03</v>
      </c>
      <c r="AN139">
        <v>10.08</v>
      </c>
      <c r="AO139">
        <v>277.14</v>
      </c>
      <c r="AP139">
        <v>0</v>
      </c>
      <c r="AQ139">
        <v>32.49</v>
      </c>
      <c r="AR139">
        <v>0.93</v>
      </c>
      <c r="AS139">
        <v>0</v>
      </c>
      <c r="AT139">
        <v>95</v>
      </c>
      <c r="AU139">
        <v>47</v>
      </c>
      <c r="AV139">
        <v>1</v>
      </c>
      <c r="AW139">
        <v>1</v>
      </c>
      <c r="AZ139">
        <v>6.66</v>
      </c>
      <c r="BA139">
        <v>6.66</v>
      </c>
      <c r="BB139">
        <v>6.66</v>
      </c>
      <c r="BC139">
        <v>6.66</v>
      </c>
      <c r="BD139" t="s">
        <v>6</v>
      </c>
      <c r="BE139" t="s">
        <v>6</v>
      </c>
      <c r="BF139" t="s">
        <v>6</v>
      </c>
      <c r="BG139" t="s">
        <v>6</v>
      </c>
      <c r="BH139">
        <v>0</v>
      </c>
      <c r="BI139">
        <v>1</v>
      </c>
      <c r="BJ139" t="s">
        <v>189</v>
      </c>
      <c r="BM139">
        <v>15001</v>
      </c>
      <c r="BN139">
        <v>0</v>
      </c>
      <c r="BO139" t="s">
        <v>6</v>
      </c>
      <c r="BP139">
        <v>0</v>
      </c>
      <c r="BQ139">
        <v>2</v>
      </c>
      <c r="BR139">
        <v>0</v>
      </c>
      <c r="BS139">
        <v>6.66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</v>
      </c>
      <c r="BZ139">
        <v>105</v>
      </c>
      <c r="CA139">
        <v>55</v>
      </c>
      <c r="CE139">
        <v>0</v>
      </c>
      <c r="CF139">
        <v>0</v>
      </c>
      <c r="CG139">
        <v>0</v>
      </c>
      <c r="CM139">
        <v>0</v>
      </c>
      <c r="CN139" t="s">
        <v>1112</v>
      </c>
      <c r="CO139">
        <v>0</v>
      </c>
      <c r="CP139">
        <f t="shared" si="121"/>
        <v>4981.71</v>
      </c>
      <c r="CQ139">
        <f t="shared" si="122"/>
        <v>8.2584</v>
      </c>
      <c r="CR139">
        <f t="shared" si="123"/>
        <v>170.12970000000001</v>
      </c>
      <c r="CS139">
        <f t="shared" si="124"/>
        <v>100.69919999999999</v>
      </c>
      <c r="CT139">
        <f t="shared" si="125"/>
        <v>2547.138312</v>
      </c>
      <c r="CU139">
        <f t="shared" si="126"/>
        <v>0</v>
      </c>
      <c r="CV139">
        <f t="shared" si="127"/>
        <v>44.836199999999998</v>
      </c>
      <c r="CW139">
        <f t="shared" si="128"/>
        <v>1.395</v>
      </c>
      <c r="CX139">
        <f t="shared" si="129"/>
        <v>0</v>
      </c>
      <c r="CY139">
        <f t="shared" si="130"/>
        <v>4597.7340000000004</v>
      </c>
      <c r="CZ139">
        <f t="shared" si="131"/>
        <v>2274.6684000000005</v>
      </c>
      <c r="DC139" t="s">
        <v>6</v>
      </c>
      <c r="DD139" t="s">
        <v>6</v>
      </c>
      <c r="DE139" t="s">
        <v>172</v>
      </c>
      <c r="DF139" t="s">
        <v>172</v>
      </c>
      <c r="DG139" t="s">
        <v>173</v>
      </c>
      <c r="DH139" t="s">
        <v>6</v>
      </c>
      <c r="DI139" t="s">
        <v>173</v>
      </c>
      <c r="DJ139" t="s">
        <v>172</v>
      </c>
      <c r="DK139" t="s">
        <v>6</v>
      </c>
      <c r="DL139" t="s">
        <v>6</v>
      </c>
      <c r="DM139" t="s">
        <v>6</v>
      </c>
      <c r="DN139">
        <v>0</v>
      </c>
      <c r="DO139">
        <v>0</v>
      </c>
      <c r="DP139">
        <v>1</v>
      </c>
      <c r="DQ139">
        <v>1</v>
      </c>
      <c r="DU139">
        <v>1005</v>
      </c>
      <c r="DV139" t="s">
        <v>47</v>
      </c>
      <c r="DW139" t="s">
        <v>47</v>
      </c>
      <c r="DX139">
        <v>100</v>
      </c>
      <c r="EE139">
        <v>16510513</v>
      </c>
      <c r="EF139">
        <v>2</v>
      </c>
      <c r="EG139" t="s">
        <v>51</v>
      </c>
      <c r="EH139">
        <v>0</v>
      </c>
      <c r="EI139" t="s">
        <v>6</v>
      </c>
      <c r="EJ139">
        <v>1</v>
      </c>
      <c r="EK139">
        <v>15001</v>
      </c>
      <c r="EL139" t="s">
        <v>52</v>
      </c>
      <c r="EM139" t="s">
        <v>53</v>
      </c>
      <c r="EO139" t="s">
        <v>174</v>
      </c>
      <c r="EQ139">
        <v>0</v>
      </c>
      <c r="ER139">
        <v>295.41000000000003</v>
      </c>
      <c r="ES139">
        <v>1.24</v>
      </c>
      <c r="ET139">
        <v>17.03</v>
      </c>
      <c r="EU139">
        <v>10.08</v>
      </c>
      <c r="EV139">
        <v>277.14</v>
      </c>
      <c r="EW139">
        <v>32.49</v>
      </c>
      <c r="EX139">
        <v>0.93</v>
      </c>
      <c r="EY139">
        <v>0</v>
      </c>
      <c r="FQ139">
        <v>0</v>
      </c>
      <c r="FR139">
        <f t="shared" si="132"/>
        <v>0</v>
      </c>
      <c r="FS139">
        <v>0</v>
      </c>
      <c r="FT139" t="s">
        <v>55</v>
      </c>
      <c r="FU139" t="s">
        <v>56</v>
      </c>
      <c r="FX139">
        <v>94.5</v>
      </c>
      <c r="FY139">
        <v>46.75</v>
      </c>
      <c r="GA139" t="s">
        <v>6</v>
      </c>
      <c r="GD139">
        <v>0</v>
      </c>
      <c r="GF139">
        <v>-357803777</v>
      </c>
      <c r="GG139">
        <v>1</v>
      </c>
      <c r="GH139">
        <v>1</v>
      </c>
      <c r="GI139">
        <v>4</v>
      </c>
      <c r="GJ139">
        <v>0</v>
      </c>
      <c r="GK139">
        <f>ROUND(R139*(S12)/100,2)</f>
        <v>0</v>
      </c>
      <c r="GL139">
        <f t="shared" si="133"/>
        <v>0</v>
      </c>
      <c r="GM139">
        <f t="shared" si="134"/>
        <v>11854.11</v>
      </c>
      <c r="GN139">
        <f t="shared" si="135"/>
        <v>11854.11</v>
      </c>
      <c r="GO139">
        <f t="shared" si="136"/>
        <v>0</v>
      </c>
      <c r="GP139">
        <f t="shared" si="137"/>
        <v>0</v>
      </c>
      <c r="GR139">
        <v>0</v>
      </c>
      <c r="GS139">
        <v>3</v>
      </c>
      <c r="GT139">
        <v>0</v>
      </c>
      <c r="GU139" t="s">
        <v>6</v>
      </c>
      <c r="GV139">
        <f t="shared" si="138"/>
        <v>0</v>
      </c>
      <c r="GW139">
        <v>1</v>
      </c>
      <c r="GX139">
        <f t="shared" si="139"/>
        <v>0</v>
      </c>
      <c r="HA139">
        <v>0</v>
      </c>
      <c r="HB139">
        <v>0</v>
      </c>
      <c r="HC139">
        <f t="shared" si="140"/>
        <v>0</v>
      </c>
      <c r="IK139">
        <v>0</v>
      </c>
    </row>
    <row r="140" spans="1:255" x14ac:dyDescent="0.2">
      <c r="A140" s="2">
        <v>18</v>
      </c>
      <c r="B140" s="2">
        <v>1</v>
      </c>
      <c r="C140" s="2">
        <v>227</v>
      </c>
      <c r="D140" s="2"/>
      <c r="E140" s="2" t="s">
        <v>190</v>
      </c>
      <c r="F140" s="2" t="s">
        <v>191</v>
      </c>
      <c r="G140" s="2" t="s">
        <v>192</v>
      </c>
      <c r="H140" s="2" t="s">
        <v>193</v>
      </c>
      <c r="I140" s="2">
        <f>I138*J140</f>
        <v>1.5536300000000001</v>
      </c>
      <c r="J140" s="2">
        <v>0.85</v>
      </c>
      <c r="K140" s="2"/>
      <c r="L140" s="2"/>
      <c r="M140" s="2"/>
      <c r="N140" s="2"/>
      <c r="O140" s="2">
        <f t="shared" si="101"/>
        <v>0</v>
      </c>
      <c r="P140" s="2">
        <f t="shared" si="102"/>
        <v>0</v>
      </c>
      <c r="Q140" s="2">
        <f t="shared" si="103"/>
        <v>0</v>
      </c>
      <c r="R140" s="2">
        <f t="shared" si="104"/>
        <v>0</v>
      </c>
      <c r="S140" s="2">
        <f t="shared" si="105"/>
        <v>0</v>
      </c>
      <c r="T140" s="2">
        <f t="shared" si="106"/>
        <v>0</v>
      </c>
      <c r="U140" s="2">
        <f t="shared" si="107"/>
        <v>0</v>
      </c>
      <c r="V140" s="2">
        <f t="shared" si="108"/>
        <v>0</v>
      </c>
      <c r="W140" s="2">
        <f t="shared" si="109"/>
        <v>0</v>
      </c>
      <c r="X140" s="2">
        <f t="shared" si="110"/>
        <v>0</v>
      </c>
      <c r="Y140" s="2">
        <f t="shared" si="111"/>
        <v>0</v>
      </c>
      <c r="Z140" s="2"/>
      <c r="AA140" s="2">
        <v>16781625</v>
      </c>
      <c r="AB140" s="2">
        <f t="shared" si="112"/>
        <v>0</v>
      </c>
      <c r="AC140" s="2">
        <f t="shared" si="113"/>
        <v>0</v>
      </c>
      <c r="AD140" s="2">
        <f t="shared" ref="AD140:AD145" si="141">ROUND((((ET140)-(EU140))+AE140),6)</f>
        <v>0</v>
      </c>
      <c r="AE140" s="2">
        <f t="shared" ref="AE140:AF145" si="142">ROUND((EU140),6)</f>
        <v>0</v>
      </c>
      <c r="AF140" s="2">
        <f t="shared" si="142"/>
        <v>0</v>
      </c>
      <c r="AG140" s="2">
        <f t="shared" si="117"/>
        <v>0</v>
      </c>
      <c r="AH140" s="2">
        <f t="shared" ref="AH140:AI145" si="143">(EW140)</f>
        <v>0</v>
      </c>
      <c r="AI140" s="2">
        <f t="shared" si="143"/>
        <v>0</v>
      </c>
      <c r="AJ140" s="2">
        <f t="shared" si="120"/>
        <v>0</v>
      </c>
      <c r="AK140" s="2">
        <v>0</v>
      </c>
      <c r="AL140" s="2">
        <v>0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95</v>
      </c>
      <c r="AU140" s="2">
        <v>47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6</v>
      </c>
      <c r="BE140" s="2" t="s">
        <v>6</v>
      </c>
      <c r="BF140" s="2" t="s">
        <v>6</v>
      </c>
      <c r="BG140" s="2" t="s">
        <v>6</v>
      </c>
      <c r="BH140" s="2">
        <v>3</v>
      </c>
      <c r="BI140" s="2">
        <v>1</v>
      </c>
      <c r="BJ140" s="2" t="s">
        <v>6</v>
      </c>
      <c r="BK140" s="2"/>
      <c r="BL140" s="2"/>
      <c r="BM140" s="2">
        <v>15001</v>
      </c>
      <c r="BN140" s="2">
        <v>0</v>
      </c>
      <c r="BO140" s="2" t="s">
        <v>6</v>
      </c>
      <c r="BP140" s="2">
        <v>0</v>
      </c>
      <c r="BQ140" s="2">
        <v>2</v>
      </c>
      <c r="BR140" s="2">
        <v>0</v>
      </c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6</v>
      </c>
      <c r="BZ140" s="2">
        <v>105</v>
      </c>
      <c r="CA140" s="2">
        <v>55</v>
      </c>
      <c r="CB140" s="2"/>
      <c r="CC140" s="2"/>
      <c r="CD140" s="2"/>
      <c r="CE140" s="2">
        <v>0</v>
      </c>
      <c r="CF140" s="2">
        <v>0</v>
      </c>
      <c r="CG140" s="2">
        <v>0</v>
      </c>
      <c r="CH140" s="2"/>
      <c r="CI140" s="2"/>
      <c r="CJ140" s="2"/>
      <c r="CK140" s="2"/>
      <c r="CL140" s="2"/>
      <c r="CM140" s="2">
        <v>0</v>
      </c>
      <c r="CN140" s="2" t="s">
        <v>6</v>
      </c>
      <c r="CO140" s="2">
        <v>0</v>
      </c>
      <c r="CP140" s="2">
        <f t="shared" si="121"/>
        <v>0</v>
      </c>
      <c r="CQ140" s="2">
        <f t="shared" si="122"/>
        <v>0</v>
      </c>
      <c r="CR140" s="2">
        <f t="shared" si="123"/>
        <v>0</v>
      </c>
      <c r="CS140" s="2">
        <f t="shared" si="124"/>
        <v>0</v>
      </c>
      <c r="CT140" s="2">
        <f t="shared" si="125"/>
        <v>0</v>
      </c>
      <c r="CU140" s="2">
        <f t="shared" si="126"/>
        <v>0</v>
      </c>
      <c r="CV140" s="2">
        <f t="shared" si="127"/>
        <v>0</v>
      </c>
      <c r="CW140" s="2">
        <f t="shared" si="128"/>
        <v>0</v>
      </c>
      <c r="CX140" s="2">
        <f t="shared" si="129"/>
        <v>0</v>
      </c>
      <c r="CY140" s="2">
        <f t="shared" si="130"/>
        <v>0</v>
      </c>
      <c r="CZ140" s="2">
        <f t="shared" si="131"/>
        <v>0</v>
      </c>
      <c r="DA140" s="2"/>
      <c r="DB140" s="2"/>
      <c r="DC140" s="2" t="s">
        <v>6</v>
      </c>
      <c r="DD140" s="2" t="s">
        <v>6</v>
      </c>
      <c r="DE140" s="2" t="s">
        <v>6</v>
      </c>
      <c r="DF140" s="2" t="s">
        <v>6</v>
      </c>
      <c r="DG140" s="2" t="s">
        <v>6</v>
      </c>
      <c r="DH140" s="2" t="s">
        <v>6</v>
      </c>
      <c r="DI140" s="2" t="s">
        <v>6</v>
      </c>
      <c r="DJ140" s="2" t="s">
        <v>6</v>
      </c>
      <c r="DK140" s="2" t="s">
        <v>6</v>
      </c>
      <c r="DL140" s="2" t="s">
        <v>6</v>
      </c>
      <c r="DM140" s="2" t="s">
        <v>6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1009</v>
      </c>
      <c r="DV140" s="2" t="s">
        <v>193</v>
      </c>
      <c r="DW140" s="2" t="s">
        <v>193</v>
      </c>
      <c r="DX140" s="2">
        <v>1000</v>
      </c>
      <c r="DY140" s="2"/>
      <c r="DZ140" s="2"/>
      <c r="EA140" s="2"/>
      <c r="EB140" s="2"/>
      <c r="EC140" s="2"/>
      <c r="ED140" s="2"/>
      <c r="EE140" s="2">
        <v>16510513</v>
      </c>
      <c r="EF140" s="2">
        <v>2</v>
      </c>
      <c r="EG140" s="2" t="s">
        <v>51</v>
      </c>
      <c r="EH140" s="2">
        <v>0</v>
      </c>
      <c r="EI140" s="2" t="s">
        <v>6</v>
      </c>
      <c r="EJ140" s="2">
        <v>1</v>
      </c>
      <c r="EK140" s="2">
        <v>15001</v>
      </c>
      <c r="EL140" s="2" t="s">
        <v>52</v>
      </c>
      <c r="EM140" s="2" t="s">
        <v>53</v>
      </c>
      <c r="EN140" s="2"/>
      <c r="EO140" s="2" t="s">
        <v>6</v>
      </c>
      <c r="EP140" s="2"/>
      <c r="EQ140" s="2">
        <v>0</v>
      </c>
      <c r="ER140" s="2">
        <v>0</v>
      </c>
      <c r="ES140" s="2">
        <v>0</v>
      </c>
      <c r="ET140" s="2">
        <v>0</v>
      </c>
      <c r="EU140" s="2">
        <v>0</v>
      </c>
      <c r="EV140" s="2">
        <v>0</v>
      </c>
      <c r="EW140" s="2">
        <v>0</v>
      </c>
      <c r="EX140" s="2">
        <v>0</v>
      </c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 t="shared" si="132"/>
        <v>0</v>
      </c>
      <c r="FS140" s="2">
        <v>0</v>
      </c>
      <c r="FT140" s="2" t="s">
        <v>55</v>
      </c>
      <c r="FU140" s="2" t="s">
        <v>56</v>
      </c>
      <c r="FV140" s="2"/>
      <c r="FW140" s="2"/>
      <c r="FX140" s="2">
        <v>94.5</v>
      </c>
      <c r="FY140" s="2">
        <v>46.75</v>
      </c>
      <c r="FZ140" s="2"/>
      <c r="GA140" s="2" t="s">
        <v>6</v>
      </c>
      <c r="GB140" s="2"/>
      <c r="GC140" s="2"/>
      <c r="GD140" s="2">
        <v>0</v>
      </c>
      <c r="GE140" s="2"/>
      <c r="GF140" s="2">
        <v>1880203204</v>
      </c>
      <c r="GG140" s="2">
        <v>2</v>
      </c>
      <c r="GH140" s="2">
        <v>1</v>
      </c>
      <c r="GI140" s="2">
        <v>-2</v>
      </c>
      <c r="GJ140" s="2">
        <v>0</v>
      </c>
      <c r="GK140" s="2">
        <f>ROUND(R140*(R12)/100,2)</f>
        <v>0</v>
      </c>
      <c r="GL140" s="2">
        <f t="shared" si="133"/>
        <v>0</v>
      </c>
      <c r="GM140" s="2">
        <f t="shared" si="134"/>
        <v>0</v>
      </c>
      <c r="GN140" s="2">
        <f t="shared" si="135"/>
        <v>0</v>
      </c>
      <c r="GO140" s="2">
        <f t="shared" si="136"/>
        <v>0</v>
      </c>
      <c r="GP140" s="2">
        <f t="shared" si="137"/>
        <v>0</v>
      </c>
      <c r="GQ140" s="2"/>
      <c r="GR140" s="2">
        <v>0</v>
      </c>
      <c r="GS140" s="2">
        <v>3</v>
      </c>
      <c r="GT140" s="2">
        <v>0</v>
      </c>
      <c r="GU140" s="2" t="s">
        <v>6</v>
      </c>
      <c r="GV140" s="2">
        <f t="shared" si="138"/>
        <v>0</v>
      </c>
      <c r="GW140" s="2">
        <v>1</v>
      </c>
      <c r="GX140" s="2">
        <f t="shared" si="139"/>
        <v>0</v>
      </c>
      <c r="GY140" s="2"/>
      <c r="GZ140" s="2"/>
      <c r="HA140" s="2">
        <v>0</v>
      </c>
      <c r="HB140" s="2">
        <v>0</v>
      </c>
      <c r="HC140" s="2">
        <f t="shared" si="140"/>
        <v>0</v>
      </c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>
        <v>0</v>
      </c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18</v>
      </c>
      <c r="B141">
        <v>1</v>
      </c>
      <c r="C141">
        <v>236</v>
      </c>
      <c r="E141" t="s">
        <v>190</v>
      </c>
      <c r="F141" t="s">
        <v>191</v>
      </c>
      <c r="G141" t="s">
        <v>192</v>
      </c>
      <c r="H141" t="s">
        <v>193</v>
      </c>
      <c r="I141">
        <f>I139*J141</f>
        <v>1.5536300000000001</v>
      </c>
      <c r="J141">
        <v>0.85</v>
      </c>
      <c r="O141">
        <f t="shared" si="101"/>
        <v>0</v>
      </c>
      <c r="P141">
        <f t="shared" si="102"/>
        <v>0</v>
      </c>
      <c r="Q141">
        <f t="shared" si="103"/>
        <v>0</v>
      </c>
      <c r="R141">
        <f t="shared" si="104"/>
        <v>0</v>
      </c>
      <c r="S141">
        <f t="shared" si="105"/>
        <v>0</v>
      </c>
      <c r="T141">
        <f t="shared" si="106"/>
        <v>0</v>
      </c>
      <c r="U141">
        <f t="shared" si="107"/>
        <v>0</v>
      </c>
      <c r="V141">
        <f t="shared" si="108"/>
        <v>0</v>
      </c>
      <c r="W141">
        <f t="shared" si="109"/>
        <v>0</v>
      </c>
      <c r="X141">
        <f t="shared" si="110"/>
        <v>0</v>
      </c>
      <c r="Y141">
        <f t="shared" si="111"/>
        <v>0</v>
      </c>
      <c r="AA141">
        <v>16781639</v>
      </c>
      <c r="AB141">
        <f t="shared" si="112"/>
        <v>0</v>
      </c>
      <c r="AC141">
        <f t="shared" si="113"/>
        <v>0</v>
      </c>
      <c r="AD141">
        <f t="shared" si="141"/>
        <v>0</v>
      </c>
      <c r="AE141">
        <f t="shared" si="142"/>
        <v>0</v>
      </c>
      <c r="AF141">
        <f t="shared" si="142"/>
        <v>0</v>
      </c>
      <c r="AG141">
        <f t="shared" si="117"/>
        <v>0</v>
      </c>
      <c r="AH141">
        <f t="shared" si="143"/>
        <v>0</v>
      </c>
      <c r="AI141">
        <f t="shared" si="143"/>
        <v>0</v>
      </c>
      <c r="AJ141">
        <f t="shared" si="120"/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95</v>
      </c>
      <c r="AU141">
        <v>47</v>
      </c>
      <c r="AV141">
        <v>1</v>
      </c>
      <c r="AW141">
        <v>1</v>
      </c>
      <c r="AZ141">
        <v>6.66</v>
      </c>
      <c r="BA141">
        <v>1</v>
      </c>
      <c r="BB141">
        <v>1</v>
      </c>
      <c r="BC141">
        <v>6.66</v>
      </c>
      <c r="BD141" t="s">
        <v>6</v>
      </c>
      <c r="BE141" t="s">
        <v>6</v>
      </c>
      <c r="BF141" t="s">
        <v>6</v>
      </c>
      <c r="BG141" t="s">
        <v>6</v>
      </c>
      <c r="BH141">
        <v>3</v>
      </c>
      <c r="BI141">
        <v>1</v>
      </c>
      <c r="BJ141" t="s">
        <v>6</v>
      </c>
      <c r="BM141">
        <v>15001</v>
      </c>
      <c r="BN141">
        <v>0</v>
      </c>
      <c r="BO141" t="s">
        <v>6</v>
      </c>
      <c r="BP141">
        <v>0</v>
      </c>
      <c r="BQ141">
        <v>2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105</v>
      </c>
      <c r="CA141">
        <v>55</v>
      </c>
      <c r="CE141">
        <v>0</v>
      </c>
      <c r="CF141">
        <v>0</v>
      </c>
      <c r="CG141">
        <v>0</v>
      </c>
      <c r="CM141">
        <v>0</v>
      </c>
      <c r="CN141" t="s">
        <v>6</v>
      </c>
      <c r="CO141">
        <v>0</v>
      </c>
      <c r="CP141">
        <f t="shared" si="121"/>
        <v>0</v>
      </c>
      <c r="CQ141">
        <f t="shared" si="122"/>
        <v>0</v>
      </c>
      <c r="CR141">
        <f t="shared" si="123"/>
        <v>0</v>
      </c>
      <c r="CS141">
        <f t="shared" si="124"/>
        <v>0</v>
      </c>
      <c r="CT141">
        <f t="shared" si="125"/>
        <v>0</v>
      </c>
      <c r="CU141">
        <f t="shared" si="126"/>
        <v>0</v>
      </c>
      <c r="CV141">
        <f t="shared" si="127"/>
        <v>0</v>
      </c>
      <c r="CW141">
        <f t="shared" si="128"/>
        <v>0</v>
      </c>
      <c r="CX141">
        <f t="shared" si="129"/>
        <v>0</v>
      </c>
      <c r="CY141">
        <f t="shared" si="130"/>
        <v>0</v>
      </c>
      <c r="CZ141">
        <f t="shared" si="131"/>
        <v>0</v>
      </c>
      <c r="DC141" t="s">
        <v>6</v>
      </c>
      <c r="DD141" t="s">
        <v>6</v>
      </c>
      <c r="DE141" t="s">
        <v>6</v>
      </c>
      <c r="DF141" t="s">
        <v>6</v>
      </c>
      <c r="DG141" t="s">
        <v>6</v>
      </c>
      <c r="DH141" t="s">
        <v>6</v>
      </c>
      <c r="DI141" t="s">
        <v>6</v>
      </c>
      <c r="DJ141" t="s">
        <v>6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1009</v>
      </c>
      <c r="DV141" t="s">
        <v>193</v>
      </c>
      <c r="DW141" t="s">
        <v>193</v>
      </c>
      <c r="DX141">
        <v>1000</v>
      </c>
      <c r="EE141">
        <v>16510513</v>
      </c>
      <c r="EF141">
        <v>2</v>
      </c>
      <c r="EG141" t="s">
        <v>51</v>
      </c>
      <c r="EH141">
        <v>0</v>
      </c>
      <c r="EI141" t="s">
        <v>6</v>
      </c>
      <c r="EJ141">
        <v>1</v>
      </c>
      <c r="EK141">
        <v>15001</v>
      </c>
      <c r="EL141" t="s">
        <v>52</v>
      </c>
      <c r="EM141" t="s">
        <v>53</v>
      </c>
      <c r="EO141" t="s">
        <v>6</v>
      </c>
      <c r="EQ141">
        <v>0</v>
      </c>
      <c r="ER141">
        <v>0</v>
      </c>
      <c r="ES141">
        <v>0</v>
      </c>
      <c r="ET141">
        <v>0</v>
      </c>
      <c r="EU141">
        <v>0</v>
      </c>
      <c r="EV141">
        <v>0</v>
      </c>
      <c r="EW141">
        <v>0</v>
      </c>
      <c r="EX141">
        <v>0</v>
      </c>
      <c r="FQ141">
        <v>0</v>
      </c>
      <c r="FR141">
        <f t="shared" si="132"/>
        <v>0</v>
      </c>
      <c r="FS141">
        <v>0</v>
      </c>
      <c r="FT141" t="s">
        <v>55</v>
      </c>
      <c r="FU141" t="s">
        <v>56</v>
      </c>
      <c r="FX141">
        <v>94.5</v>
      </c>
      <c r="FY141">
        <v>46.75</v>
      </c>
      <c r="GA141" t="s">
        <v>6</v>
      </c>
      <c r="GD141">
        <v>0</v>
      </c>
      <c r="GF141">
        <v>1880203204</v>
      </c>
      <c r="GG141">
        <v>1</v>
      </c>
      <c r="GH141">
        <v>1</v>
      </c>
      <c r="GI141">
        <v>4</v>
      </c>
      <c r="GJ141">
        <v>0</v>
      </c>
      <c r="GK141">
        <f>ROUND(R141*(S12)/100,2)</f>
        <v>0</v>
      </c>
      <c r="GL141">
        <f t="shared" si="133"/>
        <v>0</v>
      </c>
      <c r="GM141">
        <f t="shared" si="134"/>
        <v>0</v>
      </c>
      <c r="GN141">
        <f t="shared" si="135"/>
        <v>0</v>
      </c>
      <c r="GO141">
        <f t="shared" si="136"/>
        <v>0</v>
      </c>
      <c r="GP141">
        <f t="shared" si="137"/>
        <v>0</v>
      </c>
      <c r="GR141">
        <v>0</v>
      </c>
      <c r="GS141">
        <v>3</v>
      </c>
      <c r="GT141">
        <v>0</v>
      </c>
      <c r="GU141" t="s">
        <v>6</v>
      </c>
      <c r="GV141">
        <f t="shared" si="138"/>
        <v>0</v>
      </c>
      <c r="GW141">
        <v>1</v>
      </c>
      <c r="GX141">
        <f t="shared" si="139"/>
        <v>0</v>
      </c>
      <c r="HA141">
        <v>0</v>
      </c>
      <c r="HB141">
        <v>0</v>
      </c>
      <c r="HC141">
        <f t="shared" si="140"/>
        <v>0</v>
      </c>
      <c r="IK141">
        <v>0</v>
      </c>
    </row>
    <row r="142" spans="1:255" x14ac:dyDescent="0.2">
      <c r="A142" s="2">
        <v>18</v>
      </c>
      <c r="B142" s="2">
        <v>1</v>
      </c>
      <c r="C142" s="2">
        <v>228</v>
      </c>
      <c r="D142" s="2"/>
      <c r="E142" s="2" t="s">
        <v>194</v>
      </c>
      <c r="F142" s="2" t="s">
        <v>195</v>
      </c>
      <c r="G142" s="2" t="s">
        <v>196</v>
      </c>
      <c r="H142" s="2" t="s">
        <v>193</v>
      </c>
      <c r="I142" s="2">
        <f>I138*J142</f>
        <v>1.5536300000000001</v>
      </c>
      <c r="J142" s="2">
        <v>0.85</v>
      </c>
      <c r="K142" s="2"/>
      <c r="L142" s="2"/>
      <c r="M142" s="2"/>
      <c r="N142" s="2"/>
      <c r="O142" s="2">
        <f t="shared" si="101"/>
        <v>13982.67</v>
      </c>
      <c r="P142" s="2">
        <f t="shared" si="102"/>
        <v>13982.67</v>
      </c>
      <c r="Q142" s="2">
        <f t="shared" si="103"/>
        <v>0</v>
      </c>
      <c r="R142" s="2">
        <f t="shared" si="104"/>
        <v>0</v>
      </c>
      <c r="S142" s="2">
        <f t="shared" si="105"/>
        <v>0</v>
      </c>
      <c r="T142" s="2">
        <f t="shared" si="106"/>
        <v>0</v>
      </c>
      <c r="U142" s="2">
        <f t="shared" si="107"/>
        <v>0</v>
      </c>
      <c r="V142" s="2">
        <f t="shared" si="108"/>
        <v>0</v>
      </c>
      <c r="W142" s="2">
        <f t="shared" si="109"/>
        <v>0</v>
      </c>
      <c r="X142" s="2">
        <f t="shared" si="110"/>
        <v>0</v>
      </c>
      <c r="Y142" s="2">
        <f t="shared" si="111"/>
        <v>0</v>
      </c>
      <c r="Z142" s="2"/>
      <c r="AA142" s="2">
        <v>16781625</v>
      </c>
      <c r="AB142" s="2">
        <f t="shared" si="112"/>
        <v>9000</v>
      </c>
      <c r="AC142" s="2">
        <f t="shared" si="113"/>
        <v>9000</v>
      </c>
      <c r="AD142" s="2">
        <f t="shared" si="141"/>
        <v>0</v>
      </c>
      <c r="AE142" s="2">
        <f t="shared" si="142"/>
        <v>0</v>
      </c>
      <c r="AF142" s="2">
        <f t="shared" si="142"/>
        <v>0</v>
      </c>
      <c r="AG142" s="2">
        <f t="shared" si="117"/>
        <v>0</v>
      </c>
      <c r="AH142" s="2">
        <f t="shared" si="143"/>
        <v>0</v>
      </c>
      <c r="AI142" s="2">
        <f t="shared" si="143"/>
        <v>0</v>
      </c>
      <c r="AJ142" s="2">
        <f t="shared" si="120"/>
        <v>0</v>
      </c>
      <c r="AK142" s="2">
        <v>9000</v>
      </c>
      <c r="AL142" s="2">
        <v>9000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95</v>
      </c>
      <c r="AU142" s="2">
        <v>47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6</v>
      </c>
      <c r="BE142" s="2" t="s">
        <v>6</v>
      </c>
      <c r="BF142" s="2" t="s">
        <v>6</v>
      </c>
      <c r="BG142" s="2" t="s">
        <v>6</v>
      </c>
      <c r="BH142" s="2">
        <v>3</v>
      </c>
      <c r="BI142" s="2">
        <v>1</v>
      </c>
      <c r="BJ142" s="2" t="s">
        <v>197</v>
      </c>
      <c r="BK142" s="2"/>
      <c r="BL142" s="2"/>
      <c r="BM142" s="2">
        <v>15001</v>
      </c>
      <c r="BN142" s="2">
        <v>0</v>
      </c>
      <c r="BO142" s="2" t="s">
        <v>6</v>
      </c>
      <c r="BP142" s="2">
        <v>0</v>
      </c>
      <c r="BQ142" s="2">
        <v>2</v>
      </c>
      <c r="BR142" s="2">
        <v>0</v>
      </c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6</v>
      </c>
      <c r="BZ142" s="2">
        <v>105</v>
      </c>
      <c r="CA142" s="2">
        <v>55</v>
      </c>
      <c r="CB142" s="2"/>
      <c r="CC142" s="2"/>
      <c r="CD142" s="2"/>
      <c r="CE142" s="2">
        <v>0</v>
      </c>
      <c r="CF142" s="2">
        <v>0</v>
      </c>
      <c r="CG142" s="2">
        <v>0</v>
      </c>
      <c r="CH142" s="2"/>
      <c r="CI142" s="2"/>
      <c r="CJ142" s="2"/>
      <c r="CK142" s="2"/>
      <c r="CL142" s="2"/>
      <c r="CM142" s="2">
        <v>0</v>
      </c>
      <c r="CN142" s="2" t="s">
        <v>6</v>
      </c>
      <c r="CO142" s="2">
        <v>0</v>
      </c>
      <c r="CP142" s="2">
        <f t="shared" si="121"/>
        <v>13982.67</v>
      </c>
      <c r="CQ142" s="2">
        <f t="shared" si="122"/>
        <v>9000</v>
      </c>
      <c r="CR142" s="2">
        <f t="shared" si="123"/>
        <v>0</v>
      </c>
      <c r="CS142" s="2">
        <f t="shared" si="124"/>
        <v>0</v>
      </c>
      <c r="CT142" s="2">
        <f t="shared" si="125"/>
        <v>0</v>
      </c>
      <c r="CU142" s="2">
        <f t="shared" si="126"/>
        <v>0</v>
      </c>
      <c r="CV142" s="2">
        <f t="shared" si="127"/>
        <v>0</v>
      </c>
      <c r="CW142" s="2">
        <f t="shared" si="128"/>
        <v>0</v>
      </c>
      <c r="CX142" s="2">
        <f t="shared" si="129"/>
        <v>0</v>
      </c>
      <c r="CY142" s="2">
        <f t="shared" si="130"/>
        <v>0</v>
      </c>
      <c r="CZ142" s="2">
        <f t="shared" si="131"/>
        <v>0</v>
      </c>
      <c r="DA142" s="2"/>
      <c r="DB142" s="2"/>
      <c r="DC142" s="2" t="s">
        <v>6</v>
      </c>
      <c r="DD142" s="2" t="s">
        <v>6</v>
      </c>
      <c r="DE142" s="2" t="s">
        <v>6</v>
      </c>
      <c r="DF142" s="2" t="s">
        <v>6</v>
      </c>
      <c r="DG142" s="2" t="s">
        <v>6</v>
      </c>
      <c r="DH142" s="2" t="s">
        <v>6</v>
      </c>
      <c r="DI142" s="2" t="s">
        <v>6</v>
      </c>
      <c r="DJ142" s="2" t="s">
        <v>6</v>
      </c>
      <c r="DK142" s="2" t="s">
        <v>6</v>
      </c>
      <c r="DL142" s="2" t="s">
        <v>6</v>
      </c>
      <c r="DM142" s="2" t="s">
        <v>6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1009</v>
      </c>
      <c r="DV142" s="2" t="s">
        <v>193</v>
      </c>
      <c r="DW142" s="2" t="s">
        <v>193</v>
      </c>
      <c r="DX142" s="2">
        <v>1000</v>
      </c>
      <c r="DY142" s="2"/>
      <c r="DZ142" s="2"/>
      <c r="EA142" s="2"/>
      <c r="EB142" s="2"/>
      <c r="EC142" s="2"/>
      <c r="ED142" s="2"/>
      <c r="EE142" s="2">
        <v>16510513</v>
      </c>
      <c r="EF142" s="2">
        <v>2</v>
      </c>
      <c r="EG142" s="2" t="s">
        <v>51</v>
      </c>
      <c r="EH142" s="2">
        <v>0</v>
      </c>
      <c r="EI142" s="2" t="s">
        <v>6</v>
      </c>
      <c r="EJ142" s="2">
        <v>1</v>
      </c>
      <c r="EK142" s="2">
        <v>15001</v>
      </c>
      <c r="EL142" s="2" t="s">
        <v>52</v>
      </c>
      <c r="EM142" s="2" t="s">
        <v>53</v>
      </c>
      <c r="EN142" s="2"/>
      <c r="EO142" s="2" t="s">
        <v>6</v>
      </c>
      <c r="EP142" s="2"/>
      <c r="EQ142" s="2">
        <v>0</v>
      </c>
      <c r="ER142" s="2">
        <v>9000</v>
      </c>
      <c r="ES142" s="2">
        <v>9000</v>
      </c>
      <c r="ET142" s="2">
        <v>0</v>
      </c>
      <c r="EU142" s="2">
        <v>0</v>
      </c>
      <c r="EV142" s="2">
        <v>0</v>
      </c>
      <c r="EW142" s="2">
        <v>0</v>
      </c>
      <c r="EX142" s="2">
        <v>0</v>
      </c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 t="shared" si="132"/>
        <v>0</v>
      </c>
      <c r="FS142" s="2">
        <v>0</v>
      </c>
      <c r="FT142" s="2" t="s">
        <v>55</v>
      </c>
      <c r="FU142" s="2" t="s">
        <v>56</v>
      </c>
      <c r="FV142" s="2"/>
      <c r="FW142" s="2"/>
      <c r="FX142" s="2">
        <v>94.5</v>
      </c>
      <c r="FY142" s="2">
        <v>46.75</v>
      </c>
      <c r="FZ142" s="2"/>
      <c r="GA142" s="2" t="s">
        <v>6</v>
      </c>
      <c r="GB142" s="2"/>
      <c r="GC142" s="2"/>
      <c r="GD142" s="2">
        <v>0</v>
      </c>
      <c r="GE142" s="2"/>
      <c r="GF142" s="2">
        <v>-195795605</v>
      </c>
      <c r="GG142" s="2">
        <v>2</v>
      </c>
      <c r="GH142" s="2">
        <v>1</v>
      </c>
      <c r="GI142" s="2">
        <v>-2</v>
      </c>
      <c r="GJ142" s="2">
        <v>0</v>
      </c>
      <c r="GK142" s="2">
        <f>ROUND(R142*(R12)/100,2)</f>
        <v>0</v>
      </c>
      <c r="GL142" s="2">
        <f t="shared" si="133"/>
        <v>0</v>
      </c>
      <c r="GM142" s="2">
        <f t="shared" si="134"/>
        <v>13982.67</v>
      </c>
      <c r="GN142" s="2">
        <f t="shared" si="135"/>
        <v>13982.67</v>
      </c>
      <c r="GO142" s="2">
        <f t="shared" si="136"/>
        <v>0</v>
      </c>
      <c r="GP142" s="2">
        <f t="shared" si="137"/>
        <v>0</v>
      </c>
      <c r="GQ142" s="2"/>
      <c r="GR142" s="2">
        <v>0</v>
      </c>
      <c r="GS142" s="2">
        <v>3</v>
      </c>
      <c r="GT142" s="2">
        <v>0</v>
      </c>
      <c r="GU142" s="2" t="s">
        <v>6</v>
      </c>
      <c r="GV142" s="2">
        <f t="shared" si="138"/>
        <v>0</v>
      </c>
      <c r="GW142" s="2">
        <v>1</v>
      </c>
      <c r="GX142" s="2">
        <f t="shared" si="139"/>
        <v>0</v>
      </c>
      <c r="GY142" s="2"/>
      <c r="GZ142" s="2"/>
      <c r="HA142" s="2">
        <v>0</v>
      </c>
      <c r="HB142" s="2">
        <v>0</v>
      </c>
      <c r="HC142" s="2">
        <f t="shared" si="140"/>
        <v>0</v>
      </c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>
        <v>0</v>
      </c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18</v>
      </c>
      <c r="B143">
        <v>1</v>
      </c>
      <c r="C143">
        <v>237</v>
      </c>
      <c r="E143" t="s">
        <v>194</v>
      </c>
      <c r="F143" t="s">
        <v>195</v>
      </c>
      <c r="G143" t="s">
        <v>196</v>
      </c>
      <c r="H143" t="s">
        <v>193</v>
      </c>
      <c r="I143">
        <f>I139*J143</f>
        <v>1.5536300000000001</v>
      </c>
      <c r="J143">
        <v>0.85</v>
      </c>
      <c r="O143">
        <f t="shared" si="101"/>
        <v>93124.58</v>
      </c>
      <c r="P143">
        <f t="shared" si="102"/>
        <v>93124.58</v>
      </c>
      <c r="Q143">
        <f t="shared" si="103"/>
        <v>0</v>
      </c>
      <c r="R143">
        <f t="shared" si="104"/>
        <v>0</v>
      </c>
      <c r="S143">
        <f t="shared" si="105"/>
        <v>0</v>
      </c>
      <c r="T143">
        <f t="shared" si="106"/>
        <v>0</v>
      </c>
      <c r="U143">
        <f t="shared" si="107"/>
        <v>0</v>
      </c>
      <c r="V143">
        <f t="shared" si="108"/>
        <v>0</v>
      </c>
      <c r="W143">
        <f t="shared" si="109"/>
        <v>0</v>
      </c>
      <c r="X143">
        <f t="shared" si="110"/>
        <v>0</v>
      </c>
      <c r="Y143">
        <f t="shared" si="111"/>
        <v>0</v>
      </c>
      <c r="AA143">
        <v>16781639</v>
      </c>
      <c r="AB143">
        <f t="shared" si="112"/>
        <v>9000</v>
      </c>
      <c r="AC143">
        <f t="shared" si="113"/>
        <v>9000</v>
      </c>
      <c r="AD143">
        <f t="shared" si="141"/>
        <v>0</v>
      </c>
      <c r="AE143">
        <f t="shared" si="142"/>
        <v>0</v>
      </c>
      <c r="AF143">
        <f t="shared" si="142"/>
        <v>0</v>
      </c>
      <c r="AG143">
        <f t="shared" si="117"/>
        <v>0</v>
      </c>
      <c r="AH143">
        <f t="shared" si="143"/>
        <v>0</v>
      </c>
      <c r="AI143">
        <f t="shared" si="143"/>
        <v>0</v>
      </c>
      <c r="AJ143">
        <f t="shared" si="120"/>
        <v>0</v>
      </c>
      <c r="AK143">
        <v>9000</v>
      </c>
      <c r="AL143">
        <v>9000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95</v>
      </c>
      <c r="AU143">
        <v>47</v>
      </c>
      <c r="AV143">
        <v>1</v>
      </c>
      <c r="AW143">
        <v>1</v>
      </c>
      <c r="AZ143">
        <v>6.66</v>
      </c>
      <c r="BA143">
        <v>1</v>
      </c>
      <c r="BB143">
        <v>1</v>
      </c>
      <c r="BC143">
        <v>6.66</v>
      </c>
      <c r="BD143" t="s">
        <v>6</v>
      </c>
      <c r="BE143" t="s">
        <v>6</v>
      </c>
      <c r="BF143" t="s">
        <v>6</v>
      </c>
      <c r="BG143" t="s">
        <v>6</v>
      </c>
      <c r="BH143">
        <v>3</v>
      </c>
      <c r="BI143">
        <v>1</v>
      </c>
      <c r="BJ143" t="s">
        <v>197</v>
      </c>
      <c r="BM143">
        <v>15001</v>
      </c>
      <c r="BN143">
        <v>0</v>
      </c>
      <c r="BO143" t="s">
        <v>6</v>
      </c>
      <c r="BP143">
        <v>0</v>
      </c>
      <c r="BQ143">
        <v>2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6</v>
      </c>
      <c r="BZ143">
        <v>105</v>
      </c>
      <c r="CA143">
        <v>55</v>
      </c>
      <c r="CE143">
        <v>0</v>
      </c>
      <c r="CF143">
        <v>0</v>
      </c>
      <c r="CG143">
        <v>0</v>
      </c>
      <c r="CM143">
        <v>0</v>
      </c>
      <c r="CN143" t="s">
        <v>6</v>
      </c>
      <c r="CO143">
        <v>0</v>
      </c>
      <c r="CP143">
        <f t="shared" si="121"/>
        <v>93124.58</v>
      </c>
      <c r="CQ143">
        <f t="shared" si="122"/>
        <v>59940</v>
      </c>
      <c r="CR143">
        <f t="shared" si="123"/>
        <v>0</v>
      </c>
      <c r="CS143">
        <f t="shared" si="124"/>
        <v>0</v>
      </c>
      <c r="CT143">
        <f t="shared" si="125"/>
        <v>0</v>
      </c>
      <c r="CU143">
        <f t="shared" si="126"/>
        <v>0</v>
      </c>
      <c r="CV143">
        <f t="shared" si="127"/>
        <v>0</v>
      </c>
      <c r="CW143">
        <f t="shared" si="128"/>
        <v>0</v>
      </c>
      <c r="CX143">
        <f t="shared" si="129"/>
        <v>0</v>
      </c>
      <c r="CY143">
        <f t="shared" si="130"/>
        <v>0</v>
      </c>
      <c r="CZ143">
        <f t="shared" si="131"/>
        <v>0</v>
      </c>
      <c r="DC143" t="s">
        <v>6</v>
      </c>
      <c r="DD143" t="s">
        <v>6</v>
      </c>
      <c r="DE143" t="s">
        <v>6</v>
      </c>
      <c r="DF143" t="s">
        <v>6</v>
      </c>
      <c r="DG143" t="s">
        <v>6</v>
      </c>
      <c r="DH143" t="s">
        <v>6</v>
      </c>
      <c r="DI143" t="s">
        <v>6</v>
      </c>
      <c r="DJ143" t="s">
        <v>6</v>
      </c>
      <c r="DK143" t="s">
        <v>6</v>
      </c>
      <c r="DL143" t="s">
        <v>6</v>
      </c>
      <c r="DM143" t="s">
        <v>6</v>
      </c>
      <c r="DN143">
        <v>0</v>
      </c>
      <c r="DO143">
        <v>0</v>
      </c>
      <c r="DP143">
        <v>1</v>
      </c>
      <c r="DQ143">
        <v>1</v>
      </c>
      <c r="DU143">
        <v>1009</v>
      </c>
      <c r="DV143" t="s">
        <v>193</v>
      </c>
      <c r="DW143" t="s">
        <v>193</v>
      </c>
      <c r="DX143">
        <v>1000</v>
      </c>
      <c r="EE143">
        <v>16510513</v>
      </c>
      <c r="EF143">
        <v>2</v>
      </c>
      <c r="EG143" t="s">
        <v>51</v>
      </c>
      <c r="EH143">
        <v>0</v>
      </c>
      <c r="EI143" t="s">
        <v>6</v>
      </c>
      <c r="EJ143">
        <v>1</v>
      </c>
      <c r="EK143">
        <v>15001</v>
      </c>
      <c r="EL143" t="s">
        <v>52</v>
      </c>
      <c r="EM143" t="s">
        <v>53</v>
      </c>
      <c r="EO143" t="s">
        <v>6</v>
      </c>
      <c r="EQ143">
        <v>0</v>
      </c>
      <c r="ER143">
        <v>9000</v>
      </c>
      <c r="ES143">
        <v>9000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132"/>
        <v>0</v>
      </c>
      <c r="FS143">
        <v>0</v>
      </c>
      <c r="FT143" t="s">
        <v>55</v>
      </c>
      <c r="FU143" t="s">
        <v>56</v>
      </c>
      <c r="FX143">
        <v>94.5</v>
      </c>
      <c r="FY143">
        <v>46.75</v>
      </c>
      <c r="GA143" t="s">
        <v>6</v>
      </c>
      <c r="GD143">
        <v>0</v>
      </c>
      <c r="GF143">
        <v>-195795605</v>
      </c>
      <c r="GG143">
        <v>1</v>
      </c>
      <c r="GH143">
        <v>1</v>
      </c>
      <c r="GI143">
        <v>4</v>
      </c>
      <c r="GJ143">
        <v>0</v>
      </c>
      <c r="GK143">
        <f>ROUND(R143*(S12)/100,2)</f>
        <v>0</v>
      </c>
      <c r="GL143">
        <f t="shared" si="133"/>
        <v>0</v>
      </c>
      <c r="GM143">
        <f t="shared" si="134"/>
        <v>93124.58</v>
      </c>
      <c r="GN143">
        <f t="shared" si="135"/>
        <v>93124.58</v>
      </c>
      <c r="GO143">
        <f t="shared" si="136"/>
        <v>0</v>
      </c>
      <c r="GP143">
        <f t="shared" si="137"/>
        <v>0</v>
      </c>
      <c r="GR143">
        <v>0</v>
      </c>
      <c r="GS143">
        <v>3</v>
      </c>
      <c r="GT143">
        <v>0</v>
      </c>
      <c r="GU143" t="s">
        <v>6</v>
      </c>
      <c r="GV143">
        <f t="shared" si="138"/>
        <v>0</v>
      </c>
      <c r="GW143">
        <v>1</v>
      </c>
      <c r="GX143">
        <f t="shared" si="139"/>
        <v>0</v>
      </c>
      <c r="HA143">
        <v>0</v>
      </c>
      <c r="HB143">
        <v>0</v>
      </c>
      <c r="HC143">
        <f t="shared" si="140"/>
        <v>0</v>
      </c>
      <c r="IK143">
        <v>0</v>
      </c>
    </row>
    <row r="144" spans="1:255" x14ac:dyDescent="0.2">
      <c r="A144" s="2">
        <v>18</v>
      </c>
      <c r="B144" s="2">
        <v>1</v>
      </c>
      <c r="C144" s="2">
        <v>229</v>
      </c>
      <c r="D144" s="2"/>
      <c r="E144" s="2" t="s">
        <v>198</v>
      </c>
      <c r="F144" s="2" t="s">
        <v>199</v>
      </c>
      <c r="G144" s="2" t="s">
        <v>200</v>
      </c>
      <c r="H144" s="2" t="s">
        <v>201</v>
      </c>
      <c r="I144" s="2">
        <f>I138*J144</f>
        <v>25.22364</v>
      </c>
      <c r="J144" s="2">
        <v>13.799999999999999</v>
      </c>
      <c r="K144" s="2"/>
      <c r="L144" s="2"/>
      <c r="M144" s="2"/>
      <c r="N144" s="2"/>
      <c r="O144" s="2">
        <f t="shared" si="101"/>
        <v>384.66</v>
      </c>
      <c r="P144" s="2">
        <f t="shared" si="102"/>
        <v>384.66</v>
      </c>
      <c r="Q144" s="2">
        <f t="shared" si="103"/>
        <v>0</v>
      </c>
      <c r="R144" s="2">
        <f t="shared" si="104"/>
        <v>0</v>
      </c>
      <c r="S144" s="2">
        <f t="shared" si="105"/>
        <v>0</v>
      </c>
      <c r="T144" s="2">
        <f t="shared" si="106"/>
        <v>0</v>
      </c>
      <c r="U144" s="2">
        <f t="shared" si="107"/>
        <v>0</v>
      </c>
      <c r="V144" s="2">
        <f t="shared" si="108"/>
        <v>0</v>
      </c>
      <c r="W144" s="2">
        <f t="shared" si="109"/>
        <v>0</v>
      </c>
      <c r="X144" s="2">
        <f t="shared" si="110"/>
        <v>0</v>
      </c>
      <c r="Y144" s="2">
        <f t="shared" si="111"/>
        <v>0</v>
      </c>
      <c r="Z144" s="2"/>
      <c r="AA144" s="2">
        <v>16781625</v>
      </c>
      <c r="AB144" s="2">
        <f t="shared" si="112"/>
        <v>15.25</v>
      </c>
      <c r="AC144" s="2">
        <f t="shared" si="113"/>
        <v>15.25</v>
      </c>
      <c r="AD144" s="2">
        <f t="shared" si="141"/>
        <v>0</v>
      </c>
      <c r="AE144" s="2">
        <f t="shared" si="142"/>
        <v>0</v>
      </c>
      <c r="AF144" s="2">
        <f t="shared" si="142"/>
        <v>0</v>
      </c>
      <c r="AG144" s="2">
        <f t="shared" si="117"/>
        <v>0</v>
      </c>
      <c r="AH144" s="2">
        <f t="shared" si="143"/>
        <v>0</v>
      </c>
      <c r="AI144" s="2">
        <f t="shared" si="143"/>
        <v>0</v>
      </c>
      <c r="AJ144" s="2">
        <f t="shared" si="120"/>
        <v>0</v>
      </c>
      <c r="AK144" s="2">
        <v>15.25</v>
      </c>
      <c r="AL144" s="2">
        <v>15.25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95</v>
      </c>
      <c r="AU144" s="2">
        <v>47</v>
      </c>
      <c r="AV144" s="2">
        <v>1</v>
      </c>
      <c r="AW144" s="2">
        <v>1</v>
      </c>
      <c r="AX144" s="2"/>
      <c r="AY144" s="2"/>
      <c r="AZ144" s="2">
        <v>1</v>
      </c>
      <c r="BA144" s="2">
        <v>1</v>
      </c>
      <c r="BB144" s="2">
        <v>1</v>
      </c>
      <c r="BC144" s="2">
        <v>1</v>
      </c>
      <c r="BD144" s="2" t="s">
        <v>6</v>
      </c>
      <c r="BE144" s="2" t="s">
        <v>6</v>
      </c>
      <c r="BF144" s="2" t="s">
        <v>6</v>
      </c>
      <c r="BG144" s="2" t="s">
        <v>6</v>
      </c>
      <c r="BH144" s="2">
        <v>3</v>
      </c>
      <c r="BI144" s="2">
        <v>1</v>
      </c>
      <c r="BJ144" s="2" t="s">
        <v>202</v>
      </c>
      <c r="BK144" s="2"/>
      <c r="BL144" s="2"/>
      <c r="BM144" s="2">
        <v>15001</v>
      </c>
      <c r="BN144" s="2">
        <v>0</v>
      </c>
      <c r="BO144" s="2" t="s">
        <v>6</v>
      </c>
      <c r="BP144" s="2">
        <v>0</v>
      </c>
      <c r="BQ144" s="2">
        <v>2</v>
      </c>
      <c r="BR144" s="2">
        <v>0</v>
      </c>
      <c r="BS144" s="2">
        <v>1</v>
      </c>
      <c r="BT144" s="2">
        <v>1</v>
      </c>
      <c r="BU144" s="2">
        <v>1</v>
      </c>
      <c r="BV144" s="2">
        <v>1</v>
      </c>
      <c r="BW144" s="2">
        <v>1</v>
      </c>
      <c r="BX144" s="2">
        <v>1</v>
      </c>
      <c r="BY144" s="2" t="s">
        <v>6</v>
      </c>
      <c r="BZ144" s="2">
        <v>105</v>
      </c>
      <c r="CA144" s="2">
        <v>55</v>
      </c>
      <c r="CB144" s="2"/>
      <c r="CC144" s="2"/>
      <c r="CD144" s="2"/>
      <c r="CE144" s="2">
        <v>0</v>
      </c>
      <c r="CF144" s="2">
        <v>0</v>
      </c>
      <c r="CG144" s="2">
        <v>0</v>
      </c>
      <c r="CH144" s="2"/>
      <c r="CI144" s="2"/>
      <c r="CJ144" s="2"/>
      <c r="CK144" s="2"/>
      <c r="CL144" s="2"/>
      <c r="CM144" s="2">
        <v>0</v>
      </c>
      <c r="CN144" s="2" t="s">
        <v>6</v>
      </c>
      <c r="CO144" s="2">
        <v>0</v>
      </c>
      <c r="CP144" s="2">
        <f t="shared" si="121"/>
        <v>384.66</v>
      </c>
      <c r="CQ144" s="2">
        <f t="shared" si="122"/>
        <v>15.25</v>
      </c>
      <c r="CR144" s="2">
        <f t="shared" si="123"/>
        <v>0</v>
      </c>
      <c r="CS144" s="2">
        <f t="shared" si="124"/>
        <v>0</v>
      </c>
      <c r="CT144" s="2">
        <f t="shared" si="125"/>
        <v>0</v>
      </c>
      <c r="CU144" s="2">
        <f t="shared" si="126"/>
        <v>0</v>
      </c>
      <c r="CV144" s="2">
        <f t="shared" si="127"/>
        <v>0</v>
      </c>
      <c r="CW144" s="2">
        <f t="shared" si="128"/>
        <v>0</v>
      </c>
      <c r="CX144" s="2">
        <f t="shared" si="129"/>
        <v>0</v>
      </c>
      <c r="CY144" s="2">
        <f t="shared" si="130"/>
        <v>0</v>
      </c>
      <c r="CZ144" s="2">
        <f t="shared" si="131"/>
        <v>0</v>
      </c>
      <c r="DA144" s="2"/>
      <c r="DB144" s="2"/>
      <c r="DC144" s="2" t="s">
        <v>6</v>
      </c>
      <c r="DD144" s="2" t="s">
        <v>6</v>
      </c>
      <c r="DE144" s="2" t="s">
        <v>6</v>
      </c>
      <c r="DF144" s="2" t="s">
        <v>6</v>
      </c>
      <c r="DG144" s="2" t="s">
        <v>6</v>
      </c>
      <c r="DH144" s="2" t="s">
        <v>6</v>
      </c>
      <c r="DI144" s="2" t="s">
        <v>6</v>
      </c>
      <c r="DJ144" s="2" t="s">
        <v>6</v>
      </c>
      <c r="DK144" s="2" t="s">
        <v>6</v>
      </c>
      <c r="DL144" s="2" t="s">
        <v>6</v>
      </c>
      <c r="DM144" s="2" t="s">
        <v>6</v>
      </c>
      <c r="DN144" s="2">
        <v>0</v>
      </c>
      <c r="DO144" s="2">
        <v>0</v>
      </c>
      <c r="DP144" s="2">
        <v>1</v>
      </c>
      <c r="DQ144" s="2">
        <v>1</v>
      </c>
      <c r="DR144" s="2"/>
      <c r="DS144" s="2"/>
      <c r="DT144" s="2"/>
      <c r="DU144" s="2">
        <v>1009</v>
      </c>
      <c r="DV144" s="2" t="s">
        <v>201</v>
      </c>
      <c r="DW144" s="2" t="s">
        <v>201</v>
      </c>
      <c r="DX144" s="2">
        <v>1</v>
      </c>
      <c r="DY144" s="2"/>
      <c r="DZ144" s="2"/>
      <c r="EA144" s="2"/>
      <c r="EB144" s="2"/>
      <c r="EC144" s="2"/>
      <c r="ED144" s="2"/>
      <c r="EE144" s="2">
        <v>16510513</v>
      </c>
      <c r="EF144" s="2">
        <v>2</v>
      </c>
      <c r="EG144" s="2" t="s">
        <v>51</v>
      </c>
      <c r="EH144" s="2">
        <v>0</v>
      </c>
      <c r="EI144" s="2" t="s">
        <v>6</v>
      </c>
      <c r="EJ144" s="2">
        <v>1</v>
      </c>
      <c r="EK144" s="2">
        <v>15001</v>
      </c>
      <c r="EL144" s="2" t="s">
        <v>52</v>
      </c>
      <c r="EM144" s="2" t="s">
        <v>53</v>
      </c>
      <c r="EN144" s="2"/>
      <c r="EO144" s="2" t="s">
        <v>6</v>
      </c>
      <c r="EP144" s="2"/>
      <c r="EQ144" s="2">
        <v>0</v>
      </c>
      <c r="ER144" s="2">
        <v>15.25</v>
      </c>
      <c r="ES144" s="2">
        <v>15.25</v>
      </c>
      <c r="ET144" s="2">
        <v>0</v>
      </c>
      <c r="EU144" s="2">
        <v>0</v>
      </c>
      <c r="EV144" s="2">
        <v>0</v>
      </c>
      <c r="EW144" s="2">
        <v>0</v>
      </c>
      <c r="EX144" s="2">
        <v>0</v>
      </c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>
        <v>0</v>
      </c>
      <c r="FR144" s="2">
        <f t="shared" si="132"/>
        <v>0</v>
      </c>
      <c r="FS144" s="2">
        <v>0</v>
      </c>
      <c r="FT144" s="2" t="s">
        <v>55</v>
      </c>
      <c r="FU144" s="2" t="s">
        <v>56</v>
      </c>
      <c r="FV144" s="2"/>
      <c r="FW144" s="2"/>
      <c r="FX144" s="2">
        <v>94.5</v>
      </c>
      <c r="FY144" s="2">
        <v>46.75</v>
      </c>
      <c r="FZ144" s="2"/>
      <c r="GA144" s="2" t="s">
        <v>6</v>
      </c>
      <c r="GB144" s="2"/>
      <c r="GC144" s="2"/>
      <c r="GD144" s="2">
        <v>0</v>
      </c>
      <c r="GE144" s="2"/>
      <c r="GF144" s="2">
        <v>303141801</v>
      </c>
      <c r="GG144" s="2">
        <v>2</v>
      </c>
      <c r="GH144" s="2">
        <v>1</v>
      </c>
      <c r="GI144" s="2">
        <v>-2</v>
      </c>
      <c r="GJ144" s="2">
        <v>0</v>
      </c>
      <c r="GK144" s="2">
        <f>ROUND(R144*(R12)/100,2)</f>
        <v>0</v>
      </c>
      <c r="GL144" s="2">
        <f t="shared" si="133"/>
        <v>0</v>
      </c>
      <c r="GM144" s="2">
        <f t="shared" si="134"/>
        <v>384.66</v>
      </c>
      <c r="GN144" s="2">
        <f t="shared" si="135"/>
        <v>384.66</v>
      </c>
      <c r="GO144" s="2">
        <f t="shared" si="136"/>
        <v>0</v>
      </c>
      <c r="GP144" s="2">
        <f t="shared" si="137"/>
        <v>0</v>
      </c>
      <c r="GQ144" s="2"/>
      <c r="GR144" s="2">
        <v>0</v>
      </c>
      <c r="GS144" s="2">
        <v>3</v>
      </c>
      <c r="GT144" s="2">
        <v>0</v>
      </c>
      <c r="GU144" s="2" t="s">
        <v>6</v>
      </c>
      <c r="GV144" s="2">
        <f t="shared" si="138"/>
        <v>0</v>
      </c>
      <c r="GW144" s="2">
        <v>1</v>
      </c>
      <c r="GX144" s="2">
        <f t="shared" si="139"/>
        <v>0</v>
      </c>
      <c r="GY144" s="2"/>
      <c r="GZ144" s="2"/>
      <c r="HA144" s="2">
        <v>0</v>
      </c>
      <c r="HB144" s="2">
        <v>0</v>
      </c>
      <c r="HC144" s="2">
        <f t="shared" si="140"/>
        <v>0</v>
      </c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>
        <v>0</v>
      </c>
      <c r="IL144" s="2"/>
      <c r="IM144" s="2"/>
      <c r="IN144" s="2"/>
      <c r="IO144" s="2"/>
      <c r="IP144" s="2"/>
      <c r="IQ144" s="2"/>
      <c r="IR144" s="2"/>
      <c r="IS144" s="2"/>
      <c r="IT144" s="2"/>
      <c r="IU144" s="2"/>
    </row>
    <row r="145" spans="1:255" x14ac:dyDescent="0.2">
      <c r="A145">
        <v>18</v>
      </c>
      <c r="B145">
        <v>1</v>
      </c>
      <c r="C145">
        <v>238</v>
      </c>
      <c r="E145" t="s">
        <v>198</v>
      </c>
      <c r="F145" t="s">
        <v>199</v>
      </c>
      <c r="G145" t="s">
        <v>200</v>
      </c>
      <c r="H145" t="s">
        <v>201</v>
      </c>
      <c r="I145">
        <f>I139*J145</f>
        <v>25.22364</v>
      </c>
      <c r="J145">
        <v>13.799999999999999</v>
      </c>
      <c r="O145">
        <f t="shared" si="101"/>
        <v>2561.84</v>
      </c>
      <c r="P145">
        <f t="shared" si="102"/>
        <v>2561.84</v>
      </c>
      <c r="Q145">
        <f t="shared" si="103"/>
        <v>0</v>
      </c>
      <c r="R145">
        <f t="shared" si="104"/>
        <v>0</v>
      </c>
      <c r="S145">
        <f t="shared" si="105"/>
        <v>0</v>
      </c>
      <c r="T145">
        <f t="shared" si="106"/>
        <v>0</v>
      </c>
      <c r="U145">
        <f t="shared" si="107"/>
        <v>0</v>
      </c>
      <c r="V145">
        <f t="shared" si="108"/>
        <v>0</v>
      </c>
      <c r="W145">
        <f t="shared" si="109"/>
        <v>0</v>
      </c>
      <c r="X145">
        <f t="shared" si="110"/>
        <v>0</v>
      </c>
      <c r="Y145">
        <f t="shared" si="111"/>
        <v>0</v>
      </c>
      <c r="AA145">
        <v>16781639</v>
      </c>
      <c r="AB145">
        <f t="shared" si="112"/>
        <v>15.25</v>
      </c>
      <c r="AC145">
        <f t="shared" si="113"/>
        <v>15.25</v>
      </c>
      <c r="AD145">
        <f t="shared" si="141"/>
        <v>0</v>
      </c>
      <c r="AE145">
        <f t="shared" si="142"/>
        <v>0</v>
      </c>
      <c r="AF145">
        <f t="shared" si="142"/>
        <v>0</v>
      </c>
      <c r="AG145">
        <f t="shared" si="117"/>
        <v>0</v>
      </c>
      <c r="AH145">
        <f t="shared" si="143"/>
        <v>0</v>
      </c>
      <c r="AI145">
        <f t="shared" si="143"/>
        <v>0</v>
      </c>
      <c r="AJ145">
        <f t="shared" si="120"/>
        <v>0</v>
      </c>
      <c r="AK145">
        <v>15.25</v>
      </c>
      <c r="AL145">
        <v>15.25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95</v>
      </c>
      <c r="AU145">
        <v>47</v>
      </c>
      <c r="AV145">
        <v>1</v>
      </c>
      <c r="AW145">
        <v>1</v>
      </c>
      <c r="AZ145">
        <v>6.66</v>
      </c>
      <c r="BA145">
        <v>1</v>
      </c>
      <c r="BB145">
        <v>1</v>
      </c>
      <c r="BC145">
        <v>6.66</v>
      </c>
      <c r="BD145" t="s">
        <v>6</v>
      </c>
      <c r="BE145" t="s">
        <v>6</v>
      </c>
      <c r="BF145" t="s">
        <v>6</v>
      </c>
      <c r="BG145" t="s">
        <v>6</v>
      </c>
      <c r="BH145">
        <v>3</v>
      </c>
      <c r="BI145">
        <v>1</v>
      </c>
      <c r="BJ145" t="s">
        <v>202</v>
      </c>
      <c r="BM145">
        <v>15001</v>
      </c>
      <c r="BN145">
        <v>0</v>
      </c>
      <c r="BO145" t="s">
        <v>6</v>
      </c>
      <c r="BP145">
        <v>0</v>
      </c>
      <c r="BQ145">
        <v>2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</v>
      </c>
      <c r="BZ145">
        <v>105</v>
      </c>
      <c r="CA145">
        <v>55</v>
      </c>
      <c r="CE145">
        <v>0</v>
      </c>
      <c r="CF145">
        <v>0</v>
      </c>
      <c r="CG145">
        <v>0</v>
      </c>
      <c r="CM145">
        <v>0</v>
      </c>
      <c r="CN145" t="s">
        <v>6</v>
      </c>
      <c r="CO145">
        <v>0</v>
      </c>
      <c r="CP145">
        <f t="shared" si="121"/>
        <v>2561.84</v>
      </c>
      <c r="CQ145">
        <f t="shared" si="122"/>
        <v>101.565</v>
      </c>
      <c r="CR145">
        <f t="shared" si="123"/>
        <v>0</v>
      </c>
      <c r="CS145">
        <f t="shared" si="124"/>
        <v>0</v>
      </c>
      <c r="CT145">
        <f t="shared" si="125"/>
        <v>0</v>
      </c>
      <c r="CU145">
        <f t="shared" si="126"/>
        <v>0</v>
      </c>
      <c r="CV145">
        <f t="shared" si="127"/>
        <v>0</v>
      </c>
      <c r="CW145">
        <f t="shared" si="128"/>
        <v>0</v>
      </c>
      <c r="CX145">
        <f t="shared" si="129"/>
        <v>0</v>
      </c>
      <c r="CY145">
        <f t="shared" si="130"/>
        <v>0</v>
      </c>
      <c r="CZ145">
        <f t="shared" si="131"/>
        <v>0</v>
      </c>
      <c r="DC145" t="s">
        <v>6</v>
      </c>
      <c r="DD145" t="s">
        <v>6</v>
      </c>
      <c r="DE145" t="s">
        <v>6</v>
      </c>
      <c r="DF145" t="s">
        <v>6</v>
      </c>
      <c r="DG145" t="s">
        <v>6</v>
      </c>
      <c r="DH145" t="s">
        <v>6</v>
      </c>
      <c r="DI145" t="s">
        <v>6</v>
      </c>
      <c r="DJ145" t="s">
        <v>6</v>
      </c>
      <c r="DK145" t="s">
        <v>6</v>
      </c>
      <c r="DL145" t="s">
        <v>6</v>
      </c>
      <c r="DM145" t="s">
        <v>6</v>
      </c>
      <c r="DN145">
        <v>0</v>
      </c>
      <c r="DO145">
        <v>0</v>
      </c>
      <c r="DP145">
        <v>1</v>
      </c>
      <c r="DQ145">
        <v>1</v>
      </c>
      <c r="DU145">
        <v>1009</v>
      </c>
      <c r="DV145" t="s">
        <v>201</v>
      </c>
      <c r="DW145" t="s">
        <v>201</v>
      </c>
      <c r="DX145">
        <v>1</v>
      </c>
      <c r="EE145">
        <v>16510513</v>
      </c>
      <c r="EF145">
        <v>2</v>
      </c>
      <c r="EG145" t="s">
        <v>51</v>
      </c>
      <c r="EH145">
        <v>0</v>
      </c>
      <c r="EI145" t="s">
        <v>6</v>
      </c>
      <c r="EJ145">
        <v>1</v>
      </c>
      <c r="EK145">
        <v>15001</v>
      </c>
      <c r="EL145" t="s">
        <v>52</v>
      </c>
      <c r="EM145" t="s">
        <v>53</v>
      </c>
      <c r="EO145" t="s">
        <v>6</v>
      </c>
      <c r="EQ145">
        <v>0</v>
      </c>
      <c r="ER145">
        <v>15.25</v>
      </c>
      <c r="ES145">
        <v>15.25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132"/>
        <v>0</v>
      </c>
      <c r="FS145">
        <v>0</v>
      </c>
      <c r="FT145" t="s">
        <v>55</v>
      </c>
      <c r="FU145" t="s">
        <v>56</v>
      </c>
      <c r="FX145">
        <v>94.5</v>
      </c>
      <c r="FY145">
        <v>46.75</v>
      </c>
      <c r="GA145" t="s">
        <v>6</v>
      </c>
      <c r="GD145">
        <v>0</v>
      </c>
      <c r="GF145">
        <v>303141801</v>
      </c>
      <c r="GG145">
        <v>1</v>
      </c>
      <c r="GH145">
        <v>1</v>
      </c>
      <c r="GI145">
        <v>4</v>
      </c>
      <c r="GJ145">
        <v>0</v>
      </c>
      <c r="GK145">
        <f>ROUND(R145*(S12)/100,2)</f>
        <v>0</v>
      </c>
      <c r="GL145">
        <f t="shared" si="133"/>
        <v>0</v>
      </c>
      <c r="GM145">
        <f t="shared" si="134"/>
        <v>2561.84</v>
      </c>
      <c r="GN145">
        <f t="shared" si="135"/>
        <v>2561.84</v>
      </c>
      <c r="GO145">
        <f t="shared" si="136"/>
        <v>0</v>
      </c>
      <c r="GP145">
        <f t="shared" si="137"/>
        <v>0</v>
      </c>
      <c r="GR145">
        <v>0</v>
      </c>
      <c r="GS145">
        <v>3</v>
      </c>
      <c r="GT145">
        <v>0</v>
      </c>
      <c r="GU145" t="s">
        <v>6</v>
      </c>
      <c r="GV145">
        <f t="shared" si="138"/>
        <v>0</v>
      </c>
      <c r="GW145">
        <v>1</v>
      </c>
      <c r="GX145">
        <f t="shared" si="139"/>
        <v>0</v>
      </c>
      <c r="HA145">
        <v>0</v>
      </c>
      <c r="HB145">
        <v>0</v>
      </c>
      <c r="HC145">
        <f t="shared" si="140"/>
        <v>0</v>
      </c>
      <c r="IK145">
        <v>0</v>
      </c>
    </row>
    <row r="146" spans="1:255" x14ac:dyDescent="0.2">
      <c r="A146" s="2">
        <v>17</v>
      </c>
      <c r="B146" s="2">
        <v>1</v>
      </c>
      <c r="C146" s="2">
        <f>ROW(SmtRes!A245)</f>
        <v>245</v>
      </c>
      <c r="D146" s="2">
        <f>ROW(EtalonRes!A262)</f>
        <v>262</v>
      </c>
      <c r="E146" s="2" t="s">
        <v>203</v>
      </c>
      <c r="F146" s="2" t="s">
        <v>204</v>
      </c>
      <c r="G146" s="2" t="s">
        <v>205</v>
      </c>
      <c r="H146" s="2" t="s">
        <v>47</v>
      </c>
      <c r="I146" s="2">
        <f>ROUND(105.09/100,9)</f>
        <v>1.0508999999999999</v>
      </c>
      <c r="J146" s="2">
        <v>0</v>
      </c>
      <c r="K146" s="2"/>
      <c r="L146" s="2"/>
      <c r="M146" s="2"/>
      <c r="N146" s="2"/>
      <c r="O146" s="2">
        <f t="shared" si="101"/>
        <v>93.1</v>
      </c>
      <c r="P146" s="2">
        <f t="shared" si="102"/>
        <v>0.19</v>
      </c>
      <c r="Q146" s="2">
        <f t="shared" si="103"/>
        <v>1.53</v>
      </c>
      <c r="R146" s="2">
        <f t="shared" si="104"/>
        <v>0.41</v>
      </c>
      <c r="S146" s="2">
        <f t="shared" si="105"/>
        <v>91.38</v>
      </c>
      <c r="T146" s="2">
        <f t="shared" si="106"/>
        <v>0</v>
      </c>
      <c r="U146" s="2">
        <f t="shared" si="107"/>
        <v>9.4990850999999967</v>
      </c>
      <c r="V146" s="2">
        <f t="shared" si="108"/>
        <v>3.1526999999999999E-2</v>
      </c>
      <c r="W146" s="2">
        <f t="shared" si="109"/>
        <v>0</v>
      </c>
      <c r="X146" s="2">
        <f t="shared" si="110"/>
        <v>87.2</v>
      </c>
      <c r="Y146" s="2">
        <f t="shared" si="111"/>
        <v>43.14</v>
      </c>
      <c r="Z146" s="2"/>
      <c r="AA146" s="2">
        <v>16781625</v>
      </c>
      <c r="AB146" s="2">
        <f t="shared" si="112"/>
        <v>88.588800000000006</v>
      </c>
      <c r="AC146" s="2">
        <f t="shared" si="113"/>
        <v>0.18</v>
      </c>
      <c r="AD146" s="2">
        <f>ROUND((((((ET146*1.25)*1.2))-(((EU146*1.25)*1.2)))+AE146),6)</f>
        <v>1.4550000000000001</v>
      </c>
      <c r="AE146" s="2">
        <f>ROUND((((EU146*1.25)*1.2)),6)</f>
        <v>0.39</v>
      </c>
      <c r="AF146" s="2">
        <f>ROUND((((EV146*1.15)*1.2)),6)</f>
        <v>86.953800000000001</v>
      </c>
      <c r="AG146" s="2">
        <f t="shared" si="117"/>
        <v>0</v>
      </c>
      <c r="AH146" s="2">
        <f>(((EW146*1.15)*1.2))</f>
        <v>9.0389999999999979</v>
      </c>
      <c r="AI146" s="2">
        <f>(((EX146*1.25)*1.2))</f>
        <v>0.03</v>
      </c>
      <c r="AJ146" s="2">
        <f t="shared" si="120"/>
        <v>0</v>
      </c>
      <c r="AK146" s="2">
        <v>64.16</v>
      </c>
      <c r="AL146" s="2">
        <v>0.18</v>
      </c>
      <c r="AM146" s="2">
        <v>0.97</v>
      </c>
      <c r="AN146" s="2">
        <v>0.26</v>
      </c>
      <c r="AO146" s="2">
        <v>63.01</v>
      </c>
      <c r="AP146" s="2">
        <v>0</v>
      </c>
      <c r="AQ146" s="2">
        <v>6.55</v>
      </c>
      <c r="AR146" s="2">
        <v>0.02</v>
      </c>
      <c r="AS146" s="2">
        <v>0</v>
      </c>
      <c r="AT146" s="2">
        <v>95</v>
      </c>
      <c r="AU146" s="2">
        <v>47</v>
      </c>
      <c r="AV146" s="2">
        <v>1</v>
      </c>
      <c r="AW146" s="2">
        <v>1</v>
      </c>
      <c r="AX146" s="2"/>
      <c r="AY146" s="2"/>
      <c r="AZ146" s="2">
        <v>1</v>
      </c>
      <c r="BA146" s="2">
        <v>1</v>
      </c>
      <c r="BB146" s="2">
        <v>1</v>
      </c>
      <c r="BC146" s="2">
        <v>1</v>
      </c>
      <c r="BD146" s="2" t="s">
        <v>6</v>
      </c>
      <c r="BE146" s="2" t="s">
        <v>6</v>
      </c>
      <c r="BF146" s="2" t="s">
        <v>6</v>
      </c>
      <c r="BG146" s="2" t="s">
        <v>6</v>
      </c>
      <c r="BH146" s="2">
        <v>0</v>
      </c>
      <c r="BI146" s="2">
        <v>1</v>
      </c>
      <c r="BJ146" s="2" t="s">
        <v>206</v>
      </c>
      <c r="BK146" s="2"/>
      <c r="BL146" s="2"/>
      <c r="BM146" s="2">
        <v>15001</v>
      </c>
      <c r="BN146" s="2">
        <v>0</v>
      </c>
      <c r="BO146" s="2" t="s">
        <v>6</v>
      </c>
      <c r="BP146" s="2">
        <v>0</v>
      </c>
      <c r="BQ146" s="2">
        <v>2</v>
      </c>
      <c r="BR146" s="2">
        <v>0</v>
      </c>
      <c r="BS146" s="2">
        <v>1</v>
      </c>
      <c r="BT146" s="2">
        <v>1</v>
      </c>
      <c r="BU146" s="2">
        <v>1</v>
      </c>
      <c r="BV146" s="2">
        <v>1</v>
      </c>
      <c r="BW146" s="2">
        <v>1</v>
      </c>
      <c r="BX146" s="2">
        <v>1</v>
      </c>
      <c r="BY146" s="2" t="s">
        <v>6</v>
      </c>
      <c r="BZ146" s="2">
        <v>105</v>
      </c>
      <c r="CA146" s="2">
        <v>55</v>
      </c>
      <c r="CB146" s="2"/>
      <c r="CC146" s="2"/>
      <c r="CD146" s="2"/>
      <c r="CE146" s="2">
        <v>0</v>
      </c>
      <c r="CF146" s="2">
        <v>0</v>
      </c>
      <c r="CG146" s="2">
        <v>0</v>
      </c>
      <c r="CH146" s="2"/>
      <c r="CI146" s="2"/>
      <c r="CJ146" s="2"/>
      <c r="CK146" s="2"/>
      <c r="CL146" s="2"/>
      <c r="CM146" s="2">
        <v>0</v>
      </c>
      <c r="CN146" s="2" t="s">
        <v>1112</v>
      </c>
      <c r="CO146" s="2">
        <v>0</v>
      </c>
      <c r="CP146" s="2">
        <f t="shared" si="121"/>
        <v>93.1</v>
      </c>
      <c r="CQ146" s="2">
        <f t="shared" si="122"/>
        <v>0.18</v>
      </c>
      <c r="CR146" s="2">
        <f t="shared" si="123"/>
        <v>1.4550000000000001</v>
      </c>
      <c r="CS146" s="2">
        <f t="shared" si="124"/>
        <v>0.39</v>
      </c>
      <c r="CT146" s="2">
        <f t="shared" si="125"/>
        <v>86.953800000000001</v>
      </c>
      <c r="CU146" s="2">
        <f t="shared" si="126"/>
        <v>0</v>
      </c>
      <c r="CV146" s="2">
        <f t="shared" si="127"/>
        <v>9.0389999999999979</v>
      </c>
      <c r="CW146" s="2">
        <f t="shared" si="128"/>
        <v>0.03</v>
      </c>
      <c r="CX146" s="2">
        <f t="shared" si="129"/>
        <v>0</v>
      </c>
      <c r="CY146" s="2">
        <f t="shared" si="130"/>
        <v>87.200499999999991</v>
      </c>
      <c r="CZ146" s="2">
        <f t="shared" si="131"/>
        <v>43.141299999999994</v>
      </c>
      <c r="DA146" s="2"/>
      <c r="DB146" s="2"/>
      <c r="DC146" s="2" t="s">
        <v>6</v>
      </c>
      <c r="DD146" s="2" t="s">
        <v>6</v>
      </c>
      <c r="DE146" s="2" t="s">
        <v>172</v>
      </c>
      <c r="DF146" s="2" t="s">
        <v>172</v>
      </c>
      <c r="DG146" s="2" t="s">
        <v>173</v>
      </c>
      <c r="DH146" s="2" t="s">
        <v>6</v>
      </c>
      <c r="DI146" s="2" t="s">
        <v>173</v>
      </c>
      <c r="DJ146" s="2" t="s">
        <v>172</v>
      </c>
      <c r="DK146" s="2" t="s">
        <v>6</v>
      </c>
      <c r="DL146" s="2" t="s">
        <v>6</v>
      </c>
      <c r="DM146" s="2" t="s">
        <v>6</v>
      </c>
      <c r="DN146" s="2">
        <v>0</v>
      </c>
      <c r="DO146" s="2">
        <v>0</v>
      </c>
      <c r="DP146" s="2">
        <v>1</v>
      </c>
      <c r="DQ146" s="2">
        <v>1</v>
      </c>
      <c r="DR146" s="2"/>
      <c r="DS146" s="2"/>
      <c r="DT146" s="2"/>
      <c r="DU146" s="2">
        <v>1005</v>
      </c>
      <c r="DV146" s="2" t="s">
        <v>47</v>
      </c>
      <c r="DW146" s="2" t="s">
        <v>47</v>
      </c>
      <c r="DX146" s="2">
        <v>100</v>
      </c>
      <c r="DY146" s="2"/>
      <c r="DZ146" s="2"/>
      <c r="EA146" s="2"/>
      <c r="EB146" s="2"/>
      <c r="EC146" s="2"/>
      <c r="ED146" s="2"/>
      <c r="EE146" s="2">
        <v>16510513</v>
      </c>
      <c r="EF146" s="2">
        <v>2</v>
      </c>
      <c r="EG146" s="2" t="s">
        <v>51</v>
      </c>
      <c r="EH146" s="2">
        <v>0</v>
      </c>
      <c r="EI146" s="2" t="s">
        <v>6</v>
      </c>
      <c r="EJ146" s="2">
        <v>1</v>
      </c>
      <c r="EK146" s="2">
        <v>15001</v>
      </c>
      <c r="EL146" s="2" t="s">
        <v>52</v>
      </c>
      <c r="EM146" s="2" t="s">
        <v>53</v>
      </c>
      <c r="EN146" s="2"/>
      <c r="EO146" s="2" t="s">
        <v>174</v>
      </c>
      <c r="EP146" s="2"/>
      <c r="EQ146" s="2">
        <v>0</v>
      </c>
      <c r="ER146" s="2">
        <v>64.16</v>
      </c>
      <c r="ES146" s="2">
        <v>0.18</v>
      </c>
      <c r="ET146" s="2">
        <v>0.97</v>
      </c>
      <c r="EU146" s="2">
        <v>0.26</v>
      </c>
      <c r="EV146" s="2">
        <v>63.01</v>
      </c>
      <c r="EW146" s="2">
        <v>6.55</v>
      </c>
      <c r="EX146" s="2">
        <v>0.02</v>
      </c>
      <c r="EY146" s="2">
        <v>0</v>
      </c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>
        <v>0</v>
      </c>
      <c r="FR146" s="2">
        <f t="shared" si="132"/>
        <v>0</v>
      </c>
      <c r="FS146" s="2">
        <v>0</v>
      </c>
      <c r="FT146" s="2" t="s">
        <v>55</v>
      </c>
      <c r="FU146" s="2" t="s">
        <v>56</v>
      </c>
      <c r="FV146" s="2"/>
      <c r="FW146" s="2"/>
      <c r="FX146" s="2">
        <v>94.5</v>
      </c>
      <c r="FY146" s="2">
        <v>46.75</v>
      </c>
      <c r="FZ146" s="2"/>
      <c r="GA146" s="2" t="s">
        <v>6</v>
      </c>
      <c r="GB146" s="2"/>
      <c r="GC146" s="2"/>
      <c r="GD146" s="2">
        <v>0</v>
      </c>
      <c r="GE146" s="2"/>
      <c r="GF146" s="2">
        <v>-2014629731</v>
      </c>
      <c r="GG146" s="2">
        <v>2</v>
      </c>
      <c r="GH146" s="2">
        <v>1</v>
      </c>
      <c r="GI146" s="2">
        <v>-2</v>
      </c>
      <c r="GJ146" s="2">
        <v>0</v>
      </c>
      <c r="GK146" s="2">
        <f>ROUND(R146*(R12)/100,2)</f>
        <v>0</v>
      </c>
      <c r="GL146" s="2">
        <f t="shared" si="133"/>
        <v>0</v>
      </c>
      <c r="GM146" s="2">
        <f t="shared" si="134"/>
        <v>223.44</v>
      </c>
      <c r="GN146" s="2">
        <f t="shared" si="135"/>
        <v>223.44</v>
      </c>
      <c r="GO146" s="2">
        <f t="shared" si="136"/>
        <v>0</v>
      </c>
      <c r="GP146" s="2">
        <f t="shared" si="137"/>
        <v>0</v>
      </c>
      <c r="GQ146" s="2"/>
      <c r="GR146" s="2">
        <v>0</v>
      </c>
      <c r="GS146" s="2">
        <v>3</v>
      </c>
      <c r="GT146" s="2">
        <v>0</v>
      </c>
      <c r="GU146" s="2" t="s">
        <v>6</v>
      </c>
      <c r="GV146" s="2">
        <f t="shared" si="138"/>
        <v>0</v>
      </c>
      <c r="GW146" s="2">
        <v>1</v>
      </c>
      <c r="GX146" s="2">
        <f t="shared" si="139"/>
        <v>0</v>
      </c>
      <c r="GY146" s="2"/>
      <c r="GZ146" s="2"/>
      <c r="HA146" s="2">
        <v>0</v>
      </c>
      <c r="HB146" s="2">
        <v>0</v>
      </c>
      <c r="HC146" s="2">
        <f t="shared" si="140"/>
        <v>0</v>
      </c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>
        <v>0</v>
      </c>
      <c r="IL146" s="2"/>
      <c r="IM146" s="2"/>
      <c r="IN146" s="2"/>
      <c r="IO146" s="2"/>
      <c r="IP146" s="2"/>
      <c r="IQ146" s="2"/>
      <c r="IR146" s="2"/>
      <c r="IS146" s="2"/>
      <c r="IT146" s="2"/>
      <c r="IU146" s="2"/>
    </row>
    <row r="147" spans="1:255" x14ac:dyDescent="0.2">
      <c r="A147">
        <v>17</v>
      </c>
      <c r="B147">
        <v>1</v>
      </c>
      <c r="C147">
        <f>ROW(SmtRes!A252)</f>
        <v>252</v>
      </c>
      <c r="D147">
        <f>ROW(EtalonRes!A268)</f>
        <v>268</v>
      </c>
      <c r="E147" t="s">
        <v>203</v>
      </c>
      <c r="F147" t="s">
        <v>204</v>
      </c>
      <c r="G147" t="s">
        <v>205</v>
      </c>
      <c r="H147" t="s">
        <v>47</v>
      </c>
      <c r="I147">
        <f>ROUND(105.09/100,9)</f>
        <v>1.0508999999999999</v>
      </c>
      <c r="J147">
        <v>0</v>
      </c>
      <c r="O147">
        <f t="shared" si="101"/>
        <v>620.03</v>
      </c>
      <c r="P147">
        <f t="shared" si="102"/>
        <v>1.26</v>
      </c>
      <c r="Q147">
        <f t="shared" si="103"/>
        <v>10.18</v>
      </c>
      <c r="R147">
        <f t="shared" si="104"/>
        <v>2.73</v>
      </c>
      <c r="S147">
        <f t="shared" si="105"/>
        <v>608.59</v>
      </c>
      <c r="T147">
        <f t="shared" si="106"/>
        <v>0</v>
      </c>
      <c r="U147">
        <f t="shared" si="107"/>
        <v>9.4990850999999967</v>
      </c>
      <c r="V147">
        <f t="shared" si="108"/>
        <v>3.1526999999999999E-2</v>
      </c>
      <c r="W147">
        <f t="shared" si="109"/>
        <v>0</v>
      </c>
      <c r="X147">
        <f t="shared" si="110"/>
        <v>580.75</v>
      </c>
      <c r="Y147">
        <f t="shared" si="111"/>
        <v>287.32</v>
      </c>
      <c r="AA147">
        <v>16781639</v>
      </c>
      <c r="AB147">
        <f t="shared" si="112"/>
        <v>88.588800000000006</v>
      </c>
      <c r="AC147">
        <f t="shared" si="113"/>
        <v>0.18</v>
      </c>
      <c r="AD147">
        <f>ROUND((((((ET147*1.25)*1.2))-(((EU147*1.25)*1.2)))+AE147),6)</f>
        <v>1.4550000000000001</v>
      </c>
      <c r="AE147">
        <f>ROUND((((EU147*1.25)*1.2)),6)</f>
        <v>0.39</v>
      </c>
      <c r="AF147">
        <f>ROUND((((EV147*1.15)*1.2)),6)</f>
        <v>86.953800000000001</v>
      </c>
      <c r="AG147">
        <f t="shared" si="117"/>
        <v>0</v>
      </c>
      <c r="AH147">
        <f>(((EW147*1.15)*1.2))</f>
        <v>9.0389999999999979</v>
      </c>
      <c r="AI147">
        <f>(((EX147*1.25)*1.2))</f>
        <v>0.03</v>
      </c>
      <c r="AJ147">
        <f t="shared" si="120"/>
        <v>0</v>
      </c>
      <c r="AK147">
        <v>64.16</v>
      </c>
      <c r="AL147">
        <v>0.18</v>
      </c>
      <c r="AM147">
        <v>0.97</v>
      </c>
      <c r="AN147">
        <v>0.26</v>
      </c>
      <c r="AO147">
        <v>63.01</v>
      </c>
      <c r="AP147">
        <v>0</v>
      </c>
      <c r="AQ147">
        <v>6.55</v>
      </c>
      <c r="AR147">
        <v>0.02</v>
      </c>
      <c r="AS147">
        <v>0</v>
      </c>
      <c r="AT147">
        <v>95</v>
      </c>
      <c r="AU147">
        <v>47</v>
      </c>
      <c r="AV147">
        <v>1</v>
      </c>
      <c r="AW147">
        <v>1</v>
      </c>
      <c r="AZ147">
        <v>6.66</v>
      </c>
      <c r="BA147">
        <v>6.66</v>
      </c>
      <c r="BB147">
        <v>6.66</v>
      </c>
      <c r="BC147">
        <v>6.66</v>
      </c>
      <c r="BD147" t="s">
        <v>6</v>
      </c>
      <c r="BE147" t="s">
        <v>6</v>
      </c>
      <c r="BF147" t="s">
        <v>6</v>
      </c>
      <c r="BG147" t="s">
        <v>6</v>
      </c>
      <c r="BH147">
        <v>0</v>
      </c>
      <c r="BI147">
        <v>1</v>
      </c>
      <c r="BJ147" t="s">
        <v>206</v>
      </c>
      <c r="BM147">
        <v>15001</v>
      </c>
      <c r="BN147">
        <v>0</v>
      </c>
      <c r="BO147" t="s">
        <v>6</v>
      </c>
      <c r="BP147">
        <v>0</v>
      </c>
      <c r="BQ147">
        <v>2</v>
      </c>
      <c r="BR147">
        <v>0</v>
      </c>
      <c r="BS147">
        <v>6.66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6</v>
      </c>
      <c r="BZ147">
        <v>105</v>
      </c>
      <c r="CA147">
        <v>55</v>
      </c>
      <c r="CE147">
        <v>0</v>
      </c>
      <c r="CF147">
        <v>0</v>
      </c>
      <c r="CG147">
        <v>0</v>
      </c>
      <c r="CM147">
        <v>0</v>
      </c>
      <c r="CN147" t="s">
        <v>1112</v>
      </c>
      <c r="CO147">
        <v>0</v>
      </c>
      <c r="CP147">
        <f t="shared" si="121"/>
        <v>620.03000000000009</v>
      </c>
      <c r="CQ147">
        <f t="shared" si="122"/>
        <v>1.1988000000000001</v>
      </c>
      <c r="CR147">
        <f t="shared" si="123"/>
        <v>9.6903000000000006</v>
      </c>
      <c r="CS147">
        <f t="shared" si="124"/>
        <v>2.5973999999999999</v>
      </c>
      <c r="CT147">
        <f t="shared" si="125"/>
        <v>579.11230799999998</v>
      </c>
      <c r="CU147">
        <f t="shared" si="126"/>
        <v>0</v>
      </c>
      <c r="CV147">
        <f t="shared" si="127"/>
        <v>9.0389999999999979</v>
      </c>
      <c r="CW147">
        <f t="shared" si="128"/>
        <v>0.03</v>
      </c>
      <c r="CX147">
        <f t="shared" si="129"/>
        <v>0</v>
      </c>
      <c r="CY147">
        <f t="shared" si="130"/>
        <v>580.75400000000002</v>
      </c>
      <c r="CZ147">
        <f t="shared" si="131"/>
        <v>287.32040000000001</v>
      </c>
      <c r="DC147" t="s">
        <v>6</v>
      </c>
      <c r="DD147" t="s">
        <v>6</v>
      </c>
      <c r="DE147" t="s">
        <v>172</v>
      </c>
      <c r="DF147" t="s">
        <v>172</v>
      </c>
      <c r="DG147" t="s">
        <v>173</v>
      </c>
      <c r="DH147" t="s">
        <v>6</v>
      </c>
      <c r="DI147" t="s">
        <v>173</v>
      </c>
      <c r="DJ147" t="s">
        <v>172</v>
      </c>
      <c r="DK147" t="s">
        <v>6</v>
      </c>
      <c r="DL147" t="s">
        <v>6</v>
      </c>
      <c r="DM147" t="s">
        <v>6</v>
      </c>
      <c r="DN147">
        <v>0</v>
      </c>
      <c r="DO147">
        <v>0</v>
      </c>
      <c r="DP147">
        <v>1</v>
      </c>
      <c r="DQ147">
        <v>1</v>
      </c>
      <c r="DU147">
        <v>1005</v>
      </c>
      <c r="DV147" t="s">
        <v>47</v>
      </c>
      <c r="DW147" t="s">
        <v>47</v>
      </c>
      <c r="DX147">
        <v>100</v>
      </c>
      <c r="EE147">
        <v>16510513</v>
      </c>
      <c r="EF147">
        <v>2</v>
      </c>
      <c r="EG147" t="s">
        <v>51</v>
      </c>
      <c r="EH147">
        <v>0</v>
      </c>
      <c r="EI147" t="s">
        <v>6</v>
      </c>
      <c r="EJ147">
        <v>1</v>
      </c>
      <c r="EK147">
        <v>15001</v>
      </c>
      <c r="EL147" t="s">
        <v>52</v>
      </c>
      <c r="EM147" t="s">
        <v>53</v>
      </c>
      <c r="EO147" t="s">
        <v>174</v>
      </c>
      <c r="EQ147">
        <v>0</v>
      </c>
      <c r="ER147">
        <v>64.16</v>
      </c>
      <c r="ES147">
        <v>0.18</v>
      </c>
      <c r="ET147">
        <v>0.97</v>
      </c>
      <c r="EU147">
        <v>0.26</v>
      </c>
      <c r="EV147">
        <v>63.01</v>
      </c>
      <c r="EW147">
        <v>6.55</v>
      </c>
      <c r="EX147">
        <v>0.02</v>
      </c>
      <c r="EY147">
        <v>0</v>
      </c>
      <c r="FQ147">
        <v>0</v>
      </c>
      <c r="FR147">
        <f t="shared" si="132"/>
        <v>0</v>
      </c>
      <c r="FS147">
        <v>0</v>
      </c>
      <c r="FT147" t="s">
        <v>55</v>
      </c>
      <c r="FU147" t="s">
        <v>56</v>
      </c>
      <c r="FX147">
        <v>94.5</v>
      </c>
      <c r="FY147">
        <v>46.75</v>
      </c>
      <c r="GA147" t="s">
        <v>6</v>
      </c>
      <c r="GD147">
        <v>0</v>
      </c>
      <c r="GF147">
        <v>-2014629731</v>
      </c>
      <c r="GG147">
        <v>1</v>
      </c>
      <c r="GH147">
        <v>1</v>
      </c>
      <c r="GI147">
        <v>4</v>
      </c>
      <c r="GJ147">
        <v>0</v>
      </c>
      <c r="GK147">
        <f>ROUND(R147*(S12)/100,2)</f>
        <v>0</v>
      </c>
      <c r="GL147">
        <f t="shared" si="133"/>
        <v>0</v>
      </c>
      <c r="GM147">
        <f t="shared" si="134"/>
        <v>1488.1</v>
      </c>
      <c r="GN147">
        <f t="shared" si="135"/>
        <v>1488.1</v>
      </c>
      <c r="GO147">
        <f t="shared" si="136"/>
        <v>0</v>
      </c>
      <c r="GP147">
        <f t="shared" si="137"/>
        <v>0</v>
      </c>
      <c r="GR147">
        <v>0</v>
      </c>
      <c r="GS147">
        <v>3</v>
      </c>
      <c r="GT147">
        <v>0</v>
      </c>
      <c r="GU147" t="s">
        <v>6</v>
      </c>
      <c r="GV147">
        <f t="shared" si="138"/>
        <v>0</v>
      </c>
      <c r="GW147">
        <v>1</v>
      </c>
      <c r="GX147">
        <f t="shared" si="139"/>
        <v>0</v>
      </c>
      <c r="HA147">
        <v>0</v>
      </c>
      <c r="HB147">
        <v>0</v>
      </c>
      <c r="HC147">
        <f t="shared" si="140"/>
        <v>0</v>
      </c>
      <c r="IK147">
        <v>0</v>
      </c>
    </row>
    <row r="148" spans="1:255" x14ac:dyDescent="0.2">
      <c r="A148" s="2">
        <v>18</v>
      </c>
      <c r="B148" s="2">
        <v>1</v>
      </c>
      <c r="C148" s="2">
        <v>245</v>
      </c>
      <c r="D148" s="2"/>
      <c r="E148" s="2" t="s">
        <v>207</v>
      </c>
      <c r="F148" s="2" t="s">
        <v>208</v>
      </c>
      <c r="G148" s="2" t="s">
        <v>209</v>
      </c>
      <c r="H148" s="2" t="s">
        <v>193</v>
      </c>
      <c r="I148" s="2">
        <f>I146*J148</f>
        <v>1.3662000000000001E-2</v>
      </c>
      <c r="J148" s="2">
        <v>1.300028546959749E-2</v>
      </c>
      <c r="K148" s="2"/>
      <c r="L148" s="2"/>
      <c r="M148" s="2"/>
      <c r="N148" s="2"/>
      <c r="O148" s="2">
        <f t="shared" si="101"/>
        <v>0</v>
      </c>
      <c r="P148" s="2">
        <f t="shared" si="102"/>
        <v>0</v>
      </c>
      <c r="Q148" s="2">
        <f t="shared" si="103"/>
        <v>0</v>
      </c>
      <c r="R148" s="2">
        <f t="shared" si="104"/>
        <v>0</v>
      </c>
      <c r="S148" s="2">
        <f t="shared" si="105"/>
        <v>0</v>
      </c>
      <c r="T148" s="2">
        <f t="shared" si="106"/>
        <v>0</v>
      </c>
      <c r="U148" s="2">
        <f t="shared" si="107"/>
        <v>0</v>
      </c>
      <c r="V148" s="2">
        <f t="shared" si="108"/>
        <v>0</v>
      </c>
      <c r="W148" s="2">
        <f t="shared" si="109"/>
        <v>0</v>
      </c>
      <c r="X148" s="2">
        <f t="shared" si="110"/>
        <v>0</v>
      </c>
      <c r="Y148" s="2">
        <f t="shared" si="111"/>
        <v>0</v>
      </c>
      <c r="Z148" s="2"/>
      <c r="AA148" s="2">
        <v>16781625</v>
      </c>
      <c r="AB148" s="2">
        <f t="shared" si="112"/>
        <v>0</v>
      </c>
      <c r="AC148" s="2">
        <f t="shared" si="113"/>
        <v>0</v>
      </c>
      <c r="AD148" s="2">
        <f t="shared" ref="AD148:AD157" si="144">ROUND((((ET148)-(EU148))+AE148),6)</f>
        <v>0</v>
      </c>
      <c r="AE148" s="2">
        <f t="shared" ref="AE148:AE157" si="145">ROUND((EU148),6)</f>
        <v>0</v>
      </c>
      <c r="AF148" s="2">
        <f t="shared" ref="AF148:AF157" si="146">ROUND((EV148),6)</f>
        <v>0</v>
      </c>
      <c r="AG148" s="2">
        <f t="shared" si="117"/>
        <v>0</v>
      </c>
      <c r="AH148" s="2">
        <f t="shared" ref="AH148:AH157" si="147">(EW148)</f>
        <v>0</v>
      </c>
      <c r="AI148" s="2">
        <f t="shared" ref="AI148:AI157" si="148">(EX148)</f>
        <v>0</v>
      </c>
      <c r="AJ148" s="2">
        <f t="shared" si="120"/>
        <v>0</v>
      </c>
      <c r="AK148" s="2">
        <v>0</v>
      </c>
      <c r="AL148" s="2">
        <v>0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  <c r="AT148" s="2">
        <v>95</v>
      </c>
      <c r="AU148" s="2">
        <v>47</v>
      </c>
      <c r="AV148" s="2">
        <v>1</v>
      </c>
      <c r="AW148" s="2">
        <v>1</v>
      </c>
      <c r="AX148" s="2"/>
      <c r="AY148" s="2"/>
      <c r="AZ148" s="2">
        <v>1</v>
      </c>
      <c r="BA148" s="2">
        <v>1</v>
      </c>
      <c r="BB148" s="2">
        <v>1</v>
      </c>
      <c r="BC148" s="2">
        <v>1</v>
      </c>
      <c r="BD148" s="2" t="s">
        <v>6</v>
      </c>
      <c r="BE148" s="2" t="s">
        <v>6</v>
      </c>
      <c r="BF148" s="2" t="s">
        <v>6</v>
      </c>
      <c r="BG148" s="2" t="s">
        <v>6</v>
      </c>
      <c r="BH148" s="2">
        <v>3</v>
      </c>
      <c r="BI148" s="2">
        <v>1</v>
      </c>
      <c r="BJ148" s="2" t="s">
        <v>6</v>
      </c>
      <c r="BK148" s="2"/>
      <c r="BL148" s="2"/>
      <c r="BM148" s="2">
        <v>15001</v>
      </c>
      <c r="BN148" s="2">
        <v>0</v>
      </c>
      <c r="BO148" s="2" t="s">
        <v>6</v>
      </c>
      <c r="BP148" s="2">
        <v>0</v>
      </c>
      <c r="BQ148" s="2">
        <v>2</v>
      </c>
      <c r="BR148" s="2">
        <v>0</v>
      </c>
      <c r="BS148" s="2">
        <v>1</v>
      </c>
      <c r="BT148" s="2">
        <v>1</v>
      </c>
      <c r="BU148" s="2">
        <v>1</v>
      </c>
      <c r="BV148" s="2">
        <v>1</v>
      </c>
      <c r="BW148" s="2">
        <v>1</v>
      </c>
      <c r="BX148" s="2">
        <v>1</v>
      </c>
      <c r="BY148" s="2" t="s">
        <v>6</v>
      </c>
      <c r="BZ148" s="2">
        <v>105</v>
      </c>
      <c r="CA148" s="2">
        <v>55</v>
      </c>
      <c r="CB148" s="2"/>
      <c r="CC148" s="2"/>
      <c r="CD148" s="2"/>
      <c r="CE148" s="2">
        <v>0</v>
      </c>
      <c r="CF148" s="2">
        <v>0</v>
      </c>
      <c r="CG148" s="2">
        <v>0</v>
      </c>
      <c r="CH148" s="2"/>
      <c r="CI148" s="2"/>
      <c r="CJ148" s="2"/>
      <c r="CK148" s="2"/>
      <c r="CL148" s="2"/>
      <c r="CM148" s="2">
        <v>0</v>
      </c>
      <c r="CN148" s="2" t="s">
        <v>6</v>
      </c>
      <c r="CO148" s="2">
        <v>0</v>
      </c>
      <c r="CP148" s="2">
        <f t="shared" si="121"/>
        <v>0</v>
      </c>
      <c r="CQ148" s="2">
        <f t="shared" si="122"/>
        <v>0</v>
      </c>
      <c r="CR148" s="2">
        <f t="shared" si="123"/>
        <v>0</v>
      </c>
      <c r="CS148" s="2">
        <f t="shared" si="124"/>
        <v>0</v>
      </c>
      <c r="CT148" s="2">
        <f t="shared" si="125"/>
        <v>0</v>
      </c>
      <c r="CU148" s="2">
        <f t="shared" si="126"/>
        <v>0</v>
      </c>
      <c r="CV148" s="2">
        <f t="shared" si="127"/>
        <v>0</v>
      </c>
      <c r="CW148" s="2">
        <f t="shared" si="128"/>
        <v>0</v>
      </c>
      <c r="CX148" s="2">
        <f t="shared" si="129"/>
        <v>0</v>
      </c>
      <c r="CY148" s="2">
        <f t="shared" si="130"/>
        <v>0</v>
      </c>
      <c r="CZ148" s="2">
        <f t="shared" si="131"/>
        <v>0</v>
      </c>
      <c r="DA148" s="2"/>
      <c r="DB148" s="2"/>
      <c r="DC148" s="2" t="s">
        <v>6</v>
      </c>
      <c r="DD148" s="2" t="s">
        <v>6</v>
      </c>
      <c r="DE148" s="2" t="s">
        <v>6</v>
      </c>
      <c r="DF148" s="2" t="s">
        <v>6</v>
      </c>
      <c r="DG148" s="2" t="s">
        <v>6</v>
      </c>
      <c r="DH148" s="2" t="s">
        <v>6</v>
      </c>
      <c r="DI148" s="2" t="s">
        <v>6</v>
      </c>
      <c r="DJ148" s="2" t="s">
        <v>6</v>
      </c>
      <c r="DK148" s="2" t="s">
        <v>6</v>
      </c>
      <c r="DL148" s="2" t="s">
        <v>6</v>
      </c>
      <c r="DM148" s="2" t="s">
        <v>6</v>
      </c>
      <c r="DN148" s="2">
        <v>0</v>
      </c>
      <c r="DO148" s="2">
        <v>0</v>
      </c>
      <c r="DP148" s="2">
        <v>1</v>
      </c>
      <c r="DQ148" s="2">
        <v>1</v>
      </c>
      <c r="DR148" s="2"/>
      <c r="DS148" s="2"/>
      <c r="DT148" s="2"/>
      <c r="DU148" s="2">
        <v>1009</v>
      </c>
      <c r="DV148" s="2" t="s">
        <v>193</v>
      </c>
      <c r="DW148" s="2" t="s">
        <v>193</v>
      </c>
      <c r="DX148" s="2">
        <v>1000</v>
      </c>
      <c r="DY148" s="2"/>
      <c r="DZ148" s="2"/>
      <c r="EA148" s="2"/>
      <c r="EB148" s="2"/>
      <c r="EC148" s="2"/>
      <c r="ED148" s="2"/>
      <c r="EE148" s="2">
        <v>16510513</v>
      </c>
      <c r="EF148" s="2">
        <v>2</v>
      </c>
      <c r="EG148" s="2" t="s">
        <v>51</v>
      </c>
      <c r="EH148" s="2">
        <v>0</v>
      </c>
      <c r="EI148" s="2" t="s">
        <v>6</v>
      </c>
      <c r="EJ148" s="2">
        <v>1</v>
      </c>
      <c r="EK148" s="2">
        <v>15001</v>
      </c>
      <c r="EL148" s="2" t="s">
        <v>52</v>
      </c>
      <c r="EM148" s="2" t="s">
        <v>53</v>
      </c>
      <c r="EN148" s="2"/>
      <c r="EO148" s="2" t="s">
        <v>6</v>
      </c>
      <c r="EP148" s="2"/>
      <c r="EQ148" s="2">
        <v>0</v>
      </c>
      <c r="ER148" s="2">
        <v>0</v>
      </c>
      <c r="ES148" s="2">
        <v>0</v>
      </c>
      <c r="ET148" s="2">
        <v>0</v>
      </c>
      <c r="EU148" s="2">
        <v>0</v>
      </c>
      <c r="EV148" s="2">
        <v>0</v>
      </c>
      <c r="EW148" s="2">
        <v>0</v>
      </c>
      <c r="EX148" s="2">
        <v>0</v>
      </c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>
        <v>0</v>
      </c>
      <c r="FR148" s="2">
        <f t="shared" si="132"/>
        <v>0</v>
      </c>
      <c r="FS148" s="2">
        <v>0</v>
      </c>
      <c r="FT148" s="2" t="s">
        <v>55</v>
      </c>
      <c r="FU148" s="2" t="s">
        <v>56</v>
      </c>
      <c r="FV148" s="2"/>
      <c r="FW148" s="2"/>
      <c r="FX148" s="2">
        <v>94.5</v>
      </c>
      <c r="FY148" s="2">
        <v>46.75</v>
      </c>
      <c r="FZ148" s="2"/>
      <c r="GA148" s="2" t="s">
        <v>6</v>
      </c>
      <c r="GB148" s="2"/>
      <c r="GC148" s="2"/>
      <c r="GD148" s="2">
        <v>0</v>
      </c>
      <c r="GE148" s="2"/>
      <c r="GF148" s="2">
        <v>-1212923053</v>
      </c>
      <c r="GG148" s="2">
        <v>2</v>
      </c>
      <c r="GH148" s="2">
        <v>1</v>
      </c>
      <c r="GI148" s="2">
        <v>-2</v>
      </c>
      <c r="GJ148" s="2">
        <v>0</v>
      </c>
      <c r="GK148" s="2">
        <f>ROUND(R148*(R12)/100,2)</f>
        <v>0</v>
      </c>
      <c r="GL148" s="2">
        <f t="shared" si="133"/>
        <v>0</v>
      </c>
      <c r="GM148" s="2">
        <f t="shared" si="134"/>
        <v>0</v>
      </c>
      <c r="GN148" s="2">
        <f t="shared" si="135"/>
        <v>0</v>
      </c>
      <c r="GO148" s="2">
        <f t="shared" si="136"/>
        <v>0</v>
      </c>
      <c r="GP148" s="2">
        <f t="shared" si="137"/>
        <v>0</v>
      </c>
      <c r="GQ148" s="2"/>
      <c r="GR148" s="2">
        <v>0</v>
      </c>
      <c r="GS148" s="2">
        <v>3</v>
      </c>
      <c r="GT148" s="2">
        <v>0</v>
      </c>
      <c r="GU148" s="2" t="s">
        <v>6</v>
      </c>
      <c r="GV148" s="2">
        <f t="shared" si="138"/>
        <v>0</v>
      </c>
      <c r="GW148" s="2">
        <v>1</v>
      </c>
      <c r="GX148" s="2">
        <f t="shared" si="139"/>
        <v>0</v>
      </c>
      <c r="GY148" s="2"/>
      <c r="GZ148" s="2"/>
      <c r="HA148" s="2">
        <v>0</v>
      </c>
      <c r="HB148" s="2">
        <v>0</v>
      </c>
      <c r="HC148" s="2">
        <f t="shared" si="140"/>
        <v>0</v>
      </c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>
        <v>0</v>
      </c>
      <c r="IL148" s="2"/>
      <c r="IM148" s="2"/>
      <c r="IN148" s="2"/>
      <c r="IO148" s="2"/>
      <c r="IP148" s="2"/>
      <c r="IQ148" s="2"/>
      <c r="IR148" s="2"/>
      <c r="IS148" s="2"/>
      <c r="IT148" s="2"/>
      <c r="IU148" s="2"/>
    </row>
    <row r="149" spans="1:255" x14ac:dyDescent="0.2">
      <c r="A149">
        <v>18</v>
      </c>
      <c r="B149">
        <v>1</v>
      </c>
      <c r="C149">
        <v>252</v>
      </c>
      <c r="E149" t="s">
        <v>207</v>
      </c>
      <c r="F149" t="s">
        <v>208</v>
      </c>
      <c r="G149" t="s">
        <v>209</v>
      </c>
      <c r="H149" t="s">
        <v>193</v>
      </c>
      <c r="I149">
        <f>I147*J149</f>
        <v>1.3662000000000001E-2</v>
      </c>
      <c r="J149">
        <v>1.300028546959749E-2</v>
      </c>
      <c r="O149">
        <f t="shared" si="101"/>
        <v>0</v>
      </c>
      <c r="P149">
        <f t="shared" si="102"/>
        <v>0</v>
      </c>
      <c r="Q149">
        <f t="shared" si="103"/>
        <v>0</v>
      </c>
      <c r="R149">
        <f t="shared" si="104"/>
        <v>0</v>
      </c>
      <c r="S149">
        <f t="shared" si="105"/>
        <v>0</v>
      </c>
      <c r="T149">
        <f t="shared" si="106"/>
        <v>0</v>
      </c>
      <c r="U149">
        <f t="shared" si="107"/>
        <v>0</v>
      </c>
      <c r="V149">
        <f t="shared" si="108"/>
        <v>0</v>
      </c>
      <c r="W149">
        <f t="shared" si="109"/>
        <v>0</v>
      </c>
      <c r="X149">
        <f t="shared" si="110"/>
        <v>0</v>
      </c>
      <c r="Y149">
        <f t="shared" si="111"/>
        <v>0</v>
      </c>
      <c r="AA149">
        <v>16781639</v>
      </c>
      <c r="AB149">
        <f t="shared" si="112"/>
        <v>0</v>
      </c>
      <c r="AC149">
        <f t="shared" si="113"/>
        <v>0</v>
      </c>
      <c r="AD149">
        <f t="shared" si="144"/>
        <v>0</v>
      </c>
      <c r="AE149">
        <f t="shared" si="145"/>
        <v>0</v>
      </c>
      <c r="AF149">
        <f t="shared" si="146"/>
        <v>0</v>
      </c>
      <c r="AG149">
        <f t="shared" si="117"/>
        <v>0</v>
      </c>
      <c r="AH149">
        <f t="shared" si="147"/>
        <v>0</v>
      </c>
      <c r="AI149">
        <f t="shared" si="148"/>
        <v>0</v>
      </c>
      <c r="AJ149">
        <f t="shared" si="120"/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95</v>
      </c>
      <c r="AU149">
        <v>47</v>
      </c>
      <c r="AV149">
        <v>1</v>
      </c>
      <c r="AW149">
        <v>1</v>
      </c>
      <c r="AZ149">
        <v>6.66</v>
      </c>
      <c r="BA149">
        <v>1</v>
      </c>
      <c r="BB149">
        <v>1</v>
      </c>
      <c r="BC149">
        <v>6.66</v>
      </c>
      <c r="BD149" t="s">
        <v>6</v>
      </c>
      <c r="BE149" t="s">
        <v>6</v>
      </c>
      <c r="BF149" t="s">
        <v>6</v>
      </c>
      <c r="BG149" t="s">
        <v>6</v>
      </c>
      <c r="BH149">
        <v>3</v>
      </c>
      <c r="BI149">
        <v>1</v>
      </c>
      <c r="BJ149" t="s">
        <v>6</v>
      </c>
      <c r="BM149">
        <v>15001</v>
      </c>
      <c r="BN149">
        <v>0</v>
      </c>
      <c r="BO149" t="s">
        <v>6</v>
      </c>
      <c r="BP149">
        <v>0</v>
      </c>
      <c r="BQ149">
        <v>2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6</v>
      </c>
      <c r="BZ149">
        <v>105</v>
      </c>
      <c r="CA149">
        <v>55</v>
      </c>
      <c r="CE149">
        <v>0</v>
      </c>
      <c r="CF149">
        <v>0</v>
      </c>
      <c r="CG149">
        <v>0</v>
      </c>
      <c r="CM149">
        <v>0</v>
      </c>
      <c r="CN149" t="s">
        <v>6</v>
      </c>
      <c r="CO149">
        <v>0</v>
      </c>
      <c r="CP149">
        <f t="shared" si="121"/>
        <v>0</v>
      </c>
      <c r="CQ149">
        <f t="shared" si="122"/>
        <v>0</v>
      </c>
      <c r="CR149">
        <f t="shared" si="123"/>
        <v>0</v>
      </c>
      <c r="CS149">
        <f t="shared" si="124"/>
        <v>0</v>
      </c>
      <c r="CT149">
        <f t="shared" si="125"/>
        <v>0</v>
      </c>
      <c r="CU149">
        <f t="shared" si="126"/>
        <v>0</v>
      </c>
      <c r="CV149">
        <f t="shared" si="127"/>
        <v>0</v>
      </c>
      <c r="CW149">
        <f t="shared" si="128"/>
        <v>0</v>
      </c>
      <c r="CX149">
        <f t="shared" si="129"/>
        <v>0</v>
      </c>
      <c r="CY149">
        <f t="shared" si="130"/>
        <v>0</v>
      </c>
      <c r="CZ149">
        <f t="shared" si="131"/>
        <v>0</v>
      </c>
      <c r="DC149" t="s">
        <v>6</v>
      </c>
      <c r="DD149" t="s">
        <v>6</v>
      </c>
      <c r="DE149" t="s">
        <v>6</v>
      </c>
      <c r="DF149" t="s">
        <v>6</v>
      </c>
      <c r="DG149" t="s">
        <v>6</v>
      </c>
      <c r="DH149" t="s">
        <v>6</v>
      </c>
      <c r="DI149" t="s">
        <v>6</v>
      </c>
      <c r="DJ149" t="s">
        <v>6</v>
      </c>
      <c r="DK149" t="s">
        <v>6</v>
      </c>
      <c r="DL149" t="s">
        <v>6</v>
      </c>
      <c r="DM149" t="s">
        <v>6</v>
      </c>
      <c r="DN149">
        <v>0</v>
      </c>
      <c r="DO149">
        <v>0</v>
      </c>
      <c r="DP149">
        <v>1</v>
      </c>
      <c r="DQ149">
        <v>1</v>
      </c>
      <c r="DU149">
        <v>1009</v>
      </c>
      <c r="DV149" t="s">
        <v>193</v>
      </c>
      <c r="DW149" t="s">
        <v>193</v>
      </c>
      <c r="DX149">
        <v>1000</v>
      </c>
      <c r="EE149">
        <v>16510513</v>
      </c>
      <c r="EF149">
        <v>2</v>
      </c>
      <c r="EG149" t="s">
        <v>51</v>
      </c>
      <c r="EH149">
        <v>0</v>
      </c>
      <c r="EI149" t="s">
        <v>6</v>
      </c>
      <c r="EJ149">
        <v>1</v>
      </c>
      <c r="EK149">
        <v>15001</v>
      </c>
      <c r="EL149" t="s">
        <v>52</v>
      </c>
      <c r="EM149" t="s">
        <v>53</v>
      </c>
      <c r="EO149" t="s">
        <v>6</v>
      </c>
      <c r="EQ149">
        <v>0</v>
      </c>
      <c r="ER149">
        <v>0</v>
      </c>
      <c r="ES149">
        <v>0</v>
      </c>
      <c r="ET149">
        <v>0</v>
      </c>
      <c r="EU149">
        <v>0</v>
      </c>
      <c r="EV149">
        <v>0</v>
      </c>
      <c r="EW149">
        <v>0</v>
      </c>
      <c r="EX149">
        <v>0</v>
      </c>
      <c r="FQ149">
        <v>0</v>
      </c>
      <c r="FR149">
        <f t="shared" si="132"/>
        <v>0</v>
      </c>
      <c r="FS149">
        <v>0</v>
      </c>
      <c r="FT149" t="s">
        <v>55</v>
      </c>
      <c r="FU149" t="s">
        <v>56</v>
      </c>
      <c r="FX149">
        <v>94.5</v>
      </c>
      <c r="FY149">
        <v>46.75</v>
      </c>
      <c r="GA149" t="s">
        <v>6</v>
      </c>
      <c r="GD149">
        <v>0</v>
      </c>
      <c r="GF149">
        <v>-1212923053</v>
      </c>
      <c r="GG149">
        <v>1</v>
      </c>
      <c r="GH149">
        <v>1</v>
      </c>
      <c r="GI149">
        <v>4</v>
      </c>
      <c r="GJ149">
        <v>0</v>
      </c>
      <c r="GK149">
        <f>ROUND(R149*(S12)/100,2)</f>
        <v>0</v>
      </c>
      <c r="GL149">
        <f t="shared" si="133"/>
        <v>0</v>
      </c>
      <c r="GM149">
        <f t="shared" si="134"/>
        <v>0</v>
      </c>
      <c r="GN149">
        <f t="shared" si="135"/>
        <v>0</v>
      </c>
      <c r="GO149">
        <f t="shared" si="136"/>
        <v>0</v>
      </c>
      <c r="GP149">
        <f t="shared" si="137"/>
        <v>0</v>
      </c>
      <c r="GR149">
        <v>0</v>
      </c>
      <c r="GS149">
        <v>3</v>
      </c>
      <c r="GT149">
        <v>0</v>
      </c>
      <c r="GU149" t="s">
        <v>6</v>
      </c>
      <c r="GV149">
        <f t="shared" si="138"/>
        <v>0</v>
      </c>
      <c r="GW149">
        <v>1</v>
      </c>
      <c r="GX149">
        <f t="shared" si="139"/>
        <v>0</v>
      </c>
      <c r="HA149">
        <v>0</v>
      </c>
      <c r="HB149">
        <v>0</v>
      </c>
      <c r="HC149">
        <f t="shared" si="140"/>
        <v>0</v>
      </c>
      <c r="IK149">
        <v>0</v>
      </c>
    </row>
    <row r="150" spans="1:255" x14ac:dyDescent="0.2">
      <c r="A150" s="2">
        <v>18</v>
      </c>
      <c r="B150" s="2">
        <v>1</v>
      </c>
      <c r="C150" s="2">
        <v>244</v>
      </c>
      <c r="D150" s="2"/>
      <c r="E150" s="2" t="s">
        <v>210</v>
      </c>
      <c r="F150" s="2" t="s">
        <v>211</v>
      </c>
      <c r="G150" s="2" t="s">
        <v>212</v>
      </c>
      <c r="H150" s="2" t="s">
        <v>201</v>
      </c>
      <c r="I150" s="2">
        <f>I146*J150</f>
        <v>1.3662000000000001E-2</v>
      </c>
      <c r="J150" s="2">
        <v>1.300028546959749E-2</v>
      </c>
      <c r="K150" s="2"/>
      <c r="L150" s="2"/>
      <c r="M150" s="2"/>
      <c r="N150" s="2"/>
      <c r="O150" s="2">
        <f t="shared" si="101"/>
        <v>0.21</v>
      </c>
      <c r="P150" s="2">
        <f t="shared" si="102"/>
        <v>0.21</v>
      </c>
      <c r="Q150" s="2">
        <f t="shared" si="103"/>
        <v>0</v>
      </c>
      <c r="R150" s="2">
        <f t="shared" si="104"/>
        <v>0</v>
      </c>
      <c r="S150" s="2">
        <f t="shared" si="105"/>
        <v>0</v>
      </c>
      <c r="T150" s="2">
        <f t="shared" si="106"/>
        <v>0</v>
      </c>
      <c r="U150" s="2">
        <f t="shared" si="107"/>
        <v>0</v>
      </c>
      <c r="V150" s="2">
        <f t="shared" si="108"/>
        <v>0</v>
      </c>
      <c r="W150" s="2">
        <f t="shared" si="109"/>
        <v>0</v>
      </c>
      <c r="X150" s="2">
        <f t="shared" si="110"/>
        <v>0</v>
      </c>
      <c r="Y150" s="2">
        <f t="shared" si="111"/>
        <v>0</v>
      </c>
      <c r="Z150" s="2"/>
      <c r="AA150" s="2">
        <v>16781625</v>
      </c>
      <c r="AB150" s="2">
        <f t="shared" si="112"/>
        <v>15.09</v>
      </c>
      <c r="AC150" s="2">
        <f t="shared" si="113"/>
        <v>15.09</v>
      </c>
      <c r="AD150" s="2">
        <f t="shared" si="144"/>
        <v>0</v>
      </c>
      <c r="AE150" s="2">
        <f t="shared" si="145"/>
        <v>0</v>
      </c>
      <c r="AF150" s="2">
        <f t="shared" si="146"/>
        <v>0</v>
      </c>
      <c r="AG150" s="2">
        <f t="shared" si="117"/>
        <v>0</v>
      </c>
      <c r="AH150" s="2">
        <f t="shared" si="147"/>
        <v>0</v>
      </c>
      <c r="AI150" s="2">
        <f t="shared" si="148"/>
        <v>0</v>
      </c>
      <c r="AJ150" s="2">
        <f t="shared" si="120"/>
        <v>0</v>
      </c>
      <c r="AK150" s="2">
        <v>15.09</v>
      </c>
      <c r="AL150" s="2">
        <v>15.09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95</v>
      </c>
      <c r="AU150" s="2">
        <v>47</v>
      </c>
      <c r="AV150" s="2">
        <v>1</v>
      </c>
      <c r="AW150" s="2">
        <v>1</v>
      </c>
      <c r="AX150" s="2"/>
      <c r="AY150" s="2"/>
      <c r="AZ150" s="2">
        <v>1</v>
      </c>
      <c r="BA150" s="2">
        <v>1</v>
      </c>
      <c r="BB150" s="2">
        <v>1</v>
      </c>
      <c r="BC150" s="2">
        <v>1</v>
      </c>
      <c r="BD150" s="2" t="s">
        <v>6</v>
      </c>
      <c r="BE150" s="2" t="s">
        <v>6</v>
      </c>
      <c r="BF150" s="2" t="s">
        <v>6</v>
      </c>
      <c r="BG150" s="2" t="s">
        <v>6</v>
      </c>
      <c r="BH150" s="2">
        <v>3</v>
      </c>
      <c r="BI150" s="2">
        <v>1</v>
      </c>
      <c r="BJ150" s="2" t="s">
        <v>213</v>
      </c>
      <c r="BK150" s="2"/>
      <c r="BL150" s="2"/>
      <c r="BM150" s="2">
        <v>15001</v>
      </c>
      <c r="BN150" s="2">
        <v>0</v>
      </c>
      <c r="BO150" s="2" t="s">
        <v>6</v>
      </c>
      <c r="BP150" s="2">
        <v>0</v>
      </c>
      <c r="BQ150" s="2">
        <v>2</v>
      </c>
      <c r="BR150" s="2">
        <v>0</v>
      </c>
      <c r="BS150" s="2">
        <v>1</v>
      </c>
      <c r="BT150" s="2">
        <v>1</v>
      </c>
      <c r="BU150" s="2">
        <v>1</v>
      </c>
      <c r="BV150" s="2">
        <v>1</v>
      </c>
      <c r="BW150" s="2">
        <v>1</v>
      </c>
      <c r="BX150" s="2">
        <v>1</v>
      </c>
      <c r="BY150" s="2" t="s">
        <v>6</v>
      </c>
      <c r="BZ150" s="2">
        <v>105</v>
      </c>
      <c r="CA150" s="2">
        <v>55</v>
      </c>
      <c r="CB150" s="2"/>
      <c r="CC150" s="2"/>
      <c r="CD150" s="2"/>
      <c r="CE150" s="2">
        <v>0</v>
      </c>
      <c r="CF150" s="2">
        <v>0</v>
      </c>
      <c r="CG150" s="2">
        <v>0</v>
      </c>
      <c r="CH150" s="2"/>
      <c r="CI150" s="2"/>
      <c r="CJ150" s="2"/>
      <c r="CK150" s="2"/>
      <c r="CL150" s="2"/>
      <c r="CM150" s="2">
        <v>0</v>
      </c>
      <c r="CN150" s="2" t="s">
        <v>6</v>
      </c>
      <c r="CO150" s="2">
        <v>0</v>
      </c>
      <c r="CP150" s="2">
        <f t="shared" si="121"/>
        <v>0.21</v>
      </c>
      <c r="CQ150" s="2">
        <f t="shared" si="122"/>
        <v>15.09</v>
      </c>
      <c r="CR150" s="2">
        <f t="shared" si="123"/>
        <v>0</v>
      </c>
      <c r="CS150" s="2">
        <f t="shared" si="124"/>
        <v>0</v>
      </c>
      <c r="CT150" s="2">
        <f t="shared" si="125"/>
        <v>0</v>
      </c>
      <c r="CU150" s="2">
        <f t="shared" si="126"/>
        <v>0</v>
      </c>
      <c r="CV150" s="2">
        <f t="shared" si="127"/>
        <v>0</v>
      </c>
      <c r="CW150" s="2">
        <f t="shared" si="128"/>
        <v>0</v>
      </c>
      <c r="CX150" s="2">
        <f t="shared" si="129"/>
        <v>0</v>
      </c>
      <c r="CY150" s="2">
        <f t="shared" si="130"/>
        <v>0</v>
      </c>
      <c r="CZ150" s="2">
        <f t="shared" si="131"/>
        <v>0</v>
      </c>
      <c r="DA150" s="2"/>
      <c r="DB150" s="2"/>
      <c r="DC150" s="2" t="s">
        <v>6</v>
      </c>
      <c r="DD150" s="2" t="s">
        <v>6</v>
      </c>
      <c r="DE150" s="2" t="s">
        <v>6</v>
      </c>
      <c r="DF150" s="2" t="s">
        <v>6</v>
      </c>
      <c r="DG150" s="2" t="s">
        <v>6</v>
      </c>
      <c r="DH150" s="2" t="s">
        <v>6</v>
      </c>
      <c r="DI150" s="2" t="s">
        <v>6</v>
      </c>
      <c r="DJ150" s="2" t="s">
        <v>6</v>
      </c>
      <c r="DK150" s="2" t="s">
        <v>6</v>
      </c>
      <c r="DL150" s="2" t="s">
        <v>6</v>
      </c>
      <c r="DM150" s="2" t="s">
        <v>6</v>
      </c>
      <c r="DN150" s="2">
        <v>0</v>
      </c>
      <c r="DO150" s="2">
        <v>0</v>
      </c>
      <c r="DP150" s="2">
        <v>1</v>
      </c>
      <c r="DQ150" s="2">
        <v>1</v>
      </c>
      <c r="DR150" s="2"/>
      <c r="DS150" s="2"/>
      <c r="DT150" s="2"/>
      <c r="DU150" s="2">
        <v>1009</v>
      </c>
      <c r="DV150" s="2" t="s">
        <v>201</v>
      </c>
      <c r="DW150" s="2" t="s">
        <v>201</v>
      </c>
      <c r="DX150" s="2">
        <v>1</v>
      </c>
      <c r="DY150" s="2"/>
      <c r="DZ150" s="2"/>
      <c r="EA150" s="2"/>
      <c r="EB150" s="2"/>
      <c r="EC150" s="2"/>
      <c r="ED150" s="2"/>
      <c r="EE150" s="2">
        <v>16510513</v>
      </c>
      <c r="EF150" s="2">
        <v>2</v>
      </c>
      <c r="EG150" s="2" t="s">
        <v>51</v>
      </c>
      <c r="EH150" s="2">
        <v>0</v>
      </c>
      <c r="EI150" s="2" t="s">
        <v>6</v>
      </c>
      <c r="EJ150" s="2">
        <v>1</v>
      </c>
      <c r="EK150" s="2">
        <v>15001</v>
      </c>
      <c r="EL150" s="2" t="s">
        <v>52</v>
      </c>
      <c r="EM150" s="2" t="s">
        <v>53</v>
      </c>
      <c r="EN150" s="2"/>
      <c r="EO150" s="2" t="s">
        <v>6</v>
      </c>
      <c r="EP150" s="2"/>
      <c r="EQ150" s="2">
        <v>0</v>
      </c>
      <c r="ER150" s="2">
        <v>15.09</v>
      </c>
      <c r="ES150" s="2">
        <v>15.09</v>
      </c>
      <c r="ET150" s="2">
        <v>0</v>
      </c>
      <c r="EU150" s="2">
        <v>0</v>
      </c>
      <c r="EV150" s="2">
        <v>0</v>
      </c>
      <c r="EW150" s="2">
        <v>0</v>
      </c>
      <c r="EX150" s="2">
        <v>0</v>
      </c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>
        <v>0</v>
      </c>
      <c r="FR150" s="2">
        <f t="shared" si="132"/>
        <v>0</v>
      </c>
      <c r="FS150" s="2">
        <v>0</v>
      </c>
      <c r="FT150" s="2" t="s">
        <v>55</v>
      </c>
      <c r="FU150" s="2" t="s">
        <v>56</v>
      </c>
      <c r="FV150" s="2"/>
      <c r="FW150" s="2"/>
      <c r="FX150" s="2">
        <v>94.5</v>
      </c>
      <c r="FY150" s="2">
        <v>46.75</v>
      </c>
      <c r="FZ150" s="2"/>
      <c r="GA150" s="2" t="s">
        <v>6</v>
      </c>
      <c r="GB150" s="2"/>
      <c r="GC150" s="2"/>
      <c r="GD150" s="2">
        <v>0</v>
      </c>
      <c r="GE150" s="2"/>
      <c r="GF150" s="2">
        <v>1453462043</v>
      </c>
      <c r="GG150" s="2">
        <v>2</v>
      </c>
      <c r="GH150" s="2">
        <v>1</v>
      </c>
      <c r="GI150" s="2">
        <v>-2</v>
      </c>
      <c r="GJ150" s="2">
        <v>0</v>
      </c>
      <c r="GK150" s="2">
        <f>ROUND(R150*(R12)/100,2)</f>
        <v>0</v>
      </c>
      <c r="GL150" s="2">
        <f t="shared" si="133"/>
        <v>0</v>
      </c>
      <c r="GM150" s="2">
        <f t="shared" si="134"/>
        <v>0.21</v>
      </c>
      <c r="GN150" s="2">
        <f t="shared" si="135"/>
        <v>0.21</v>
      </c>
      <c r="GO150" s="2">
        <f t="shared" si="136"/>
        <v>0</v>
      </c>
      <c r="GP150" s="2">
        <f t="shared" si="137"/>
        <v>0</v>
      </c>
      <c r="GQ150" s="2"/>
      <c r="GR150" s="2">
        <v>0</v>
      </c>
      <c r="GS150" s="2">
        <v>3</v>
      </c>
      <c r="GT150" s="2">
        <v>0</v>
      </c>
      <c r="GU150" s="2" t="s">
        <v>6</v>
      </c>
      <c r="GV150" s="2">
        <f t="shared" si="138"/>
        <v>0</v>
      </c>
      <c r="GW150" s="2">
        <v>1</v>
      </c>
      <c r="GX150" s="2">
        <f t="shared" si="139"/>
        <v>0</v>
      </c>
      <c r="GY150" s="2"/>
      <c r="GZ150" s="2"/>
      <c r="HA150" s="2">
        <v>0</v>
      </c>
      <c r="HB150" s="2">
        <v>0</v>
      </c>
      <c r="HC150" s="2">
        <f t="shared" si="140"/>
        <v>0</v>
      </c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>
        <v>0</v>
      </c>
      <c r="IL150" s="2"/>
      <c r="IM150" s="2"/>
      <c r="IN150" s="2"/>
      <c r="IO150" s="2"/>
      <c r="IP150" s="2"/>
      <c r="IQ150" s="2"/>
      <c r="IR150" s="2"/>
      <c r="IS150" s="2"/>
      <c r="IT150" s="2"/>
      <c r="IU150" s="2"/>
    </row>
    <row r="151" spans="1:255" x14ac:dyDescent="0.2">
      <c r="A151">
        <v>18</v>
      </c>
      <c r="B151">
        <v>1</v>
      </c>
      <c r="C151">
        <v>251</v>
      </c>
      <c r="E151" t="s">
        <v>210</v>
      </c>
      <c r="F151" t="s">
        <v>211</v>
      </c>
      <c r="G151" t="s">
        <v>212</v>
      </c>
      <c r="H151" t="s">
        <v>201</v>
      </c>
      <c r="I151">
        <f>I147*J151</f>
        <v>1.3662000000000001E-2</v>
      </c>
      <c r="J151">
        <v>1.300028546959749E-2</v>
      </c>
      <c r="O151">
        <f t="shared" si="101"/>
        <v>1.37</v>
      </c>
      <c r="P151">
        <f t="shared" si="102"/>
        <v>1.37</v>
      </c>
      <c r="Q151">
        <f t="shared" si="103"/>
        <v>0</v>
      </c>
      <c r="R151">
        <f t="shared" si="104"/>
        <v>0</v>
      </c>
      <c r="S151">
        <f t="shared" si="105"/>
        <v>0</v>
      </c>
      <c r="T151">
        <f t="shared" si="106"/>
        <v>0</v>
      </c>
      <c r="U151">
        <f t="shared" si="107"/>
        <v>0</v>
      </c>
      <c r="V151">
        <f t="shared" si="108"/>
        <v>0</v>
      </c>
      <c r="W151">
        <f t="shared" si="109"/>
        <v>0</v>
      </c>
      <c r="X151">
        <f t="shared" si="110"/>
        <v>0</v>
      </c>
      <c r="Y151">
        <f t="shared" si="111"/>
        <v>0</v>
      </c>
      <c r="AA151">
        <v>16781639</v>
      </c>
      <c r="AB151">
        <f t="shared" si="112"/>
        <v>15.09</v>
      </c>
      <c r="AC151">
        <f t="shared" si="113"/>
        <v>15.09</v>
      </c>
      <c r="AD151">
        <f t="shared" si="144"/>
        <v>0</v>
      </c>
      <c r="AE151">
        <f t="shared" si="145"/>
        <v>0</v>
      </c>
      <c r="AF151">
        <f t="shared" si="146"/>
        <v>0</v>
      </c>
      <c r="AG151">
        <f t="shared" si="117"/>
        <v>0</v>
      </c>
      <c r="AH151">
        <f t="shared" si="147"/>
        <v>0</v>
      </c>
      <c r="AI151">
        <f t="shared" si="148"/>
        <v>0</v>
      </c>
      <c r="AJ151">
        <f t="shared" si="120"/>
        <v>0</v>
      </c>
      <c r="AK151">
        <v>15.09</v>
      </c>
      <c r="AL151">
        <v>15.09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95</v>
      </c>
      <c r="AU151">
        <v>47</v>
      </c>
      <c r="AV151">
        <v>1</v>
      </c>
      <c r="AW151">
        <v>1</v>
      </c>
      <c r="AZ151">
        <v>6.66</v>
      </c>
      <c r="BA151">
        <v>1</v>
      </c>
      <c r="BB151">
        <v>1</v>
      </c>
      <c r="BC151">
        <v>6.66</v>
      </c>
      <c r="BD151" t="s">
        <v>6</v>
      </c>
      <c r="BE151" t="s">
        <v>6</v>
      </c>
      <c r="BF151" t="s">
        <v>6</v>
      </c>
      <c r="BG151" t="s">
        <v>6</v>
      </c>
      <c r="BH151">
        <v>3</v>
      </c>
      <c r="BI151">
        <v>1</v>
      </c>
      <c r="BJ151" t="s">
        <v>213</v>
      </c>
      <c r="BM151">
        <v>15001</v>
      </c>
      <c r="BN151">
        <v>0</v>
      </c>
      <c r="BO151" t="s">
        <v>6</v>
      </c>
      <c r="BP151">
        <v>0</v>
      </c>
      <c r="BQ151">
        <v>2</v>
      </c>
      <c r="BR151">
        <v>0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6</v>
      </c>
      <c r="BZ151">
        <v>105</v>
      </c>
      <c r="CA151">
        <v>55</v>
      </c>
      <c r="CE151">
        <v>0</v>
      </c>
      <c r="CF151">
        <v>0</v>
      </c>
      <c r="CG151">
        <v>0</v>
      </c>
      <c r="CM151">
        <v>0</v>
      </c>
      <c r="CN151" t="s">
        <v>6</v>
      </c>
      <c r="CO151">
        <v>0</v>
      </c>
      <c r="CP151">
        <f t="shared" si="121"/>
        <v>1.37</v>
      </c>
      <c r="CQ151">
        <f t="shared" si="122"/>
        <v>100.49939999999999</v>
      </c>
      <c r="CR151">
        <f t="shared" si="123"/>
        <v>0</v>
      </c>
      <c r="CS151">
        <f t="shared" si="124"/>
        <v>0</v>
      </c>
      <c r="CT151">
        <f t="shared" si="125"/>
        <v>0</v>
      </c>
      <c r="CU151">
        <f t="shared" si="126"/>
        <v>0</v>
      </c>
      <c r="CV151">
        <f t="shared" si="127"/>
        <v>0</v>
      </c>
      <c r="CW151">
        <f t="shared" si="128"/>
        <v>0</v>
      </c>
      <c r="CX151">
        <f t="shared" si="129"/>
        <v>0</v>
      </c>
      <c r="CY151">
        <f t="shared" si="130"/>
        <v>0</v>
      </c>
      <c r="CZ151">
        <f t="shared" si="131"/>
        <v>0</v>
      </c>
      <c r="DC151" t="s">
        <v>6</v>
      </c>
      <c r="DD151" t="s">
        <v>6</v>
      </c>
      <c r="DE151" t="s">
        <v>6</v>
      </c>
      <c r="DF151" t="s">
        <v>6</v>
      </c>
      <c r="DG151" t="s">
        <v>6</v>
      </c>
      <c r="DH151" t="s">
        <v>6</v>
      </c>
      <c r="DI151" t="s">
        <v>6</v>
      </c>
      <c r="DJ151" t="s">
        <v>6</v>
      </c>
      <c r="DK151" t="s">
        <v>6</v>
      </c>
      <c r="DL151" t="s">
        <v>6</v>
      </c>
      <c r="DM151" t="s">
        <v>6</v>
      </c>
      <c r="DN151">
        <v>0</v>
      </c>
      <c r="DO151">
        <v>0</v>
      </c>
      <c r="DP151">
        <v>1</v>
      </c>
      <c r="DQ151">
        <v>1</v>
      </c>
      <c r="DU151">
        <v>1009</v>
      </c>
      <c r="DV151" t="s">
        <v>201</v>
      </c>
      <c r="DW151" t="s">
        <v>201</v>
      </c>
      <c r="DX151">
        <v>1</v>
      </c>
      <c r="EE151">
        <v>16510513</v>
      </c>
      <c r="EF151">
        <v>2</v>
      </c>
      <c r="EG151" t="s">
        <v>51</v>
      </c>
      <c r="EH151">
        <v>0</v>
      </c>
      <c r="EI151" t="s">
        <v>6</v>
      </c>
      <c r="EJ151">
        <v>1</v>
      </c>
      <c r="EK151">
        <v>15001</v>
      </c>
      <c r="EL151" t="s">
        <v>52</v>
      </c>
      <c r="EM151" t="s">
        <v>53</v>
      </c>
      <c r="EO151" t="s">
        <v>6</v>
      </c>
      <c r="EQ151">
        <v>0</v>
      </c>
      <c r="ER151">
        <v>15.09</v>
      </c>
      <c r="ES151">
        <v>15.09</v>
      </c>
      <c r="ET151">
        <v>0</v>
      </c>
      <c r="EU151">
        <v>0</v>
      </c>
      <c r="EV151">
        <v>0</v>
      </c>
      <c r="EW151">
        <v>0</v>
      </c>
      <c r="EX151">
        <v>0</v>
      </c>
      <c r="FQ151">
        <v>0</v>
      </c>
      <c r="FR151">
        <f t="shared" si="132"/>
        <v>0</v>
      </c>
      <c r="FS151">
        <v>0</v>
      </c>
      <c r="FT151" t="s">
        <v>55</v>
      </c>
      <c r="FU151" t="s">
        <v>56</v>
      </c>
      <c r="FX151">
        <v>94.5</v>
      </c>
      <c r="FY151">
        <v>46.75</v>
      </c>
      <c r="GA151" t="s">
        <v>6</v>
      </c>
      <c r="GD151">
        <v>0</v>
      </c>
      <c r="GF151">
        <v>1453462043</v>
      </c>
      <c r="GG151">
        <v>1</v>
      </c>
      <c r="GH151">
        <v>1</v>
      </c>
      <c r="GI151">
        <v>4</v>
      </c>
      <c r="GJ151">
        <v>0</v>
      </c>
      <c r="GK151">
        <f>ROUND(R151*(S12)/100,2)</f>
        <v>0</v>
      </c>
      <c r="GL151">
        <f t="shared" si="133"/>
        <v>0</v>
      </c>
      <c r="GM151">
        <f t="shared" si="134"/>
        <v>1.37</v>
      </c>
      <c r="GN151">
        <f t="shared" si="135"/>
        <v>1.37</v>
      </c>
      <c r="GO151">
        <f t="shared" si="136"/>
        <v>0</v>
      </c>
      <c r="GP151">
        <f t="shared" si="137"/>
        <v>0</v>
      </c>
      <c r="GR151">
        <v>0</v>
      </c>
      <c r="GS151">
        <v>3</v>
      </c>
      <c r="GT151">
        <v>0</v>
      </c>
      <c r="GU151" t="s">
        <v>6</v>
      </c>
      <c r="GV151">
        <f t="shared" si="138"/>
        <v>0</v>
      </c>
      <c r="GW151">
        <v>1</v>
      </c>
      <c r="GX151">
        <f t="shared" si="139"/>
        <v>0</v>
      </c>
      <c r="HA151">
        <v>0</v>
      </c>
      <c r="HB151">
        <v>0</v>
      </c>
      <c r="HC151">
        <f t="shared" si="140"/>
        <v>0</v>
      </c>
      <c r="IK151">
        <v>0</v>
      </c>
    </row>
    <row r="152" spans="1:255" x14ac:dyDescent="0.2">
      <c r="A152" s="2">
        <v>17</v>
      </c>
      <c r="B152" s="2">
        <v>1</v>
      </c>
      <c r="C152" s="2">
        <f>ROW(SmtRes!A265)</f>
        <v>265</v>
      </c>
      <c r="D152" s="2">
        <f>ROW(EtalonRes!A280)</f>
        <v>280</v>
      </c>
      <c r="E152" s="2" t="s">
        <v>214</v>
      </c>
      <c r="F152" s="2" t="s">
        <v>215</v>
      </c>
      <c r="G152" s="2" t="s">
        <v>216</v>
      </c>
      <c r="H152" s="2" t="s">
        <v>47</v>
      </c>
      <c r="I152" s="2">
        <f>ROUND(182.78/100,9)</f>
        <v>1.8278000000000001</v>
      </c>
      <c r="J152" s="2">
        <v>0</v>
      </c>
      <c r="K152" s="2"/>
      <c r="L152" s="2"/>
      <c r="M152" s="2"/>
      <c r="N152" s="2"/>
      <c r="O152" s="2">
        <f t="shared" si="101"/>
        <v>1387.35</v>
      </c>
      <c r="P152" s="2">
        <f t="shared" si="102"/>
        <v>906.99</v>
      </c>
      <c r="Q152" s="2">
        <f t="shared" si="103"/>
        <v>12.92</v>
      </c>
      <c r="R152" s="2">
        <f t="shared" si="104"/>
        <v>3.75</v>
      </c>
      <c r="S152" s="2">
        <f t="shared" si="105"/>
        <v>467.44</v>
      </c>
      <c r="T152" s="2">
        <f t="shared" si="106"/>
        <v>0</v>
      </c>
      <c r="U152" s="2">
        <f t="shared" si="107"/>
        <v>54.102880000000006</v>
      </c>
      <c r="V152" s="2">
        <f t="shared" si="108"/>
        <v>0.29244800000000004</v>
      </c>
      <c r="W152" s="2">
        <f t="shared" si="109"/>
        <v>0</v>
      </c>
      <c r="X152" s="2">
        <f t="shared" si="110"/>
        <v>376.95</v>
      </c>
      <c r="Y152" s="2">
        <f t="shared" si="111"/>
        <v>235.6</v>
      </c>
      <c r="Z152" s="2"/>
      <c r="AA152" s="2">
        <v>16781625</v>
      </c>
      <c r="AB152" s="2">
        <f t="shared" si="112"/>
        <v>759.03</v>
      </c>
      <c r="AC152" s="2">
        <f t="shared" si="113"/>
        <v>496.22</v>
      </c>
      <c r="AD152" s="2">
        <f t="shared" si="144"/>
        <v>7.07</v>
      </c>
      <c r="AE152" s="2">
        <f t="shared" si="145"/>
        <v>2.0499999999999998</v>
      </c>
      <c r="AF152" s="2">
        <f t="shared" si="146"/>
        <v>255.74</v>
      </c>
      <c r="AG152" s="2">
        <f t="shared" si="117"/>
        <v>0</v>
      </c>
      <c r="AH152" s="2">
        <f t="shared" si="147"/>
        <v>29.6</v>
      </c>
      <c r="AI152" s="2">
        <f t="shared" si="148"/>
        <v>0.16</v>
      </c>
      <c r="AJ152" s="2">
        <f t="shared" si="120"/>
        <v>0</v>
      </c>
      <c r="AK152" s="2">
        <v>759.03</v>
      </c>
      <c r="AL152" s="2">
        <v>496.22</v>
      </c>
      <c r="AM152" s="2">
        <v>7.07</v>
      </c>
      <c r="AN152" s="2">
        <v>2.0499999999999998</v>
      </c>
      <c r="AO152" s="2">
        <v>255.74</v>
      </c>
      <c r="AP152" s="2">
        <v>0</v>
      </c>
      <c r="AQ152" s="2">
        <v>29.6</v>
      </c>
      <c r="AR152" s="2">
        <v>0.16</v>
      </c>
      <c r="AS152" s="2">
        <v>0</v>
      </c>
      <c r="AT152" s="2">
        <v>80</v>
      </c>
      <c r="AU152" s="2">
        <v>50</v>
      </c>
      <c r="AV152" s="2">
        <v>1</v>
      </c>
      <c r="AW152" s="2">
        <v>1</v>
      </c>
      <c r="AX152" s="2"/>
      <c r="AY152" s="2"/>
      <c r="AZ152" s="2">
        <v>1</v>
      </c>
      <c r="BA152" s="2">
        <v>1</v>
      </c>
      <c r="BB152" s="2">
        <v>1</v>
      </c>
      <c r="BC152" s="2">
        <v>1</v>
      </c>
      <c r="BD152" s="2" t="s">
        <v>6</v>
      </c>
      <c r="BE152" s="2" t="s">
        <v>6</v>
      </c>
      <c r="BF152" s="2" t="s">
        <v>6</v>
      </c>
      <c r="BG152" s="2" t="s">
        <v>6</v>
      </c>
      <c r="BH152" s="2">
        <v>0</v>
      </c>
      <c r="BI152" s="2">
        <v>1</v>
      </c>
      <c r="BJ152" s="2" t="s">
        <v>217</v>
      </c>
      <c r="BK152" s="2"/>
      <c r="BL152" s="2"/>
      <c r="BM152" s="2">
        <v>62001</v>
      </c>
      <c r="BN152" s="2">
        <v>0</v>
      </c>
      <c r="BO152" s="2" t="s">
        <v>6</v>
      </c>
      <c r="BP152" s="2">
        <v>0</v>
      </c>
      <c r="BQ152" s="2">
        <v>6</v>
      </c>
      <c r="BR152" s="2">
        <v>0</v>
      </c>
      <c r="BS152" s="2">
        <v>1</v>
      </c>
      <c r="BT152" s="2">
        <v>1</v>
      </c>
      <c r="BU152" s="2">
        <v>1</v>
      </c>
      <c r="BV152" s="2">
        <v>1</v>
      </c>
      <c r="BW152" s="2">
        <v>1</v>
      </c>
      <c r="BX152" s="2">
        <v>1</v>
      </c>
      <c r="BY152" s="2" t="s">
        <v>6</v>
      </c>
      <c r="BZ152" s="2">
        <v>80</v>
      </c>
      <c r="CA152" s="2">
        <v>50</v>
      </c>
      <c r="CB152" s="2"/>
      <c r="CC152" s="2"/>
      <c r="CD152" s="2"/>
      <c r="CE152" s="2">
        <v>0</v>
      </c>
      <c r="CF152" s="2">
        <v>0</v>
      </c>
      <c r="CG152" s="2">
        <v>0</v>
      </c>
      <c r="CH152" s="2"/>
      <c r="CI152" s="2"/>
      <c r="CJ152" s="2"/>
      <c r="CK152" s="2"/>
      <c r="CL152" s="2"/>
      <c r="CM152" s="2">
        <v>0</v>
      </c>
      <c r="CN152" s="2" t="s">
        <v>6</v>
      </c>
      <c r="CO152" s="2">
        <v>0</v>
      </c>
      <c r="CP152" s="2">
        <f t="shared" si="121"/>
        <v>1387.35</v>
      </c>
      <c r="CQ152" s="2">
        <f t="shared" si="122"/>
        <v>496.22</v>
      </c>
      <c r="CR152" s="2">
        <f t="shared" si="123"/>
        <v>7.07</v>
      </c>
      <c r="CS152" s="2">
        <f t="shared" si="124"/>
        <v>2.0499999999999998</v>
      </c>
      <c r="CT152" s="2">
        <f t="shared" si="125"/>
        <v>255.74</v>
      </c>
      <c r="CU152" s="2">
        <f t="shared" si="126"/>
        <v>0</v>
      </c>
      <c r="CV152" s="2">
        <f t="shared" si="127"/>
        <v>29.6</v>
      </c>
      <c r="CW152" s="2">
        <f t="shared" si="128"/>
        <v>0.16</v>
      </c>
      <c r="CX152" s="2">
        <f t="shared" si="129"/>
        <v>0</v>
      </c>
      <c r="CY152" s="2">
        <f t="shared" si="130"/>
        <v>376.952</v>
      </c>
      <c r="CZ152" s="2">
        <f t="shared" si="131"/>
        <v>235.595</v>
      </c>
      <c r="DA152" s="2"/>
      <c r="DB152" s="2"/>
      <c r="DC152" s="2" t="s">
        <v>6</v>
      </c>
      <c r="DD152" s="2" t="s">
        <v>6</v>
      </c>
      <c r="DE152" s="2" t="s">
        <v>6</v>
      </c>
      <c r="DF152" s="2" t="s">
        <v>6</v>
      </c>
      <c r="DG152" s="2" t="s">
        <v>6</v>
      </c>
      <c r="DH152" s="2" t="s">
        <v>6</v>
      </c>
      <c r="DI152" s="2" t="s">
        <v>6</v>
      </c>
      <c r="DJ152" s="2" t="s">
        <v>6</v>
      </c>
      <c r="DK152" s="2" t="s">
        <v>6</v>
      </c>
      <c r="DL152" s="2" t="s">
        <v>6</v>
      </c>
      <c r="DM152" s="2" t="s">
        <v>6</v>
      </c>
      <c r="DN152" s="2">
        <v>0</v>
      </c>
      <c r="DO152" s="2">
        <v>0</v>
      </c>
      <c r="DP152" s="2">
        <v>1</v>
      </c>
      <c r="DQ152" s="2">
        <v>1</v>
      </c>
      <c r="DR152" s="2"/>
      <c r="DS152" s="2"/>
      <c r="DT152" s="2"/>
      <c r="DU152" s="2">
        <v>1005</v>
      </c>
      <c r="DV152" s="2" t="s">
        <v>47</v>
      </c>
      <c r="DW152" s="2" t="s">
        <v>47</v>
      </c>
      <c r="DX152" s="2">
        <v>100</v>
      </c>
      <c r="DY152" s="2"/>
      <c r="DZ152" s="2"/>
      <c r="EA152" s="2"/>
      <c r="EB152" s="2"/>
      <c r="EC152" s="2"/>
      <c r="ED152" s="2"/>
      <c r="EE152" s="2">
        <v>16510571</v>
      </c>
      <c r="EF152" s="2">
        <v>6</v>
      </c>
      <c r="EG152" s="2" t="s">
        <v>20</v>
      </c>
      <c r="EH152" s="2">
        <v>0</v>
      </c>
      <c r="EI152" s="2" t="s">
        <v>6</v>
      </c>
      <c r="EJ152" s="2">
        <v>1</v>
      </c>
      <c r="EK152" s="2">
        <v>62001</v>
      </c>
      <c r="EL152" s="2" t="s">
        <v>218</v>
      </c>
      <c r="EM152" s="2" t="s">
        <v>219</v>
      </c>
      <c r="EN152" s="2"/>
      <c r="EO152" s="2" t="s">
        <v>6</v>
      </c>
      <c r="EP152" s="2"/>
      <c r="EQ152" s="2">
        <v>0</v>
      </c>
      <c r="ER152" s="2">
        <v>759.03</v>
      </c>
      <c r="ES152" s="2">
        <v>496.22</v>
      </c>
      <c r="ET152" s="2">
        <v>7.07</v>
      </c>
      <c r="EU152" s="2">
        <v>2.0499999999999998</v>
      </c>
      <c r="EV152" s="2">
        <v>255.74</v>
      </c>
      <c r="EW152" s="2">
        <v>29.6</v>
      </c>
      <c r="EX152" s="2">
        <v>0.16</v>
      </c>
      <c r="EY152" s="2">
        <v>0</v>
      </c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>
        <v>0</v>
      </c>
      <c r="FR152" s="2">
        <f t="shared" si="132"/>
        <v>0</v>
      </c>
      <c r="FS152" s="2">
        <v>0</v>
      </c>
      <c r="FT152" s="2"/>
      <c r="FU152" s="2"/>
      <c r="FV152" s="2"/>
      <c r="FW152" s="2"/>
      <c r="FX152" s="2">
        <v>80</v>
      </c>
      <c r="FY152" s="2">
        <v>50</v>
      </c>
      <c r="FZ152" s="2"/>
      <c r="GA152" s="2" t="s">
        <v>6</v>
      </c>
      <c r="GB152" s="2"/>
      <c r="GC152" s="2"/>
      <c r="GD152" s="2">
        <v>0</v>
      </c>
      <c r="GE152" s="2"/>
      <c r="GF152" s="2">
        <v>-2059184300</v>
      </c>
      <c r="GG152" s="2">
        <v>2</v>
      </c>
      <c r="GH152" s="2">
        <v>1</v>
      </c>
      <c r="GI152" s="2">
        <v>-2</v>
      </c>
      <c r="GJ152" s="2">
        <v>0</v>
      </c>
      <c r="GK152" s="2">
        <f>ROUND(R152*(R12)/100,2)</f>
        <v>0</v>
      </c>
      <c r="GL152" s="2">
        <f t="shared" si="133"/>
        <v>0</v>
      </c>
      <c r="GM152" s="2">
        <f t="shared" si="134"/>
        <v>1999.9</v>
      </c>
      <c r="GN152" s="2">
        <f t="shared" si="135"/>
        <v>1999.9</v>
      </c>
      <c r="GO152" s="2">
        <f t="shared" si="136"/>
        <v>0</v>
      </c>
      <c r="GP152" s="2">
        <f t="shared" si="137"/>
        <v>0</v>
      </c>
      <c r="GQ152" s="2"/>
      <c r="GR152" s="2">
        <v>0</v>
      </c>
      <c r="GS152" s="2">
        <v>3</v>
      </c>
      <c r="GT152" s="2">
        <v>0</v>
      </c>
      <c r="GU152" s="2" t="s">
        <v>6</v>
      </c>
      <c r="GV152" s="2">
        <f t="shared" si="138"/>
        <v>0</v>
      </c>
      <c r="GW152" s="2">
        <v>1</v>
      </c>
      <c r="GX152" s="2">
        <f t="shared" si="139"/>
        <v>0</v>
      </c>
      <c r="GY152" s="2"/>
      <c r="GZ152" s="2"/>
      <c r="HA152" s="2">
        <v>0</v>
      </c>
      <c r="HB152" s="2">
        <v>0</v>
      </c>
      <c r="HC152" s="2">
        <f t="shared" si="140"/>
        <v>0</v>
      </c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>
        <v>0</v>
      </c>
      <c r="IL152" s="2"/>
      <c r="IM152" s="2"/>
      <c r="IN152" s="2"/>
      <c r="IO152" s="2"/>
      <c r="IP152" s="2"/>
      <c r="IQ152" s="2"/>
      <c r="IR152" s="2"/>
      <c r="IS152" s="2"/>
      <c r="IT152" s="2"/>
      <c r="IU152" s="2"/>
    </row>
    <row r="153" spans="1:255" x14ac:dyDescent="0.2">
      <c r="A153">
        <v>17</v>
      </c>
      <c r="B153">
        <v>1</v>
      </c>
      <c r="C153">
        <f>ROW(SmtRes!A278)</f>
        <v>278</v>
      </c>
      <c r="D153">
        <f>ROW(EtalonRes!A292)</f>
        <v>292</v>
      </c>
      <c r="E153" t="s">
        <v>214</v>
      </c>
      <c r="F153" t="s">
        <v>215</v>
      </c>
      <c r="G153" t="s">
        <v>216</v>
      </c>
      <c r="H153" t="s">
        <v>47</v>
      </c>
      <c r="I153">
        <f>ROUND(182.78/100,9)</f>
        <v>1.8278000000000001</v>
      </c>
      <c r="J153">
        <v>0</v>
      </c>
      <c r="O153">
        <f t="shared" si="101"/>
        <v>9239.7800000000007</v>
      </c>
      <c r="P153">
        <f t="shared" si="102"/>
        <v>6040.56</v>
      </c>
      <c r="Q153">
        <f t="shared" si="103"/>
        <v>86.06</v>
      </c>
      <c r="R153">
        <f t="shared" si="104"/>
        <v>24.95</v>
      </c>
      <c r="S153">
        <f t="shared" si="105"/>
        <v>3113.16</v>
      </c>
      <c r="T153">
        <f t="shared" si="106"/>
        <v>0</v>
      </c>
      <c r="U153">
        <f t="shared" si="107"/>
        <v>54.102880000000006</v>
      </c>
      <c r="V153">
        <f t="shared" si="108"/>
        <v>0.29244800000000004</v>
      </c>
      <c r="W153">
        <f t="shared" si="109"/>
        <v>0</v>
      </c>
      <c r="X153">
        <f t="shared" si="110"/>
        <v>2510.4899999999998</v>
      </c>
      <c r="Y153">
        <f t="shared" si="111"/>
        <v>1569.06</v>
      </c>
      <c r="AA153">
        <v>16781639</v>
      </c>
      <c r="AB153">
        <f t="shared" si="112"/>
        <v>759.03</v>
      </c>
      <c r="AC153">
        <f t="shared" si="113"/>
        <v>496.22</v>
      </c>
      <c r="AD153">
        <f t="shared" si="144"/>
        <v>7.07</v>
      </c>
      <c r="AE153">
        <f t="shared" si="145"/>
        <v>2.0499999999999998</v>
      </c>
      <c r="AF153">
        <f t="shared" si="146"/>
        <v>255.74</v>
      </c>
      <c r="AG153">
        <f t="shared" si="117"/>
        <v>0</v>
      </c>
      <c r="AH153">
        <f t="shared" si="147"/>
        <v>29.6</v>
      </c>
      <c r="AI153">
        <f t="shared" si="148"/>
        <v>0.16</v>
      </c>
      <c r="AJ153">
        <f t="shared" si="120"/>
        <v>0</v>
      </c>
      <c r="AK153">
        <v>759.03</v>
      </c>
      <c r="AL153">
        <v>496.22</v>
      </c>
      <c r="AM153">
        <v>7.07</v>
      </c>
      <c r="AN153">
        <v>2.0499999999999998</v>
      </c>
      <c r="AO153">
        <v>255.74</v>
      </c>
      <c r="AP153">
        <v>0</v>
      </c>
      <c r="AQ153">
        <v>29.6</v>
      </c>
      <c r="AR153">
        <v>0.16</v>
      </c>
      <c r="AS153">
        <v>0</v>
      </c>
      <c r="AT153">
        <v>80</v>
      </c>
      <c r="AU153">
        <v>50</v>
      </c>
      <c r="AV153">
        <v>1</v>
      </c>
      <c r="AW153">
        <v>1</v>
      </c>
      <c r="AZ153">
        <v>6.66</v>
      </c>
      <c r="BA153">
        <v>6.66</v>
      </c>
      <c r="BB153">
        <v>6.66</v>
      </c>
      <c r="BC153">
        <v>6.66</v>
      </c>
      <c r="BD153" t="s">
        <v>6</v>
      </c>
      <c r="BE153" t="s">
        <v>6</v>
      </c>
      <c r="BF153" t="s">
        <v>6</v>
      </c>
      <c r="BG153" t="s">
        <v>6</v>
      </c>
      <c r="BH153">
        <v>0</v>
      </c>
      <c r="BI153">
        <v>1</v>
      </c>
      <c r="BJ153" t="s">
        <v>217</v>
      </c>
      <c r="BM153">
        <v>62001</v>
      </c>
      <c r="BN153">
        <v>0</v>
      </c>
      <c r="BO153" t="s">
        <v>6</v>
      </c>
      <c r="BP153">
        <v>0</v>
      </c>
      <c r="BQ153">
        <v>6</v>
      </c>
      <c r="BR153">
        <v>0</v>
      </c>
      <c r="BS153">
        <v>6.66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6</v>
      </c>
      <c r="BZ153">
        <v>80</v>
      </c>
      <c r="CA153">
        <v>50</v>
      </c>
      <c r="CE153">
        <v>0</v>
      </c>
      <c r="CF153">
        <v>0</v>
      </c>
      <c r="CG153">
        <v>0</v>
      </c>
      <c r="CM153">
        <v>0</v>
      </c>
      <c r="CN153" t="s">
        <v>6</v>
      </c>
      <c r="CO153">
        <v>0</v>
      </c>
      <c r="CP153">
        <f t="shared" si="121"/>
        <v>9239.7800000000007</v>
      </c>
      <c r="CQ153">
        <f t="shared" si="122"/>
        <v>3304.8252000000002</v>
      </c>
      <c r="CR153">
        <f t="shared" si="123"/>
        <v>47.086200000000005</v>
      </c>
      <c r="CS153">
        <f t="shared" si="124"/>
        <v>13.652999999999999</v>
      </c>
      <c r="CT153">
        <f t="shared" si="125"/>
        <v>1703.2284000000002</v>
      </c>
      <c r="CU153">
        <f t="shared" si="126"/>
        <v>0</v>
      </c>
      <c r="CV153">
        <f t="shared" si="127"/>
        <v>29.6</v>
      </c>
      <c r="CW153">
        <f t="shared" si="128"/>
        <v>0.16</v>
      </c>
      <c r="CX153">
        <f t="shared" si="129"/>
        <v>0</v>
      </c>
      <c r="CY153">
        <f t="shared" si="130"/>
        <v>2510.4879999999998</v>
      </c>
      <c r="CZ153">
        <f t="shared" si="131"/>
        <v>1569.0549999999996</v>
      </c>
      <c r="DC153" t="s">
        <v>6</v>
      </c>
      <c r="DD153" t="s">
        <v>6</v>
      </c>
      <c r="DE153" t="s">
        <v>6</v>
      </c>
      <c r="DF153" t="s">
        <v>6</v>
      </c>
      <c r="DG153" t="s">
        <v>6</v>
      </c>
      <c r="DH153" t="s">
        <v>6</v>
      </c>
      <c r="DI153" t="s">
        <v>6</v>
      </c>
      <c r="DJ153" t="s">
        <v>6</v>
      </c>
      <c r="DK153" t="s">
        <v>6</v>
      </c>
      <c r="DL153" t="s">
        <v>6</v>
      </c>
      <c r="DM153" t="s">
        <v>6</v>
      </c>
      <c r="DN153">
        <v>0</v>
      </c>
      <c r="DO153">
        <v>0</v>
      </c>
      <c r="DP153">
        <v>1</v>
      </c>
      <c r="DQ153">
        <v>1</v>
      </c>
      <c r="DU153">
        <v>1005</v>
      </c>
      <c r="DV153" t="s">
        <v>47</v>
      </c>
      <c r="DW153" t="s">
        <v>47</v>
      </c>
      <c r="DX153">
        <v>100</v>
      </c>
      <c r="EE153">
        <v>16510571</v>
      </c>
      <c r="EF153">
        <v>6</v>
      </c>
      <c r="EG153" t="s">
        <v>20</v>
      </c>
      <c r="EH153">
        <v>0</v>
      </c>
      <c r="EI153" t="s">
        <v>6</v>
      </c>
      <c r="EJ153">
        <v>1</v>
      </c>
      <c r="EK153">
        <v>62001</v>
      </c>
      <c r="EL153" t="s">
        <v>218</v>
      </c>
      <c r="EM153" t="s">
        <v>219</v>
      </c>
      <c r="EO153" t="s">
        <v>6</v>
      </c>
      <c r="EQ153">
        <v>0</v>
      </c>
      <c r="ER153">
        <v>759.03</v>
      </c>
      <c r="ES153">
        <v>496.22</v>
      </c>
      <c r="ET153">
        <v>7.07</v>
      </c>
      <c r="EU153">
        <v>2.0499999999999998</v>
      </c>
      <c r="EV153">
        <v>255.74</v>
      </c>
      <c r="EW153">
        <v>29.6</v>
      </c>
      <c r="EX153">
        <v>0.16</v>
      </c>
      <c r="EY153">
        <v>0</v>
      </c>
      <c r="FQ153">
        <v>0</v>
      </c>
      <c r="FR153">
        <f t="shared" si="132"/>
        <v>0</v>
      </c>
      <c r="FS153">
        <v>0</v>
      </c>
      <c r="FX153">
        <v>80</v>
      </c>
      <c r="FY153">
        <v>50</v>
      </c>
      <c r="GA153" t="s">
        <v>6</v>
      </c>
      <c r="GD153">
        <v>0</v>
      </c>
      <c r="GF153">
        <v>-2059184300</v>
      </c>
      <c r="GG153">
        <v>1</v>
      </c>
      <c r="GH153">
        <v>1</v>
      </c>
      <c r="GI153">
        <v>4</v>
      </c>
      <c r="GJ153">
        <v>0</v>
      </c>
      <c r="GK153">
        <f>ROUND(R153*(S12)/100,2)</f>
        <v>0</v>
      </c>
      <c r="GL153">
        <f t="shared" si="133"/>
        <v>0</v>
      </c>
      <c r="GM153">
        <f t="shared" si="134"/>
        <v>13319.33</v>
      </c>
      <c r="GN153">
        <f t="shared" si="135"/>
        <v>13319.33</v>
      </c>
      <c r="GO153">
        <f t="shared" si="136"/>
        <v>0</v>
      </c>
      <c r="GP153">
        <f t="shared" si="137"/>
        <v>0</v>
      </c>
      <c r="GR153">
        <v>0</v>
      </c>
      <c r="GS153">
        <v>3</v>
      </c>
      <c r="GT153">
        <v>0</v>
      </c>
      <c r="GU153" t="s">
        <v>6</v>
      </c>
      <c r="GV153">
        <f t="shared" si="138"/>
        <v>0</v>
      </c>
      <c r="GW153">
        <v>1</v>
      </c>
      <c r="GX153">
        <f t="shared" si="139"/>
        <v>0</v>
      </c>
      <c r="HA153">
        <v>0</v>
      </c>
      <c r="HB153">
        <v>0</v>
      </c>
      <c r="HC153">
        <f t="shared" si="140"/>
        <v>0</v>
      </c>
      <c r="IK153">
        <v>0</v>
      </c>
    </row>
    <row r="154" spans="1:255" x14ac:dyDescent="0.2">
      <c r="A154" s="2">
        <v>18</v>
      </c>
      <c r="B154" s="2">
        <v>1</v>
      </c>
      <c r="C154" s="2">
        <v>263</v>
      </c>
      <c r="D154" s="2"/>
      <c r="E154" s="2" t="s">
        <v>220</v>
      </c>
      <c r="F154" s="2" t="s">
        <v>221</v>
      </c>
      <c r="G154" s="2" t="s">
        <v>222</v>
      </c>
      <c r="H154" s="2" t="s">
        <v>193</v>
      </c>
      <c r="I154" s="2">
        <f>I152*J154</f>
        <v>0.129774</v>
      </c>
      <c r="J154" s="2">
        <v>7.1000109421162055E-2</v>
      </c>
      <c r="K154" s="2"/>
      <c r="L154" s="2"/>
      <c r="M154" s="2"/>
      <c r="N154" s="2"/>
      <c r="O154" s="2">
        <f t="shared" si="101"/>
        <v>0</v>
      </c>
      <c r="P154" s="2">
        <f t="shared" si="102"/>
        <v>0</v>
      </c>
      <c r="Q154" s="2">
        <f t="shared" si="103"/>
        <v>0</v>
      </c>
      <c r="R154" s="2">
        <f t="shared" si="104"/>
        <v>0</v>
      </c>
      <c r="S154" s="2">
        <f t="shared" si="105"/>
        <v>0</v>
      </c>
      <c r="T154" s="2">
        <f t="shared" si="106"/>
        <v>0</v>
      </c>
      <c r="U154" s="2">
        <f t="shared" si="107"/>
        <v>0</v>
      </c>
      <c r="V154" s="2">
        <f t="shared" si="108"/>
        <v>0</v>
      </c>
      <c r="W154" s="2">
        <f t="shared" si="109"/>
        <v>0</v>
      </c>
      <c r="X154" s="2">
        <f t="shared" si="110"/>
        <v>0</v>
      </c>
      <c r="Y154" s="2">
        <f t="shared" si="111"/>
        <v>0</v>
      </c>
      <c r="Z154" s="2"/>
      <c r="AA154" s="2">
        <v>16781625</v>
      </c>
      <c r="AB154" s="2">
        <f t="shared" si="112"/>
        <v>0</v>
      </c>
      <c r="AC154" s="2">
        <f t="shared" si="113"/>
        <v>0</v>
      </c>
      <c r="AD154" s="2">
        <f t="shared" si="144"/>
        <v>0</v>
      </c>
      <c r="AE154" s="2">
        <f t="shared" si="145"/>
        <v>0</v>
      </c>
      <c r="AF154" s="2">
        <f t="shared" si="146"/>
        <v>0</v>
      </c>
      <c r="AG154" s="2">
        <f t="shared" si="117"/>
        <v>0</v>
      </c>
      <c r="AH154" s="2">
        <f t="shared" si="147"/>
        <v>0</v>
      </c>
      <c r="AI154" s="2">
        <f t="shared" si="148"/>
        <v>0</v>
      </c>
      <c r="AJ154" s="2">
        <f t="shared" si="120"/>
        <v>0</v>
      </c>
      <c r="AK154" s="2">
        <v>0</v>
      </c>
      <c r="AL154" s="2">
        <v>0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80</v>
      </c>
      <c r="AU154" s="2">
        <v>50</v>
      </c>
      <c r="AV154" s="2">
        <v>1</v>
      </c>
      <c r="AW154" s="2">
        <v>1</v>
      </c>
      <c r="AX154" s="2"/>
      <c r="AY154" s="2"/>
      <c r="AZ154" s="2">
        <v>1</v>
      </c>
      <c r="BA154" s="2">
        <v>1</v>
      </c>
      <c r="BB154" s="2">
        <v>1</v>
      </c>
      <c r="BC154" s="2">
        <v>1</v>
      </c>
      <c r="BD154" s="2" t="s">
        <v>6</v>
      </c>
      <c r="BE154" s="2" t="s">
        <v>6</v>
      </c>
      <c r="BF154" s="2" t="s">
        <v>6</v>
      </c>
      <c r="BG154" s="2" t="s">
        <v>6</v>
      </c>
      <c r="BH154" s="2">
        <v>3</v>
      </c>
      <c r="BI154" s="2">
        <v>1</v>
      </c>
      <c r="BJ154" s="2" t="s">
        <v>6</v>
      </c>
      <c r="BK154" s="2"/>
      <c r="BL154" s="2"/>
      <c r="BM154" s="2">
        <v>62001</v>
      </c>
      <c r="BN154" s="2">
        <v>0</v>
      </c>
      <c r="BO154" s="2" t="s">
        <v>6</v>
      </c>
      <c r="BP154" s="2">
        <v>0</v>
      </c>
      <c r="BQ154" s="2">
        <v>6</v>
      </c>
      <c r="BR154" s="2">
        <v>0</v>
      </c>
      <c r="BS154" s="2">
        <v>1</v>
      </c>
      <c r="BT154" s="2">
        <v>1</v>
      </c>
      <c r="BU154" s="2">
        <v>1</v>
      </c>
      <c r="BV154" s="2">
        <v>1</v>
      </c>
      <c r="BW154" s="2">
        <v>1</v>
      </c>
      <c r="BX154" s="2">
        <v>1</v>
      </c>
      <c r="BY154" s="2" t="s">
        <v>6</v>
      </c>
      <c r="BZ154" s="2">
        <v>80</v>
      </c>
      <c r="CA154" s="2">
        <v>50</v>
      </c>
      <c r="CB154" s="2"/>
      <c r="CC154" s="2"/>
      <c r="CD154" s="2"/>
      <c r="CE154" s="2">
        <v>0</v>
      </c>
      <c r="CF154" s="2">
        <v>0</v>
      </c>
      <c r="CG154" s="2">
        <v>0</v>
      </c>
      <c r="CH154" s="2"/>
      <c r="CI154" s="2"/>
      <c r="CJ154" s="2"/>
      <c r="CK154" s="2"/>
      <c r="CL154" s="2"/>
      <c r="CM154" s="2">
        <v>0</v>
      </c>
      <c r="CN154" s="2" t="s">
        <v>6</v>
      </c>
      <c r="CO154" s="2">
        <v>0</v>
      </c>
      <c r="CP154" s="2">
        <f t="shared" si="121"/>
        <v>0</v>
      </c>
      <c r="CQ154" s="2">
        <f t="shared" si="122"/>
        <v>0</v>
      </c>
      <c r="CR154" s="2">
        <f t="shared" si="123"/>
        <v>0</v>
      </c>
      <c r="CS154" s="2">
        <f t="shared" si="124"/>
        <v>0</v>
      </c>
      <c r="CT154" s="2">
        <f t="shared" si="125"/>
        <v>0</v>
      </c>
      <c r="CU154" s="2">
        <f t="shared" si="126"/>
        <v>0</v>
      </c>
      <c r="CV154" s="2">
        <f t="shared" si="127"/>
        <v>0</v>
      </c>
      <c r="CW154" s="2">
        <f t="shared" si="128"/>
        <v>0</v>
      </c>
      <c r="CX154" s="2">
        <f t="shared" si="129"/>
        <v>0</v>
      </c>
      <c r="CY154" s="2">
        <f t="shared" si="130"/>
        <v>0</v>
      </c>
      <c r="CZ154" s="2">
        <f t="shared" si="131"/>
        <v>0</v>
      </c>
      <c r="DA154" s="2"/>
      <c r="DB154" s="2"/>
      <c r="DC154" s="2" t="s">
        <v>6</v>
      </c>
      <c r="DD154" s="2" t="s">
        <v>6</v>
      </c>
      <c r="DE154" s="2" t="s">
        <v>6</v>
      </c>
      <c r="DF154" s="2" t="s">
        <v>6</v>
      </c>
      <c r="DG154" s="2" t="s">
        <v>6</v>
      </c>
      <c r="DH154" s="2" t="s">
        <v>6</v>
      </c>
      <c r="DI154" s="2" t="s">
        <v>6</v>
      </c>
      <c r="DJ154" s="2" t="s">
        <v>6</v>
      </c>
      <c r="DK154" s="2" t="s">
        <v>6</v>
      </c>
      <c r="DL154" s="2" t="s">
        <v>6</v>
      </c>
      <c r="DM154" s="2" t="s">
        <v>6</v>
      </c>
      <c r="DN154" s="2">
        <v>0</v>
      </c>
      <c r="DO154" s="2">
        <v>0</v>
      </c>
      <c r="DP154" s="2">
        <v>1</v>
      </c>
      <c r="DQ154" s="2">
        <v>1</v>
      </c>
      <c r="DR154" s="2"/>
      <c r="DS154" s="2"/>
      <c r="DT154" s="2"/>
      <c r="DU154" s="2">
        <v>1009</v>
      </c>
      <c r="DV154" s="2" t="s">
        <v>193</v>
      </c>
      <c r="DW154" s="2" t="s">
        <v>193</v>
      </c>
      <c r="DX154" s="2">
        <v>1000</v>
      </c>
      <c r="DY154" s="2"/>
      <c r="DZ154" s="2"/>
      <c r="EA154" s="2"/>
      <c r="EB154" s="2"/>
      <c r="EC154" s="2"/>
      <c r="ED154" s="2"/>
      <c r="EE154" s="2">
        <v>16510571</v>
      </c>
      <c r="EF154" s="2">
        <v>6</v>
      </c>
      <c r="EG154" s="2" t="s">
        <v>20</v>
      </c>
      <c r="EH154" s="2">
        <v>0</v>
      </c>
      <c r="EI154" s="2" t="s">
        <v>6</v>
      </c>
      <c r="EJ154" s="2">
        <v>1</v>
      </c>
      <c r="EK154" s="2">
        <v>62001</v>
      </c>
      <c r="EL154" s="2" t="s">
        <v>218</v>
      </c>
      <c r="EM154" s="2" t="s">
        <v>219</v>
      </c>
      <c r="EN154" s="2"/>
      <c r="EO154" s="2" t="s">
        <v>6</v>
      </c>
      <c r="EP154" s="2"/>
      <c r="EQ154" s="2">
        <v>0</v>
      </c>
      <c r="ER154" s="2">
        <v>0</v>
      </c>
      <c r="ES154" s="2">
        <v>0</v>
      </c>
      <c r="ET154" s="2">
        <v>0</v>
      </c>
      <c r="EU154" s="2">
        <v>0</v>
      </c>
      <c r="EV154" s="2">
        <v>0</v>
      </c>
      <c r="EW154" s="2">
        <v>0</v>
      </c>
      <c r="EX154" s="2">
        <v>0</v>
      </c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>
        <v>0</v>
      </c>
      <c r="FR154" s="2">
        <f t="shared" si="132"/>
        <v>0</v>
      </c>
      <c r="FS154" s="2">
        <v>0</v>
      </c>
      <c r="FT154" s="2"/>
      <c r="FU154" s="2"/>
      <c r="FV154" s="2"/>
      <c r="FW154" s="2"/>
      <c r="FX154" s="2">
        <v>80</v>
      </c>
      <c r="FY154" s="2">
        <v>50</v>
      </c>
      <c r="FZ154" s="2"/>
      <c r="GA154" s="2" t="s">
        <v>6</v>
      </c>
      <c r="GB154" s="2"/>
      <c r="GC154" s="2"/>
      <c r="GD154" s="2">
        <v>0</v>
      </c>
      <c r="GE154" s="2"/>
      <c r="GF154" s="2">
        <v>1891904026</v>
      </c>
      <c r="GG154" s="2">
        <v>2</v>
      </c>
      <c r="GH154" s="2">
        <v>1</v>
      </c>
      <c r="GI154" s="2">
        <v>-2</v>
      </c>
      <c r="GJ154" s="2">
        <v>0</v>
      </c>
      <c r="GK154" s="2">
        <f>ROUND(R154*(R12)/100,2)</f>
        <v>0</v>
      </c>
      <c r="GL154" s="2">
        <f t="shared" si="133"/>
        <v>0</v>
      </c>
      <c r="GM154" s="2">
        <f t="shared" si="134"/>
        <v>0</v>
      </c>
      <c r="GN154" s="2">
        <f t="shared" si="135"/>
        <v>0</v>
      </c>
      <c r="GO154" s="2">
        <f t="shared" si="136"/>
        <v>0</v>
      </c>
      <c r="GP154" s="2">
        <f t="shared" si="137"/>
        <v>0</v>
      </c>
      <c r="GQ154" s="2"/>
      <c r="GR154" s="2">
        <v>0</v>
      </c>
      <c r="GS154" s="2">
        <v>3</v>
      </c>
      <c r="GT154" s="2">
        <v>0</v>
      </c>
      <c r="GU154" s="2" t="s">
        <v>6</v>
      </c>
      <c r="GV154" s="2">
        <f t="shared" si="138"/>
        <v>0</v>
      </c>
      <c r="GW154" s="2">
        <v>1</v>
      </c>
      <c r="GX154" s="2">
        <f t="shared" si="139"/>
        <v>0</v>
      </c>
      <c r="GY154" s="2"/>
      <c r="GZ154" s="2"/>
      <c r="HA154" s="2">
        <v>0</v>
      </c>
      <c r="HB154" s="2">
        <v>0</v>
      </c>
      <c r="HC154" s="2">
        <f t="shared" si="140"/>
        <v>0</v>
      </c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>
        <v>0</v>
      </c>
      <c r="IL154" s="2"/>
      <c r="IM154" s="2"/>
      <c r="IN154" s="2"/>
      <c r="IO154" s="2"/>
      <c r="IP154" s="2"/>
      <c r="IQ154" s="2"/>
      <c r="IR154" s="2"/>
      <c r="IS154" s="2"/>
      <c r="IT154" s="2"/>
      <c r="IU154" s="2"/>
    </row>
    <row r="155" spans="1:255" x14ac:dyDescent="0.2">
      <c r="A155">
        <v>18</v>
      </c>
      <c r="B155">
        <v>1</v>
      </c>
      <c r="C155">
        <v>276</v>
      </c>
      <c r="E155" t="s">
        <v>220</v>
      </c>
      <c r="F155" t="s">
        <v>221</v>
      </c>
      <c r="G155" t="s">
        <v>222</v>
      </c>
      <c r="H155" t="s">
        <v>193</v>
      </c>
      <c r="I155">
        <f>I153*J155</f>
        <v>0.129774</v>
      </c>
      <c r="J155">
        <v>7.1000109421162055E-2</v>
      </c>
      <c r="O155">
        <f t="shared" si="101"/>
        <v>0</v>
      </c>
      <c r="P155">
        <f t="shared" si="102"/>
        <v>0</v>
      </c>
      <c r="Q155">
        <f t="shared" si="103"/>
        <v>0</v>
      </c>
      <c r="R155">
        <f t="shared" si="104"/>
        <v>0</v>
      </c>
      <c r="S155">
        <f t="shared" si="105"/>
        <v>0</v>
      </c>
      <c r="T155">
        <f t="shared" si="106"/>
        <v>0</v>
      </c>
      <c r="U155">
        <f t="shared" si="107"/>
        <v>0</v>
      </c>
      <c r="V155">
        <f t="shared" si="108"/>
        <v>0</v>
      </c>
      <c r="W155">
        <f t="shared" si="109"/>
        <v>0</v>
      </c>
      <c r="X155">
        <f t="shared" si="110"/>
        <v>0</v>
      </c>
      <c r="Y155">
        <f t="shared" si="111"/>
        <v>0</v>
      </c>
      <c r="AA155">
        <v>16781639</v>
      </c>
      <c r="AB155">
        <f t="shared" si="112"/>
        <v>0</v>
      </c>
      <c r="AC155">
        <f t="shared" si="113"/>
        <v>0</v>
      </c>
      <c r="AD155">
        <f t="shared" si="144"/>
        <v>0</v>
      </c>
      <c r="AE155">
        <f t="shared" si="145"/>
        <v>0</v>
      </c>
      <c r="AF155">
        <f t="shared" si="146"/>
        <v>0</v>
      </c>
      <c r="AG155">
        <f t="shared" si="117"/>
        <v>0</v>
      </c>
      <c r="AH155">
        <f t="shared" si="147"/>
        <v>0</v>
      </c>
      <c r="AI155">
        <f t="shared" si="148"/>
        <v>0</v>
      </c>
      <c r="AJ155">
        <f t="shared" si="120"/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80</v>
      </c>
      <c r="AU155">
        <v>50</v>
      </c>
      <c r="AV155">
        <v>1</v>
      </c>
      <c r="AW155">
        <v>1</v>
      </c>
      <c r="AZ155">
        <v>6.66</v>
      </c>
      <c r="BA155">
        <v>1</v>
      </c>
      <c r="BB155">
        <v>1</v>
      </c>
      <c r="BC155">
        <v>6.66</v>
      </c>
      <c r="BD155" t="s">
        <v>6</v>
      </c>
      <c r="BE155" t="s">
        <v>6</v>
      </c>
      <c r="BF155" t="s">
        <v>6</v>
      </c>
      <c r="BG155" t="s">
        <v>6</v>
      </c>
      <c r="BH155">
        <v>3</v>
      </c>
      <c r="BI155">
        <v>1</v>
      </c>
      <c r="BJ155" t="s">
        <v>6</v>
      </c>
      <c r="BM155">
        <v>62001</v>
      </c>
      <c r="BN155">
        <v>0</v>
      </c>
      <c r="BO155" t="s">
        <v>6</v>
      </c>
      <c r="BP155">
        <v>0</v>
      </c>
      <c r="BQ155">
        <v>6</v>
      </c>
      <c r="BR155">
        <v>0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6</v>
      </c>
      <c r="BZ155">
        <v>80</v>
      </c>
      <c r="CA155">
        <v>50</v>
      </c>
      <c r="CE155">
        <v>0</v>
      </c>
      <c r="CF155">
        <v>0</v>
      </c>
      <c r="CG155">
        <v>0</v>
      </c>
      <c r="CM155">
        <v>0</v>
      </c>
      <c r="CN155" t="s">
        <v>6</v>
      </c>
      <c r="CO155">
        <v>0</v>
      </c>
      <c r="CP155">
        <f t="shared" si="121"/>
        <v>0</v>
      </c>
      <c r="CQ155">
        <f t="shared" si="122"/>
        <v>0</v>
      </c>
      <c r="CR155">
        <f t="shared" si="123"/>
        <v>0</v>
      </c>
      <c r="CS155">
        <f t="shared" si="124"/>
        <v>0</v>
      </c>
      <c r="CT155">
        <f t="shared" si="125"/>
        <v>0</v>
      </c>
      <c r="CU155">
        <f t="shared" si="126"/>
        <v>0</v>
      </c>
      <c r="CV155">
        <f t="shared" si="127"/>
        <v>0</v>
      </c>
      <c r="CW155">
        <f t="shared" si="128"/>
        <v>0</v>
      </c>
      <c r="CX155">
        <f t="shared" si="129"/>
        <v>0</v>
      </c>
      <c r="CY155">
        <f t="shared" si="130"/>
        <v>0</v>
      </c>
      <c r="CZ155">
        <f t="shared" si="131"/>
        <v>0</v>
      </c>
      <c r="DC155" t="s">
        <v>6</v>
      </c>
      <c r="DD155" t="s">
        <v>6</v>
      </c>
      <c r="DE155" t="s">
        <v>6</v>
      </c>
      <c r="DF155" t="s">
        <v>6</v>
      </c>
      <c r="DG155" t="s">
        <v>6</v>
      </c>
      <c r="DH155" t="s">
        <v>6</v>
      </c>
      <c r="DI155" t="s">
        <v>6</v>
      </c>
      <c r="DJ155" t="s">
        <v>6</v>
      </c>
      <c r="DK155" t="s">
        <v>6</v>
      </c>
      <c r="DL155" t="s">
        <v>6</v>
      </c>
      <c r="DM155" t="s">
        <v>6</v>
      </c>
      <c r="DN155">
        <v>0</v>
      </c>
      <c r="DO155">
        <v>0</v>
      </c>
      <c r="DP155">
        <v>1</v>
      </c>
      <c r="DQ155">
        <v>1</v>
      </c>
      <c r="DU155">
        <v>1009</v>
      </c>
      <c r="DV155" t="s">
        <v>193</v>
      </c>
      <c r="DW155" t="s">
        <v>193</v>
      </c>
      <c r="DX155">
        <v>1000</v>
      </c>
      <c r="EE155">
        <v>16510571</v>
      </c>
      <c r="EF155">
        <v>6</v>
      </c>
      <c r="EG155" t="s">
        <v>20</v>
      </c>
      <c r="EH155">
        <v>0</v>
      </c>
      <c r="EI155" t="s">
        <v>6</v>
      </c>
      <c r="EJ155">
        <v>1</v>
      </c>
      <c r="EK155">
        <v>62001</v>
      </c>
      <c r="EL155" t="s">
        <v>218</v>
      </c>
      <c r="EM155" t="s">
        <v>219</v>
      </c>
      <c r="EO155" t="s">
        <v>6</v>
      </c>
      <c r="EQ155">
        <v>0</v>
      </c>
      <c r="ER155">
        <v>0</v>
      </c>
      <c r="ES155">
        <v>0</v>
      </c>
      <c r="ET155">
        <v>0</v>
      </c>
      <c r="EU155">
        <v>0</v>
      </c>
      <c r="EV155">
        <v>0</v>
      </c>
      <c r="EW155">
        <v>0</v>
      </c>
      <c r="EX155">
        <v>0</v>
      </c>
      <c r="FQ155">
        <v>0</v>
      </c>
      <c r="FR155">
        <f t="shared" si="132"/>
        <v>0</v>
      </c>
      <c r="FS155">
        <v>0</v>
      </c>
      <c r="FX155">
        <v>80</v>
      </c>
      <c r="FY155">
        <v>50</v>
      </c>
      <c r="GA155" t="s">
        <v>6</v>
      </c>
      <c r="GD155">
        <v>0</v>
      </c>
      <c r="GF155">
        <v>1891904026</v>
      </c>
      <c r="GG155">
        <v>1</v>
      </c>
      <c r="GH155">
        <v>1</v>
      </c>
      <c r="GI155">
        <v>4</v>
      </c>
      <c r="GJ155">
        <v>0</v>
      </c>
      <c r="GK155">
        <f>ROUND(R155*(S12)/100,2)</f>
        <v>0</v>
      </c>
      <c r="GL155">
        <f t="shared" si="133"/>
        <v>0</v>
      </c>
      <c r="GM155">
        <f t="shared" si="134"/>
        <v>0</v>
      </c>
      <c r="GN155">
        <f t="shared" si="135"/>
        <v>0</v>
      </c>
      <c r="GO155">
        <f t="shared" si="136"/>
        <v>0</v>
      </c>
      <c r="GP155">
        <f t="shared" si="137"/>
        <v>0</v>
      </c>
      <c r="GR155">
        <v>0</v>
      </c>
      <c r="GS155">
        <v>3</v>
      </c>
      <c r="GT155">
        <v>0</v>
      </c>
      <c r="GU155" t="s">
        <v>6</v>
      </c>
      <c r="GV155">
        <f t="shared" si="138"/>
        <v>0</v>
      </c>
      <c r="GW155">
        <v>1</v>
      </c>
      <c r="GX155">
        <f t="shared" si="139"/>
        <v>0</v>
      </c>
      <c r="HA155">
        <v>0</v>
      </c>
      <c r="HB155">
        <v>0</v>
      </c>
      <c r="HC155">
        <f t="shared" si="140"/>
        <v>0</v>
      </c>
      <c r="IK155">
        <v>0</v>
      </c>
    </row>
    <row r="156" spans="1:255" x14ac:dyDescent="0.2">
      <c r="A156" s="2">
        <v>18</v>
      </c>
      <c r="B156" s="2">
        <v>1</v>
      </c>
      <c r="C156" s="2">
        <v>264</v>
      </c>
      <c r="D156" s="2"/>
      <c r="E156" s="2" t="s">
        <v>223</v>
      </c>
      <c r="F156" s="2" t="s">
        <v>224</v>
      </c>
      <c r="G156" s="2" t="s">
        <v>225</v>
      </c>
      <c r="H156" s="2" t="s">
        <v>193</v>
      </c>
      <c r="I156" s="2">
        <f>I152*J156</f>
        <v>0.129774</v>
      </c>
      <c r="J156" s="2">
        <v>7.1000109421162055E-2</v>
      </c>
      <c r="K156" s="2"/>
      <c r="L156" s="2"/>
      <c r="M156" s="2"/>
      <c r="N156" s="2"/>
      <c r="O156" s="2">
        <f t="shared" si="101"/>
        <v>2009.03</v>
      </c>
      <c r="P156" s="2">
        <f t="shared" si="102"/>
        <v>2009.03</v>
      </c>
      <c r="Q156" s="2">
        <f t="shared" si="103"/>
        <v>0</v>
      </c>
      <c r="R156" s="2">
        <f t="shared" si="104"/>
        <v>0</v>
      </c>
      <c r="S156" s="2">
        <f t="shared" si="105"/>
        <v>0</v>
      </c>
      <c r="T156" s="2">
        <f t="shared" si="106"/>
        <v>0</v>
      </c>
      <c r="U156" s="2">
        <f t="shared" si="107"/>
        <v>0</v>
      </c>
      <c r="V156" s="2">
        <f t="shared" si="108"/>
        <v>0</v>
      </c>
      <c r="W156" s="2">
        <f t="shared" si="109"/>
        <v>0</v>
      </c>
      <c r="X156" s="2">
        <f t="shared" si="110"/>
        <v>0</v>
      </c>
      <c r="Y156" s="2">
        <f t="shared" si="111"/>
        <v>0</v>
      </c>
      <c r="Z156" s="2"/>
      <c r="AA156" s="2">
        <v>16781625</v>
      </c>
      <c r="AB156" s="2">
        <f t="shared" si="112"/>
        <v>15481</v>
      </c>
      <c r="AC156" s="2">
        <f t="shared" si="113"/>
        <v>15481</v>
      </c>
      <c r="AD156" s="2">
        <f t="shared" si="144"/>
        <v>0</v>
      </c>
      <c r="AE156" s="2">
        <f t="shared" si="145"/>
        <v>0</v>
      </c>
      <c r="AF156" s="2">
        <f t="shared" si="146"/>
        <v>0</v>
      </c>
      <c r="AG156" s="2">
        <f t="shared" si="117"/>
        <v>0</v>
      </c>
      <c r="AH156" s="2">
        <f t="shared" si="147"/>
        <v>0</v>
      </c>
      <c r="AI156" s="2">
        <f t="shared" si="148"/>
        <v>0</v>
      </c>
      <c r="AJ156" s="2">
        <f t="shared" si="120"/>
        <v>0</v>
      </c>
      <c r="AK156" s="2">
        <v>15481</v>
      </c>
      <c r="AL156" s="2">
        <v>15481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0</v>
      </c>
      <c r="AS156" s="2">
        <v>0</v>
      </c>
      <c r="AT156" s="2">
        <v>80</v>
      </c>
      <c r="AU156" s="2">
        <v>50</v>
      </c>
      <c r="AV156" s="2">
        <v>1</v>
      </c>
      <c r="AW156" s="2">
        <v>1</v>
      </c>
      <c r="AX156" s="2"/>
      <c r="AY156" s="2"/>
      <c r="AZ156" s="2">
        <v>1</v>
      </c>
      <c r="BA156" s="2">
        <v>1</v>
      </c>
      <c r="BB156" s="2">
        <v>1</v>
      </c>
      <c r="BC156" s="2">
        <v>1</v>
      </c>
      <c r="BD156" s="2" t="s">
        <v>6</v>
      </c>
      <c r="BE156" s="2" t="s">
        <v>6</v>
      </c>
      <c r="BF156" s="2" t="s">
        <v>6</v>
      </c>
      <c r="BG156" s="2" t="s">
        <v>6</v>
      </c>
      <c r="BH156" s="2">
        <v>3</v>
      </c>
      <c r="BI156" s="2">
        <v>1</v>
      </c>
      <c r="BJ156" s="2" t="s">
        <v>226</v>
      </c>
      <c r="BK156" s="2"/>
      <c r="BL156" s="2"/>
      <c r="BM156" s="2">
        <v>62001</v>
      </c>
      <c r="BN156" s="2">
        <v>0</v>
      </c>
      <c r="BO156" s="2" t="s">
        <v>6</v>
      </c>
      <c r="BP156" s="2">
        <v>0</v>
      </c>
      <c r="BQ156" s="2">
        <v>6</v>
      </c>
      <c r="BR156" s="2">
        <v>0</v>
      </c>
      <c r="BS156" s="2">
        <v>1</v>
      </c>
      <c r="BT156" s="2">
        <v>1</v>
      </c>
      <c r="BU156" s="2">
        <v>1</v>
      </c>
      <c r="BV156" s="2">
        <v>1</v>
      </c>
      <c r="BW156" s="2">
        <v>1</v>
      </c>
      <c r="BX156" s="2">
        <v>1</v>
      </c>
      <c r="BY156" s="2" t="s">
        <v>6</v>
      </c>
      <c r="BZ156" s="2">
        <v>80</v>
      </c>
      <c r="CA156" s="2">
        <v>50</v>
      </c>
      <c r="CB156" s="2"/>
      <c r="CC156" s="2"/>
      <c r="CD156" s="2"/>
      <c r="CE156" s="2">
        <v>0</v>
      </c>
      <c r="CF156" s="2">
        <v>0</v>
      </c>
      <c r="CG156" s="2">
        <v>0</v>
      </c>
      <c r="CH156" s="2"/>
      <c r="CI156" s="2"/>
      <c r="CJ156" s="2"/>
      <c r="CK156" s="2"/>
      <c r="CL156" s="2"/>
      <c r="CM156" s="2">
        <v>0</v>
      </c>
      <c r="CN156" s="2" t="s">
        <v>6</v>
      </c>
      <c r="CO156" s="2">
        <v>0</v>
      </c>
      <c r="CP156" s="2">
        <f t="shared" si="121"/>
        <v>2009.03</v>
      </c>
      <c r="CQ156" s="2">
        <f t="shared" si="122"/>
        <v>15481</v>
      </c>
      <c r="CR156" s="2">
        <f t="shared" si="123"/>
        <v>0</v>
      </c>
      <c r="CS156" s="2">
        <f t="shared" si="124"/>
        <v>0</v>
      </c>
      <c r="CT156" s="2">
        <f t="shared" si="125"/>
        <v>0</v>
      </c>
      <c r="CU156" s="2">
        <f t="shared" si="126"/>
        <v>0</v>
      </c>
      <c r="CV156" s="2">
        <f t="shared" si="127"/>
        <v>0</v>
      </c>
      <c r="CW156" s="2">
        <f t="shared" si="128"/>
        <v>0</v>
      </c>
      <c r="CX156" s="2">
        <f t="shared" si="129"/>
        <v>0</v>
      </c>
      <c r="CY156" s="2">
        <f t="shared" si="130"/>
        <v>0</v>
      </c>
      <c r="CZ156" s="2">
        <f t="shared" si="131"/>
        <v>0</v>
      </c>
      <c r="DA156" s="2"/>
      <c r="DB156" s="2"/>
      <c r="DC156" s="2" t="s">
        <v>6</v>
      </c>
      <c r="DD156" s="2" t="s">
        <v>6</v>
      </c>
      <c r="DE156" s="2" t="s">
        <v>6</v>
      </c>
      <c r="DF156" s="2" t="s">
        <v>6</v>
      </c>
      <c r="DG156" s="2" t="s">
        <v>6</v>
      </c>
      <c r="DH156" s="2" t="s">
        <v>6</v>
      </c>
      <c r="DI156" s="2" t="s">
        <v>6</v>
      </c>
      <c r="DJ156" s="2" t="s">
        <v>6</v>
      </c>
      <c r="DK156" s="2" t="s">
        <v>6</v>
      </c>
      <c r="DL156" s="2" t="s">
        <v>6</v>
      </c>
      <c r="DM156" s="2" t="s">
        <v>6</v>
      </c>
      <c r="DN156" s="2">
        <v>0</v>
      </c>
      <c r="DO156" s="2">
        <v>0</v>
      </c>
      <c r="DP156" s="2">
        <v>1</v>
      </c>
      <c r="DQ156" s="2">
        <v>1</v>
      </c>
      <c r="DR156" s="2"/>
      <c r="DS156" s="2"/>
      <c r="DT156" s="2"/>
      <c r="DU156" s="2">
        <v>1009</v>
      </c>
      <c r="DV156" s="2" t="s">
        <v>193</v>
      </c>
      <c r="DW156" s="2" t="s">
        <v>193</v>
      </c>
      <c r="DX156" s="2">
        <v>1000</v>
      </c>
      <c r="DY156" s="2"/>
      <c r="DZ156" s="2"/>
      <c r="EA156" s="2"/>
      <c r="EB156" s="2"/>
      <c r="EC156" s="2"/>
      <c r="ED156" s="2"/>
      <c r="EE156" s="2">
        <v>16510571</v>
      </c>
      <c r="EF156" s="2">
        <v>6</v>
      </c>
      <c r="EG156" s="2" t="s">
        <v>20</v>
      </c>
      <c r="EH156" s="2">
        <v>0</v>
      </c>
      <c r="EI156" s="2" t="s">
        <v>6</v>
      </c>
      <c r="EJ156" s="2">
        <v>1</v>
      </c>
      <c r="EK156" s="2">
        <v>62001</v>
      </c>
      <c r="EL156" s="2" t="s">
        <v>218</v>
      </c>
      <c r="EM156" s="2" t="s">
        <v>219</v>
      </c>
      <c r="EN156" s="2"/>
      <c r="EO156" s="2" t="s">
        <v>6</v>
      </c>
      <c r="EP156" s="2"/>
      <c r="EQ156" s="2">
        <v>0</v>
      </c>
      <c r="ER156" s="2">
        <v>15481</v>
      </c>
      <c r="ES156" s="2">
        <v>15481</v>
      </c>
      <c r="ET156" s="2">
        <v>0</v>
      </c>
      <c r="EU156" s="2">
        <v>0</v>
      </c>
      <c r="EV156" s="2">
        <v>0</v>
      </c>
      <c r="EW156" s="2">
        <v>0</v>
      </c>
      <c r="EX156" s="2">
        <v>0</v>
      </c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>
        <v>0</v>
      </c>
      <c r="FR156" s="2">
        <f t="shared" si="132"/>
        <v>0</v>
      </c>
      <c r="FS156" s="2">
        <v>0</v>
      </c>
      <c r="FT156" s="2"/>
      <c r="FU156" s="2"/>
      <c r="FV156" s="2"/>
      <c r="FW156" s="2"/>
      <c r="FX156" s="2">
        <v>80</v>
      </c>
      <c r="FY156" s="2">
        <v>50</v>
      </c>
      <c r="FZ156" s="2"/>
      <c r="GA156" s="2" t="s">
        <v>6</v>
      </c>
      <c r="GB156" s="2"/>
      <c r="GC156" s="2"/>
      <c r="GD156" s="2">
        <v>0</v>
      </c>
      <c r="GE156" s="2"/>
      <c r="GF156" s="2">
        <v>108915477</v>
      </c>
      <c r="GG156" s="2">
        <v>2</v>
      </c>
      <c r="GH156" s="2">
        <v>1</v>
      </c>
      <c r="GI156" s="2">
        <v>-2</v>
      </c>
      <c r="GJ156" s="2">
        <v>0</v>
      </c>
      <c r="GK156" s="2">
        <f>ROUND(R156*(R12)/100,2)</f>
        <v>0</v>
      </c>
      <c r="GL156" s="2">
        <f t="shared" si="133"/>
        <v>0</v>
      </c>
      <c r="GM156" s="2">
        <f t="shared" si="134"/>
        <v>2009.03</v>
      </c>
      <c r="GN156" s="2">
        <f t="shared" si="135"/>
        <v>2009.03</v>
      </c>
      <c r="GO156" s="2">
        <f t="shared" si="136"/>
        <v>0</v>
      </c>
      <c r="GP156" s="2">
        <f t="shared" si="137"/>
        <v>0</v>
      </c>
      <c r="GQ156" s="2"/>
      <c r="GR156" s="2">
        <v>0</v>
      </c>
      <c r="GS156" s="2">
        <v>3</v>
      </c>
      <c r="GT156" s="2">
        <v>0</v>
      </c>
      <c r="GU156" s="2" t="s">
        <v>6</v>
      </c>
      <c r="GV156" s="2">
        <f t="shared" si="138"/>
        <v>0</v>
      </c>
      <c r="GW156" s="2">
        <v>1</v>
      </c>
      <c r="GX156" s="2">
        <f t="shared" si="139"/>
        <v>0</v>
      </c>
      <c r="GY156" s="2"/>
      <c r="GZ156" s="2"/>
      <c r="HA156" s="2">
        <v>0</v>
      </c>
      <c r="HB156" s="2">
        <v>0</v>
      </c>
      <c r="HC156" s="2">
        <f t="shared" si="140"/>
        <v>0</v>
      </c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>
        <v>0</v>
      </c>
      <c r="IL156" s="2"/>
      <c r="IM156" s="2"/>
      <c r="IN156" s="2"/>
      <c r="IO156" s="2"/>
      <c r="IP156" s="2"/>
      <c r="IQ156" s="2"/>
      <c r="IR156" s="2"/>
      <c r="IS156" s="2"/>
      <c r="IT156" s="2"/>
      <c r="IU156" s="2"/>
    </row>
    <row r="157" spans="1:255" x14ac:dyDescent="0.2">
      <c r="A157">
        <v>18</v>
      </c>
      <c r="B157">
        <v>1</v>
      </c>
      <c r="C157">
        <v>277</v>
      </c>
      <c r="E157" t="s">
        <v>223</v>
      </c>
      <c r="F157" t="s">
        <v>224</v>
      </c>
      <c r="G157" t="s">
        <v>225</v>
      </c>
      <c r="H157" t="s">
        <v>193</v>
      </c>
      <c r="I157">
        <f>I153*J157</f>
        <v>0.129774</v>
      </c>
      <c r="J157">
        <v>7.1000109421162055E-2</v>
      </c>
      <c r="O157">
        <f t="shared" si="101"/>
        <v>13380.15</v>
      </c>
      <c r="P157">
        <f t="shared" si="102"/>
        <v>13380.15</v>
      </c>
      <c r="Q157">
        <f t="shared" si="103"/>
        <v>0</v>
      </c>
      <c r="R157">
        <f t="shared" si="104"/>
        <v>0</v>
      </c>
      <c r="S157">
        <f t="shared" si="105"/>
        <v>0</v>
      </c>
      <c r="T157">
        <f t="shared" si="106"/>
        <v>0</v>
      </c>
      <c r="U157">
        <f t="shared" si="107"/>
        <v>0</v>
      </c>
      <c r="V157">
        <f t="shared" si="108"/>
        <v>0</v>
      </c>
      <c r="W157">
        <f t="shared" si="109"/>
        <v>0</v>
      </c>
      <c r="X157">
        <f t="shared" si="110"/>
        <v>0</v>
      </c>
      <c r="Y157">
        <f t="shared" si="111"/>
        <v>0</v>
      </c>
      <c r="AA157">
        <v>16781639</v>
      </c>
      <c r="AB157">
        <f t="shared" si="112"/>
        <v>15481</v>
      </c>
      <c r="AC157">
        <f t="shared" si="113"/>
        <v>15481</v>
      </c>
      <c r="AD157">
        <f t="shared" si="144"/>
        <v>0</v>
      </c>
      <c r="AE157">
        <f t="shared" si="145"/>
        <v>0</v>
      </c>
      <c r="AF157">
        <f t="shared" si="146"/>
        <v>0</v>
      </c>
      <c r="AG157">
        <f t="shared" si="117"/>
        <v>0</v>
      </c>
      <c r="AH157">
        <f t="shared" si="147"/>
        <v>0</v>
      </c>
      <c r="AI157">
        <f t="shared" si="148"/>
        <v>0</v>
      </c>
      <c r="AJ157">
        <f t="shared" si="120"/>
        <v>0</v>
      </c>
      <c r="AK157">
        <v>15481</v>
      </c>
      <c r="AL157">
        <v>15481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80</v>
      </c>
      <c r="AU157">
        <v>50</v>
      </c>
      <c r="AV157">
        <v>1</v>
      </c>
      <c r="AW157">
        <v>1</v>
      </c>
      <c r="AZ157">
        <v>6.66</v>
      </c>
      <c r="BA157">
        <v>1</v>
      </c>
      <c r="BB157">
        <v>1</v>
      </c>
      <c r="BC157">
        <v>6.66</v>
      </c>
      <c r="BD157" t="s">
        <v>6</v>
      </c>
      <c r="BE157" t="s">
        <v>6</v>
      </c>
      <c r="BF157" t="s">
        <v>6</v>
      </c>
      <c r="BG157" t="s">
        <v>6</v>
      </c>
      <c r="BH157">
        <v>3</v>
      </c>
      <c r="BI157">
        <v>1</v>
      </c>
      <c r="BJ157" t="s">
        <v>226</v>
      </c>
      <c r="BM157">
        <v>62001</v>
      </c>
      <c r="BN157">
        <v>0</v>
      </c>
      <c r="BO157" t="s">
        <v>6</v>
      </c>
      <c r="BP157">
        <v>0</v>
      </c>
      <c r="BQ157">
        <v>6</v>
      </c>
      <c r="BR157">
        <v>0</v>
      </c>
      <c r="BS157">
        <v>1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6</v>
      </c>
      <c r="BZ157">
        <v>80</v>
      </c>
      <c r="CA157">
        <v>50</v>
      </c>
      <c r="CE157">
        <v>0</v>
      </c>
      <c r="CF157">
        <v>0</v>
      </c>
      <c r="CG157">
        <v>0</v>
      </c>
      <c r="CM157">
        <v>0</v>
      </c>
      <c r="CN157" t="s">
        <v>6</v>
      </c>
      <c r="CO157">
        <v>0</v>
      </c>
      <c r="CP157">
        <f t="shared" si="121"/>
        <v>13380.15</v>
      </c>
      <c r="CQ157">
        <f t="shared" si="122"/>
        <v>103103.46</v>
      </c>
      <c r="CR157">
        <f t="shared" si="123"/>
        <v>0</v>
      </c>
      <c r="CS157">
        <f t="shared" si="124"/>
        <v>0</v>
      </c>
      <c r="CT157">
        <f t="shared" si="125"/>
        <v>0</v>
      </c>
      <c r="CU157">
        <f t="shared" si="126"/>
        <v>0</v>
      </c>
      <c r="CV157">
        <f t="shared" si="127"/>
        <v>0</v>
      </c>
      <c r="CW157">
        <f t="shared" si="128"/>
        <v>0</v>
      </c>
      <c r="CX157">
        <f t="shared" si="129"/>
        <v>0</v>
      </c>
      <c r="CY157">
        <f t="shared" si="130"/>
        <v>0</v>
      </c>
      <c r="CZ157">
        <f t="shared" si="131"/>
        <v>0</v>
      </c>
      <c r="DC157" t="s">
        <v>6</v>
      </c>
      <c r="DD157" t="s">
        <v>6</v>
      </c>
      <c r="DE157" t="s">
        <v>6</v>
      </c>
      <c r="DF157" t="s">
        <v>6</v>
      </c>
      <c r="DG157" t="s">
        <v>6</v>
      </c>
      <c r="DH157" t="s">
        <v>6</v>
      </c>
      <c r="DI157" t="s">
        <v>6</v>
      </c>
      <c r="DJ157" t="s">
        <v>6</v>
      </c>
      <c r="DK157" t="s">
        <v>6</v>
      </c>
      <c r="DL157" t="s">
        <v>6</v>
      </c>
      <c r="DM157" t="s">
        <v>6</v>
      </c>
      <c r="DN157">
        <v>0</v>
      </c>
      <c r="DO157">
        <v>0</v>
      </c>
      <c r="DP157">
        <v>1</v>
      </c>
      <c r="DQ157">
        <v>1</v>
      </c>
      <c r="DU157">
        <v>1009</v>
      </c>
      <c r="DV157" t="s">
        <v>193</v>
      </c>
      <c r="DW157" t="s">
        <v>193</v>
      </c>
      <c r="DX157">
        <v>1000</v>
      </c>
      <c r="EE157">
        <v>16510571</v>
      </c>
      <c r="EF157">
        <v>6</v>
      </c>
      <c r="EG157" t="s">
        <v>20</v>
      </c>
      <c r="EH157">
        <v>0</v>
      </c>
      <c r="EI157" t="s">
        <v>6</v>
      </c>
      <c r="EJ157">
        <v>1</v>
      </c>
      <c r="EK157">
        <v>62001</v>
      </c>
      <c r="EL157" t="s">
        <v>218</v>
      </c>
      <c r="EM157" t="s">
        <v>219</v>
      </c>
      <c r="EO157" t="s">
        <v>6</v>
      </c>
      <c r="EQ157">
        <v>0</v>
      </c>
      <c r="ER157">
        <v>15481</v>
      </c>
      <c r="ES157">
        <v>15481</v>
      </c>
      <c r="ET157">
        <v>0</v>
      </c>
      <c r="EU157">
        <v>0</v>
      </c>
      <c r="EV157">
        <v>0</v>
      </c>
      <c r="EW157">
        <v>0</v>
      </c>
      <c r="EX157">
        <v>0</v>
      </c>
      <c r="FQ157">
        <v>0</v>
      </c>
      <c r="FR157">
        <f t="shared" si="132"/>
        <v>0</v>
      </c>
      <c r="FS157">
        <v>0</v>
      </c>
      <c r="FX157">
        <v>80</v>
      </c>
      <c r="FY157">
        <v>50</v>
      </c>
      <c r="GA157" t="s">
        <v>6</v>
      </c>
      <c r="GD157">
        <v>0</v>
      </c>
      <c r="GF157">
        <v>108915477</v>
      </c>
      <c r="GG157">
        <v>1</v>
      </c>
      <c r="GH157">
        <v>1</v>
      </c>
      <c r="GI157">
        <v>4</v>
      </c>
      <c r="GJ157">
        <v>0</v>
      </c>
      <c r="GK157">
        <f>ROUND(R157*(S12)/100,2)</f>
        <v>0</v>
      </c>
      <c r="GL157">
        <f t="shared" si="133"/>
        <v>0</v>
      </c>
      <c r="GM157">
        <f t="shared" si="134"/>
        <v>13380.15</v>
      </c>
      <c r="GN157">
        <f t="shared" si="135"/>
        <v>13380.15</v>
      </c>
      <c r="GO157">
        <f t="shared" si="136"/>
        <v>0</v>
      </c>
      <c r="GP157">
        <f t="shared" si="137"/>
        <v>0</v>
      </c>
      <c r="GR157">
        <v>0</v>
      </c>
      <c r="GS157">
        <v>3</v>
      </c>
      <c r="GT157">
        <v>0</v>
      </c>
      <c r="GU157" t="s">
        <v>6</v>
      </c>
      <c r="GV157">
        <f t="shared" si="138"/>
        <v>0</v>
      </c>
      <c r="GW157">
        <v>1</v>
      </c>
      <c r="GX157">
        <f t="shared" si="139"/>
        <v>0</v>
      </c>
      <c r="HA157">
        <v>0</v>
      </c>
      <c r="HB157">
        <v>0</v>
      </c>
      <c r="HC157">
        <f t="shared" si="140"/>
        <v>0</v>
      </c>
      <c r="IK157">
        <v>0</v>
      </c>
    </row>
    <row r="159" spans="1:255" x14ac:dyDescent="0.2">
      <c r="A159" s="3">
        <v>51</v>
      </c>
      <c r="B159" s="3">
        <f>B130</f>
        <v>1</v>
      </c>
      <c r="C159" s="3">
        <f>A130</f>
        <v>5</v>
      </c>
      <c r="D159" s="3">
        <f>ROW(A130)</f>
        <v>130</v>
      </c>
      <c r="E159" s="3"/>
      <c r="F159" s="3" t="str">
        <f>IF(F130&lt;&gt;"",F130,"")</f>
        <v>Новый подраздел</v>
      </c>
      <c r="G159" s="3" t="str">
        <f>IF(G130&lt;&gt;"",G130,"")</f>
        <v>Стены</v>
      </c>
      <c r="H159" s="3">
        <v>0</v>
      </c>
      <c r="I159" s="3"/>
      <c r="J159" s="3"/>
      <c r="K159" s="3"/>
      <c r="L159" s="3"/>
      <c r="M159" s="3"/>
      <c r="N159" s="3"/>
      <c r="O159" s="3">
        <f t="shared" ref="O159:T159" si="149">ROUND(AB159,2)</f>
        <v>20542.21</v>
      </c>
      <c r="P159" s="3">
        <f t="shared" si="149"/>
        <v>17286.02</v>
      </c>
      <c r="Q159" s="3">
        <f t="shared" si="149"/>
        <v>61.14</v>
      </c>
      <c r="R159" s="3">
        <f t="shared" si="149"/>
        <v>31.8</v>
      </c>
      <c r="S159" s="3">
        <f t="shared" si="149"/>
        <v>3195.05</v>
      </c>
      <c r="T159" s="3">
        <f t="shared" si="149"/>
        <v>0</v>
      </c>
      <c r="U159" s="3">
        <f>AH159</f>
        <v>386.53883145999998</v>
      </c>
      <c r="V159" s="3">
        <f>AI159</f>
        <v>3.1167560000000005</v>
      </c>
      <c r="W159" s="3">
        <f>ROUND(AJ159,2)</f>
        <v>0</v>
      </c>
      <c r="X159" s="3">
        <f>ROUND(AK159,2)</f>
        <v>2723.63</v>
      </c>
      <c r="Y159" s="3">
        <f>ROUND(AL159,2)</f>
        <v>1782.59</v>
      </c>
      <c r="Z159" s="3"/>
      <c r="AA159" s="3"/>
      <c r="AB159" s="3">
        <f>ROUND(SUMIF(AA134:AA157,"=16781625",O134:O157),2)</f>
        <v>20542.21</v>
      </c>
      <c r="AC159" s="3">
        <f>ROUND(SUMIF(AA134:AA157,"=16781625",P134:P157),2)</f>
        <v>17286.02</v>
      </c>
      <c r="AD159" s="3">
        <f>ROUND(SUMIF(AA134:AA157,"=16781625",Q134:Q157),2)</f>
        <v>61.14</v>
      </c>
      <c r="AE159" s="3">
        <f>ROUND(SUMIF(AA134:AA157,"=16781625",R134:R157),2)</f>
        <v>31.8</v>
      </c>
      <c r="AF159" s="3">
        <f>ROUND(SUMIF(AA134:AA157,"=16781625",S134:S157),2)</f>
        <v>3195.05</v>
      </c>
      <c r="AG159" s="3">
        <f>ROUND(SUMIF(AA134:AA157,"=16781625",T134:T157),2)</f>
        <v>0</v>
      </c>
      <c r="AH159" s="3">
        <f>SUMIF(AA134:AA157,"=16781625",U134:U157)</f>
        <v>386.53883145999998</v>
      </c>
      <c r="AI159" s="3">
        <f>SUMIF(AA134:AA157,"=16781625",V134:V157)</f>
        <v>3.1167560000000005</v>
      </c>
      <c r="AJ159" s="3">
        <f>ROUND(SUMIF(AA134:AA157,"=16781625",W134:W157),2)</f>
        <v>0</v>
      </c>
      <c r="AK159" s="3">
        <f>ROUND(SUMIF(AA134:AA157,"=16781625",X134:X157),2)</f>
        <v>2723.63</v>
      </c>
      <c r="AL159" s="3">
        <f>ROUND(SUMIF(AA134:AA157,"=16781625",Y134:Y157),2)</f>
        <v>1782.59</v>
      </c>
      <c r="AM159" s="3"/>
      <c r="AN159" s="3"/>
      <c r="AO159" s="3">
        <f t="shared" ref="AO159:BC159" si="150">ROUND(BX159,2)</f>
        <v>0</v>
      </c>
      <c r="AP159" s="3">
        <f t="shared" si="150"/>
        <v>0</v>
      </c>
      <c r="AQ159" s="3">
        <f t="shared" si="150"/>
        <v>0</v>
      </c>
      <c r="AR159" s="3">
        <f t="shared" si="150"/>
        <v>25048.43</v>
      </c>
      <c r="AS159" s="3">
        <f t="shared" si="150"/>
        <v>25048.43</v>
      </c>
      <c r="AT159" s="3">
        <f t="shared" si="150"/>
        <v>0</v>
      </c>
      <c r="AU159" s="3">
        <f t="shared" si="150"/>
        <v>0</v>
      </c>
      <c r="AV159" s="3">
        <f t="shared" si="150"/>
        <v>17286.02</v>
      </c>
      <c r="AW159" s="3">
        <f t="shared" si="150"/>
        <v>17286.02</v>
      </c>
      <c r="AX159" s="3">
        <f t="shared" si="150"/>
        <v>0</v>
      </c>
      <c r="AY159" s="3">
        <f t="shared" si="150"/>
        <v>17286.02</v>
      </c>
      <c r="AZ159" s="3">
        <f t="shared" si="150"/>
        <v>0</v>
      </c>
      <c r="BA159" s="3">
        <f t="shared" si="150"/>
        <v>0</v>
      </c>
      <c r="BB159" s="3">
        <f t="shared" si="150"/>
        <v>0</v>
      </c>
      <c r="BC159" s="3">
        <f t="shared" si="150"/>
        <v>0</v>
      </c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>
        <f>ROUND(SUMIF(AA134:AA157,"=16781625",FQ134:FQ157),2)</f>
        <v>0</v>
      </c>
      <c r="BY159" s="3">
        <f>ROUND(SUMIF(AA134:AA157,"=16781625",FR134:FR157),2)</f>
        <v>0</v>
      </c>
      <c r="BZ159" s="3">
        <f>ROUND(SUMIF(AA134:AA157,"=16781625",GL134:GL157),2)</f>
        <v>0</v>
      </c>
      <c r="CA159" s="3">
        <f>ROUND(SUMIF(AA134:AA157,"=16781625",GM134:GM157),2)</f>
        <v>25048.43</v>
      </c>
      <c r="CB159" s="3">
        <f>ROUND(SUMIF(AA134:AA157,"=16781625",GN134:GN157),2)</f>
        <v>25048.43</v>
      </c>
      <c r="CC159" s="3">
        <f>ROUND(SUMIF(AA134:AA157,"=16781625",GO134:GO157),2)</f>
        <v>0</v>
      </c>
      <c r="CD159" s="3">
        <f>ROUND(SUMIF(AA134:AA157,"=16781625",GP134:GP157),2)</f>
        <v>0</v>
      </c>
      <c r="CE159" s="3">
        <f>AC159-BX159</f>
        <v>17286.02</v>
      </c>
      <c r="CF159" s="3">
        <f>AC159-BY159</f>
        <v>17286.02</v>
      </c>
      <c r="CG159" s="3">
        <f>BX159-BZ159</f>
        <v>0</v>
      </c>
      <c r="CH159" s="3">
        <f>AC159-BX159-BY159+BZ159</f>
        <v>17286.02</v>
      </c>
      <c r="CI159" s="3">
        <f>BY159-BZ159</f>
        <v>0</v>
      </c>
      <c r="CJ159" s="3">
        <f>ROUND(SUMIF(AA134:AA157,"=16781625",GX134:GX157),2)</f>
        <v>0</v>
      </c>
      <c r="CK159" s="3">
        <f>ROUND(SUMIF(AA134:AA157,"=16781625",GY134:GY157),2)</f>
        <v>0</v>
      </c>
      <c r="CL159" s="3">
        <f>ROUND(SUMIF(AA134:AA157,"=16781625",GZ134:GZ157),2)</f>
        <v>0</v>
      </c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4">
        <f t="shared" ref="DG159:DL159" si="151">ROUND(DT159,2)</f>
        <v>136811.04999999999</v>
      </c>
      <c r="DH159" s="4">
        <f t="shared" si="151"/>
        <v>115124.85</v>
      </c>
      <c r="DI159" s="4">
        <f t="shared" si="151"/>
        <v>407.2</v>
      </c>
      <c r="DJ159" s="4">
        <f t="shared" si="151"/>
        <v>211.74</v>
      </c>
      <c r="DK159" s="4">
        <f t="shared" si="151"/>
        <v>21279</v>
      </c>
      <c r="DL159" s="4">
        <f t="shared" si="151"/>
        <v>0</v>
      </c>
      <c r="DM159" s="4">
        <f>DZ159</f>
        <v>386.53883145999998</v>
      </c>
      <c r="DN159" s="4">
        <f>EA159</f>
        <v>3.1167560000000005</v>
      </c>
      <c r="DO159" s="4">
        <f>ROUND(EB159,2)</f>
        <v>0</v>
      </c>
      <c r="DP159" s="4">
        <f>ROUND(EC159,2)</f>
        <v>18139.259999999998</v>
      </c>
      <c r="DQ159" s="4">
        <f>ROUND(ED159,2)</f>
        <v>11872</v>
      </c>
      <c r="DR159" s="4"/>
      <c r="DS159" s="4"/>
      <c r="DT159" s="4">
        <f>ROUND(SUMIF(AA134:AA157,"=16781639",O134:O157),2)</f>
        <v>136811.04999999999</v>
      </c>
      <c r="DU159" s="4">
        <f>ROUND(SUMIF(AA134:AA157,"=16781639",P134:P157),2)</f>
        <v>115124.85</v>
      </c>
      <c r="DV159" s="4">
        <f>ROUND(SUMIF(AA134:AA157,"=16781639",Q134:Q157),2)</f>
        <v>407.2</v>
      </c>
      <c r="DW159" s="4">
        <f>ROUND(SUMIF(AA134:AA157,"=16781639",R134:R157),2)</f>
        <v>211.74</v>
      </c>
      <c r="DX159" s="4">
        <f>ROUND(SUMIF(AA134:AA157,"=16781639",S134:S157),2)</f>
        <v>21279</v>
      </c>
      <c r="DY159" s="4">
        <f>ROUND(SUMIF(AA134:AA157,"=16781639",T134:T157),2)</f>
        <v>0</v>
      </c>
      <c r="DZ159" s="4">
        <f>SUMIF(AA134:AA157,"=16781639",U134:U157)</f>
        <v>386.53883145999998</v>
      </c>
      <c r="EA159" s="4">
        <f>SUMIF(AA134:AA157,"=16781639",V134:V157)</f>
        <v>3.1167560000000005</v>
      </c>
      <c r="EB159" s="4">
        <f>ROUND(SUMIF(AA134:AA157,"=16781639",W134:W157),2)</f>
        <v>0</v>
      </c>
      <c r="EC159" s="4">
        <f>ROUND(SUMIF(AA134:AA157,"=16781639",X134:X157),2)</f>
        <v>18139.259999999998</v>
      </c>
      <c r="ED159" s="4">
        <f>ROUND(SUMIF(AA134:AA157,"=16781639",Y134:Y157),2)</f>
        <v>11872</v>
      </c>
      <c r="EE159" s="4"/>
      <c r="EF159" s="4"/>
      <c r="EG159" s="4">
        <f t="shared" ref="EG159:EU159" si="152">ROUND(FP159,2)</f>
        <v>0</v>
      </c>
      <c r="EH159" s="4">
        <f t="shared" si="152"/>
        <v>0</v>
      </c>
      <c r="EI159" s="4">
        <f t="shared" si="152"/>
        <v>0</v>
      </c>
      <c r="EJ159" s="4">
        <f t="shared" si="152"/>
        <v>166822.31</v>
      </c>
      <c r="EK159" s="4">
        <f t="shared" si="152"/>
        <v>166822.31</v>
      </c>
      <c r="EL159" s="4">
        <f t="shared" si="152"/>
        <v>0</v>
      </c>
      <c r="EM159" s="4">
        <f t="shared" si="152"/>
        <v>0</v>
      </c>
      <c r="EN159" s="4">
        <f t="shared" si="152"/>
        <v>115124.85</v>
      </c>
      <c r="EO159" s="4">
        <f t="shared" si="152"/>
        <v>115124.85</v>
      </c>
      <c r="EP159" s="4">
        <f t="shared" si="152"/>
        <v>0</v>
      </c>
      <c r="EQ159" s="4">
        <f t="shared" si="152"/>
        <v>115124.85</v>
      </c>
      <c r="ER159" s="4">
        <f t="shared" si="152"/>
        <v>0</v>
      </c>
      <c r="ES159" s="4">
        <f t="shared" si="152"/>
        <v>0</v>
      </c>
      <c r="ET159" s="4">
        <f t="shared" si="152"/>
        <v>0</v>
      </c>
      <c r="EU159" s="4">
        <f t="shared" si="152"/>
        <v>0</v>
      </c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>
        <f>ROUND(SUMIF(AA134:AA157,"=16781639",FQ134:FQ157),2)</f>
        <v>0</v>
      </c>
      <c r="FQ159" s="4">
        <f>ROUND(SUMIF(AA134:AA157,"=16781639",FR134:FR157),2)</f>
        <v>0</v>
      </c>
      <c r="FR159" s="4">
        <f>ROUND(SUMIF(AA134:AA157,"=16781639",GL134:GL157),2)</f>
        <v>0</v>
      </c>
      <c r="FS159" s="4">
        <f>ROUND(SUMIF(AA134:AA157,"=16781639",GM134:GM157),2)</f>
        <v>166822.31</v>
      </c>
      <c r="FT159" s="4">
        <f>ROUND(SUMIF(AA134:AA157,"=16781639",GN134:GN157),2)</f>
        <v>166822.31</v>
      </c>
      <c r="FU159" s="4">
        <f>ROUND(SUMIF(AA134:AA157,"=16781639",GO134:GO157),2)</f>
        <v>0</v>
      </c>
      <c r="FV159" s="4">
        <f>ROUND(SUMIF(AA134:AA157,"=16781639",GP134:GP157),2)</f>
        <v>0</v>
      </c>
      <c r="FW159" s="4">
        <f>DU159-FP159</f>
        <v>115124.85</v>
      </c>
      <c r="FX159" s="4">
        <f>DU159-FQ159</f>
        <v>115124.85</v>
      </c>
      <c r="FY159" s="4">
        <f>FP159-FR159</f>
        <v>0</v>
      </c>
      <c r="FZ159" s="4">
        <f>DU159-FP159-FQ159+FR159</f>
        <v>115124.85</v>
      </c>
      <c r="GA159" s="4">
        <f>FQ159-FR159</f>
        <v>0</v>
      </c>
      <c r="GB159" s="4">
        <f>ROUND(SUMIF(AA134:AA157,"=16781639",GX134:GX157),2)</f>
        <v>0</v>
      </c>
      <c r="GC159" s="4">
        <f>ROUND(SUMIF(AA134:AA157,"=16781639",GY134:GY157),2)</f>
        <v>0</v>
      </c>
      <c r="GD159" s="4">
        <f>ROUND(SUMIF(AA134:AA157,"=16781639",GZ134:GZ157),2)</f>
        <v>0</v>
      </c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>
        <v>0</v>
      </c>
    </row>
    <row r="161" spans="1:23" x14ac:dyDescent="0.2">
      <c r="A161" s="5">
        <v>50</v>
      </c>
      <c r="B161" s="5">
        <v>0</v>
      </c>
      <c r="C161" s="5">
        <v>0</v>
      </c>
      <c r="D161" s="5">
        <v>1</v>
      </c>
      <c r="E161" s="5">
        <v>201</v>
      </c>
      <c r="F161" s="5">
        <f>ROUND(Source!O159,O161)</f>
        <v>20542.21</v>
      </c>
      <c r="G161" s="5" t="s">
        <v>109</v>
      </c>
      <c r="H161" s="5" t="s">
        <v>110</v>
      </c>
      <c r="I161" s="5"/>
      <c r="J161" s="5"/>
      <c r="K161" s="5">
        <v>201</v>
      </c>
      <c r="L161" s="5">
        <v>1</v>
      </c>
      <c r="M161" s="5">
        <v>3</v>
      </c>
      <c r="N161" s="5" t="s">
        <v>6</v>
      </c>
      <c r="O161" s="5">
        <v>2</v>
      </c>
      <c r="P161" s="5">
        <f>ROUND(Source!DG159,O161)</f>
        <v>136811.04999999999</v>
      </c>
      <c r="Q161" s="5"/>
      <c r="R161" s="5"/>
      <c r="S161" s="5"/>
      <c r="T161" s="5"/>
      <c r="U161" s="5"/>
      <c r="V161" s="5"/>
      <c r="W161" s="5"/>
    </row>
    <row r="162" spans="1:23" x14ac:dyDescent="0.2">
      <c r="A162" s="5">
        <v>50</v>
      </c>
      <c r="B162" s="5">
        <v>0</v>
      </c>
      <c r="C162" s="5">
        <v>0</v>
      </c>
      <c r="D162" s="5">
        <v>1</v>
      </c>
      <c r="E162" s="5">
        <v>202</v>
      </c>
      <c r="F162" s="5">
        <f>ROUND(Source!P159,O162)</f>
        <v>17286.02</v>
      </c>
      <c r="G162" s="5" t="s">
        <v>111</v>
      </c>
      <c r="H162" s="5" t="s">
        <v>112</v>
      </c>
      <c r="I162" s="5"/>
      <c r="J162" s="5"/>
      <c r="K162" s="5">
        <v>202</v>
      </c>
      <c r="L162" s="5">
        <v>2</v>
      </c>
      <c r="M162" s="5">
        <v>3</v>
      </c>
      <c r="N162" s="5" t="s">
        <v>6</v>
      </c>
      <c r="O162" s="5">
        <v>2</v>
      </c>
      <c r="P162" s="5">
        <f>ROUND(Source!DH159,O162)</f>
        <v>115124.85</v>
      </c>
      <c r="Q162" s="5"/>
      <c r="R162" s="5"/>
      <c r="S162" s="5"/>
      <c r="T162" s="5"/>
      <c r="U162" s="5"/>
      <c r="V162" s="5"/>
      <c r="W162" s="5"/>
    </row>
    <row r="163" spans="1:23" x14ac:dyDescent="0.2">
      <c r="A163" s="5">
        <v>50</v>
      </c>
      <c r="B163" s="5">
        <v>0</v>
      </c>
      <c r="C163" s="5">
        <v>0</v>
      </c>
      <c r="D163" s="5">
        <v>1</v>
      </c>
      <c r="E163" s="5">
        <v>222</v>
      </c>
      <c r="F163" s="5">
        <f>ROUND(Source!AO159,O163)</f>
        <v>0</v>
      </c>
      <c r="G163" s="5" t="s">
        <v>113</v>
      </c>
      <c r="H163" s="5" t="s">
        <v>114</v>
      </c>
      <c r="I163" s="5"/>
      <c r="J163" s="5"/>
      <c r="K163" s="5">
        <v>222</v>
      </c>
      <c r="L163" s="5">
        <v>3</v>
      </c>
      <c r="M163" s="5">
        <v>3</v>
      </c>
      <c r="N163" s="5" t="s">
        <v>6</v>
      </c>
      <c r="O163" s="5">
        <v>2</v>
      </c>
      <c r="P163" s="5">
        <f>ROUND(Source!EG159,O163)</f>
        <v>0</v>
      </c>
      <c r="Q163" s="5"/>
      <c r="R163" s="5"/>
      <c r="S163" s="5"/>
      <c r="T163" s="5"/>
      <c r="U163" s="5"/>
      <c r="V163" s="5"/>
      <c r="W163" s="5"/>
    </row>
    <row r="164" spans="1:23" x14ac:dyDescent="0.2">
      <c r="A164" s="5">
        <v>50</v>
      </c>
      <c r="B164" s="5">
        <v>0</v>
      </c>
      <c r="C164" s="5">
        <v>0</v>
      </c>
      <c r="D164" s="5">
        <v>1</v>
      </c>
      <c r="E164" s="5">
        <v>225</v>
      </c>
      <c r="F164" s="5">
        <f>ROUND(Source!AV159,O164)</f>
        <v>17286.02</v>
      </c>
      <c r="G164" s="5" t="s">
        <v>115</v>
      </c>
      <c r="H164" s="5" t="s">
        <v>116</v>
      </c>
      <c r="I164" s="5"/>
      <c r="J164" s="5"/>
      <c r="K164" s="5">
        <v>225</v>
      </c>
      <c r="L164" s="5">
        <v>4</v>
      </c>
      <c r="M164" s="5">
        <v>3</v>
      </c>
      <c r="N164" s="5" t="s">
        <v>6</v>
      </c>
      <c r="O164" s="5">
        <v>2</v>
      </c>
      <c r="P164" s="5">
        <f>ROUND(Source!EN159,O164)</f>
        <v>115124.85</v>
      </c>
      <c r="Q164" s="5"/>
      <c r="R164" s="5"/>
      <c r="S164" s="5"/>
      <c r="T164" s="5"/>
      <c r="U164" s="5"/>
      <c r="V164" s="5"/>
      <c r="W164" s="5"/>
    </row>
    <row r="165" spans="1:23" x14ac:dyDescent="0.2">
      <c r="A165" s="5">
        <v>50</v>
      </c>
      <c r="B165" s="5">
        <v>0</v>
      </c>
      <c r="C165" s="5">
        <v>0</v>
      </c>
      <c r="D165" s="5">
        <v>1</v>
      </c>
      <c r="E165" s="5">
        <v>226</v>
      </c>
      <c r="F165" s="5">
        <f>ROUND(Source!AW159,O165)</f>
        <v>17286.02</v>
      </c>
      <c r="G165" s="5" t="s">
        <v>117</v>
      </c>
      <c r="H165" s="5" t="s">
        <v>118</v>
      </c>
      <c r="I165" s="5"/>
      <c r="J165" s="5"/>
      <c r="K165" s="5">
        <v>226</v>
      </c>
      <c r="L165" s="5">
        <v>5</v>
      </c>
      <c r="M165" s="5">
        <v>3</v>
      </c>
      <c r="N165" s="5" t="s">
        <v>6</v>
      </c>
      <c r="O165" s="5">
        <v>2</v>
      </c>
      <c r="P165" s="5">
        <f>ROUND(Source!EO159,O165)</f>
        <v>115124.85</v>
      </c>
      <c r="Q165" s="5"/>
      <c r="R165" s="5"/>
      <c r="S165" s="5"/>
      <c r="T165" s="5"/>
      <c r="U165" s="5"/>
      <c r="V165" s="5"/>
      <c r="W165" s="5"/>
    </row>
    <row r="166" spans="1:23" x14ac:dyDescent="0.2">
      <c r="A166" s="5">
        <v>50</v>
      </c>
      <c r="B166" s="5">
        <v>0</v>
      </c>
      <c r="C166" s="5">
        <v>0</v>
      </c>
      <c r="D166" s="5">
        <v>1</v>
      </c>
      <c r="E166" s="5">
        <v>227</v>
      </c>
      <c r="F166" s="5">
        <f>ROUND(Source!AX159,O166)</f>
        <v>0</v>
      </c>
      <c r="G166" s="5" t="s">
        <v>119</v>
      </c>
      <c r="H166" s="5" t="s">
        <v>120</v>
      </c>
      <c r="I166" s="5"/>
      <c r="J166" s="5"/>
      <c r="K166" s="5">
        <v>227</v>
      </c>
      <c r="L166" s="5">
        <v>6</v>
      </c>
      <c r="M166" s="5">
        <v>3</v>
      </c>
      <c r="N166" s="5" t="s">
        <v>6</v>
      </c>
      <c r="O166" s="5">
        <v>2</v>
      </c>
      <c r="P166" s="5">
        <f>ROUND(Source!EP159,O166)</f>
        <v>0</v>
      </c>
      <c r="Q166" s="5"/>
      <c r="R166" s="5"/>
      <c r="S166" s="5"/>
      <c r="T166" s="5"/>
      <c r="U166" s="5"/>
      <c r="V166" s="5"/>
      <c r="W166" s="5"/>
    </row>
    <row r="167" spans="1:23" x14ac:dyDescent="0.2">
      <c r="A167" s="5">
        <v>50</v>
      </c>
      <c r="B167" s="5">
        <v>0</v>
      </c>
      <c r="C167" s="5">
        <v>0</v>
      </c>
      <c r="D167" s="5">
        <v>1</v>
      </c>
      <c r="E167" s="5">
        <v>228</v>
      </c>
      <c r="F167" s="5">
        <f>ROUND(Source!AY159,O167)</f>
        <v>17286.02</v>
      </c>
      <c r="G167" s="5" t="s">
        <v>121</v>
      </c>
      <c r="H167" s="5" t="s">
        <v>122</v>
      </c>
      <c r="I167" s="5"/>
      <c r="J167" s="5"/>
      <c r="K167" s="5">
        <v>228</v>
      </c>
      <c r="L167" s="5">
        <v>7</v>
      </c>
      <c r="M167" s="5">
        <v>3</v>
      </c>
      <c r="N167" s="5" t="s">
        <v>6</v>
      </c>
      <c r="O167" s="5">
        <v>2</v>
      </c>
      <c r="P167" s="5">
        <f>ROUND(Source!EQ159,O167)</f>
        <v>115124.85</v>
      </c>
      <c r="Q167" s="5"/>
      <c r="R167" s="5"/>
      <c r="S167" s="5"/>
      <c r="T167" s="5"/>
      <c r="U167" s="5"/>
      <c r="V167" s="5"/>
      <c r="W167" s="5"/>
    </row>
    <row r="168" spans="1:23" x14ac:dyDescent="0.2">
      <c r="A168" s="5">
        <v>50</v>
      </c>
      <c r="B168" s="5">
        <v>0</v>
      </c>
      <c r="C168" s="5">
        <v>0</v>
      </c>
      <c r="D168" s="5">
        <v>1</v>
      </c>
      <c r="E168" s="5">
        <v>216</v>
      </c>
      <c r="F168" s="5">
        <f>ROUND(Source!AP159,O168)</f>
        <v>0</v>
      </c>
      <c r="G168" s="5" t="s">
        <v>123</v>
      </c>
      <c r="H168" s="5" t="s">
        <v>124</v>
      </c>
      <c r="I168" s="5"/>
      <c r="J168" s="5"/>
      <c r="K168" s="5">
        <v>216</v>
      </c>
      <c r="L168" s="5">
        <v>8</v>
      </c>
      <c r="M168" s="5">
        <v>3</v>
      </c>
      <c r="N168" s="5" t="s">
        <v>6</v>
      </c>
      <c r="O168" s="5">
        <v>2</v>
      </c>
      <c r="P168" s="5">
        <f>ROUND(Source!EH159,O168)</f>
        <v>0</v>
      </c>
      <c r="Q168" s="5"/>
      <c r="R168" s="5"/>
      <c r="S168" s="5"/>
      <c r="T168" s="5"/>
      <c r="U168" s="5"/>
      <c r="V168" s="5"/>
      <c r="W168" s="5"/>
    </row>
    <row r="169" spans="1:23" x14ac:dyDescent="0.2">
      <c r="A169" s="5">
        <v>50</v>
      </c>
      <c r="B169" s="5">
        <v>0</v>
      </c>
      <c r="C169" s="5">
        <v>0</v>
      </c>
      <c r="D169" s="5">
        <v>1</v>
      </c>
      <c r="E169" s="5">
        <v>223</v>
      </c>
      <c r="F169" s="5">
        <f>ROUND(Source!AQ159,O169)</f>
        <v>0</v>
      </c>
      <c r="G169" s="5" t="s">
        <v>125</v>
      </c>
      <c r="H169" s="5" t="s">
        <v>126</v>
      </c>
      <c r="I169" s="5"/>
      <c r="J169" s="5"/>
      <c r="K169" s="5">
        <v>223</v>
      </c>
      <c r="L169" s="5">
        <v>9</v>
      </c>
      <c r="M169" s="5">
        <v>3</v>
      </c>
      <c r="N169" s="5" t="s">
        <v>6</v>
      </c>
      <c r="O169" s="5">
        <v>2</v>
      </c>
      <c r="P169" s="5">
        <f>ROUND(Source!EI159,O169)</f>
        <v>0</v>
      </c>
      <c r="Q169" s="5"/>
      <c r="R169" s="5"/>
      <c r="S169" s="5"/>
      <c r="T169" s="5"/>
      <c r="U169" s="5"/>
      <c r="V169" s="5"/>
      <c r="W169" s="5"/>
    </row>
    <row r="170" spans="1:23" x14ac:dyDescent="0.2">
      <c r="A170" s="5">
        <v>50</v>
      </c>
      <c r="B170" s="5">
        <v>0</v>
      </c>
      <c r="C170" s="5">
        <v>0</v>
      </c>
      <c r="D170" s="5">
        <v>1</v>
      </c>
      <c r="E170" s="5">
        <v>229</v>
      </c>
      <c r="F170" s="5">
        <f>ROUND(Source!AZ159,O170)</f>
        <v>0</v>
      </c>
      <c r="G170" s="5" t="s">
        <v>127</v>
      </c>
      <c r="H170" s="5" t="s">
        <v>128</v>
      </c>
      <c r="I170" s="5"/>
      <c r="J170" s="5"/>
      <c r="K170" s="5">
        <v>229</v>
      </c>
      <c r="L170" s="5">
        <v>10</v>
      </c>
      <c r="M170" s="5">
        <v>3</v>
      </c>
      <c r="N170" s="5" t="s">
        <v>6</v>
      </c>
      <c r="O170" s="5">
        <v>2</v>
      </c>
      <c r="P170" s="5">
        <f>ROUND(Source!ER159,O170)</f>
        <v>0</v>
      </c>
      <c r="Q170" s="5"/>
      <c r="R170" s="5"/>
      <c r="S170" s="5"/>
      <c r="T170" s="5"/>
      <c r="U170" s="5"/>
      <c r="V170" s="5"/>
      <c r="W170" s="5"/>
    </row>
    <row r="171" spans="1:23" x14ac:dyDescent="0.2">
      <c r="A171" s="5">
        <v>50</v>
      </c>
      <c r="B171" s="5">
        <v>0</v>
      </c>
      <c r="C171" s="5">
        <v>0</v>
      </c>
      <c r="D171" s="5">
        <v>1</v>
      </c>
      <c r="E171" s="5">
        <v>203</v>
      </c>
      <c r="F171" s="5">
        <f>ROUND(Source!Q159,O171)</f>
        <v>61.14</v>
      </c>
      <c r="G171" s="5" t="s">
        <v>129</v>
      </c>
      <c r="H171" s="5" t="s">
        <v>130</v>
      </c>
      <c r="I171" s="5"/>
      <c r="J171" s="5"/>
      <c r="K171" s="5">
        <v>203</v>
      </c>
      <c r="L171" s="5">
        <v>11</v>
      </c>
      <c r="M171" s="5">
        <v>3</v>
      </c>
      <c r="N171" s="5" t="s">
        <v>6</v>
      </c>
      <c r="O171" s="5">
        <v>2</v>
      </c>
      <c r="P171" s="5">
        <f>ROUND(Source!DI159,O171)</f>
        <v>407.2</v>
      </c>
      <c r="Q171" s="5"/>
      <c r="R171" s="5"/>
      <c r="S171" s="5"/>
      <c r="T171" s="5"/>
      <c r="U171" s="5"/>
      <c r="V171" s="5"/>
      <c r="W171" s="5"/>
    </row>
    <row r="172" spans="1:23" x14ac:dyDescent="0.2">
      <c r="A172" s="5">
        <v>50</v>
      </c>
      <c r="B172" s="5">
        <v>0</v>
      </c>
      <c r="C172" s="5">
        <v>0</v>
      </c>
      <c r="D172" s="5">
        <v>1</v>
      </c>
      <c r="E172" s="5">
        <v>231</v>
      </c>
      <c r="F172" s="5">
        <f>ROUND(Source!BB159,O172)</f>
        <v>0</v>
      </c>
      <c r="G172" s="5" t="s">
        <v>131</v>
      </c>
      <c r="H172" s="5" t="s">
        <v>132</v>
      </c>
      <c r="I172" s="5"/>
      <c r="J172" s="5"/>
      <c r="K172" s="5">
        <v>231</v>
      </c>
      <c r="L172" s="5">
        <v>12</v>
      </c>
      <c r="M172" s="5">
        <v>3</v>
      </c>
      <c r="N172" s="5" t="s">
        <v>6</v>
      </c>
      <c r="O172" s="5">
        <v>2</v>
      </c>
      <c r="P172" s="5">
        <f>ROUND(Source!ET159,O172)</f>
        <v>0</v>
      </c>
      <c r="Q172" s="5"/>
      <c r="R172" s="5"/>
      <c r="S172" s="5"/>
      <c r="T172" s="5"/>
      <c r="U172" s="5"/>
      <c r="V172" s="5"/>
      <c r="W172" s="5"/>
    </row>
    <row r="173" spans="1:23" x14ac:dyDescent="0.2">
      <c r="A173" s="5">
        <v>50</v>
      </c>
      <c r="B173" s="5">
        <v>0</v>
      </c>
      <c r="C173" s="5">
        <v>0</v>
      </c>
      <c r="D173" s="5">
        <v>1</v>
      </c>
      <c r="E173" s="5">
        <v>204</v>
      </c>
      <c r="F173" s="5">
        <f>ROUND(Source!R159,O173)</f>
        <v>31.8</v>
      </c>
      <c r="G173" s="5" t="s">
        <v>133</v>
      </c>
      <c r="H173" s="5" t="s">
        <v>134</v>
      </c>
      <c r="I173" s="5"/>
      <c r="J173" s="5"/>
      <c r="K173" s="5">
        <v>204</v>
      </c>
      <c r="L173" s="5">
        <v>13</v>
      </c>
      <c r="M173" s="5">
        <v>3</v>
      </c>
      <c r="N173" s="5" t="s">
        <v>6</v>
      </c>
      <c r="O173" s="5">
        <v>2</v>
      </c>
      <c r="P173" s="5">
        <f>ROUND(Source!DJ159,O173)</f>
        <v>211.74</v>
      </c>
      <c r="Q173" s="5"/>
      <c r="R173" s="5"/>
      <c r="S173" s="5"/>
      <c r="T173" s="5"/>
      <c r="U173" s="5"/>
      <c r="V173" s="5"/>
      <c r="W173" s="5"/>
    </row>
    <row r="174" spans="1:23" x14ac:dyDescent="0.2">
      <c r="A174" s="5">
        <v>50</v>
      </c>
      <c r="B174" s="5">
        <v>0</v>
      </c>
      <c r="C174" s="5">
        <v>0</v>
      </c>
      <c r="D174" s="5">
        <v>1</v>
      </c>
      <c r="E174" s="5">
        <v>205</v>
      </c>
      <c r="F174" s="5">
        <f>ROUND(Source!S159,O174)</f>
        <v>3195.05</v>
      </c>
      <c r="G174" s="5" t="s">
        <v>135</v>
      </c>
      <c r="H174" s="5" t="s">
        <v>136</v>
      </c>
      <c r="I174" s="5"/>
      <c r="J174" s="5"/>
      <c r="K174" s="5">
        <v>205</v>
      </c>
      <c r="L174" s="5">
        <v>14</v>
      </c>
      <c r="M174" s="5">
        <v>3</v>
      </c>
      <c r="N174" s="5" t="s">
        <v>6</v>
      </c>
      <c r="O174" s="5">
        <v>2</v>
      </c>
      <c r="P174" s="5">
        <f>ROUND(Source!DK159,O174)</f>
        <v>21279</v>
      </c>
      <c r="Q174" s="5"/>
      <c r="R174" s="5"/>
      <c r="S174" s="5"/>
      <c r="T174" s="5"/>
      <c r="U174" s="5"/>
      <c r="V174" s="5"/>
      <c r="W174" s="5"/>
    </row>
    <row r="175" spans="1:23" x14ac:dyDescent="0.2">
      <c r="A175" s="5">
        <v>50</v>
      </c>
      <c r="B175" s="5">
        <v>0</v>
      </c>
      <c r="C175" s="5">
        <v>0</v>
      </c>
      <c r="D175" s="5">
        <v>1</v>
      </c>
      <c r="E175" s="5">
        <v>232</v>
      </c>
      <c r="F175" s="5">
        <f>ROUND(Source!BC159,O175)</f>
        <v>0</v>
      </c>
      <c r="G175" s="5" t="s">
        <v>137</v>
      </c>
      <c r="H175" s="5" t="s">
        <v>138</v>
      </c>
      <c r="I175" s="5"/>
      <c r="J175" s="5"/>
      <c r="K175" s="5">
        <v>232</v>
      </c>
      <c r="L175" s="5">
        <v>15</v>
      </c>
      <c r="M175" s="5">
        <v>3</v>
      </c>
      <c r="N175" s="5" t="s">
        <v>6</v>
      </c>
      <c r="O175" s="5">
        <v>2</v>
      </c>
      <c r="P175" s="5">
        <f>ROUND(Source!EU159,O175)</f>
        <v>0</v>
      </c>
      <c r="Q175" s="5"/>
      <c r="R175" s="5"/>
      <c r="S175" s="5"/>
      <c r="T175" s="5"/>
      <c r="U175" s="5"/>
      <c r="V175" s="5"/>
      <c r="W175" s="5"/>
    </row>
    <row r="176" spans="1:23" x14ac:dyDescent="0.2">
      <c r="A176" s="5">
        <v>50</v>
      </c>
      <c r="B176" s="5">
        <v>0</v>
      </c>
      <c r="C176" s="5">
        <v>0</v>
      </c>
      <c r="D176" s="5">
        <v>1</v>
      </c>
      <c r="E176" s="5">
        <v>214</v>
      </c>
      <c r="F176" s="5">
        <f>ROUND(Source!AS159,O176)</f>
        <v>25048.43</v>
      </c>
      <c r="G176" s="5" t="s">
        <v>139</v>
      </c>
      <c r="H176" s="5" t="s">
        <v>140</v>
      </c>
      <c r="I176" s="5"/>
      <c r="J176" s="5"/>
      <c r="K176" s="5">
        <v>214</v>
      </c>
      <c r="L176" s="5">
        <v>16</v>
      </c>
      <c r="M176" s="5">
        <v>3</v>
      </c>
      <c r="N176" s="5" t="s">
        <v>6</v>
      </c>
      <c r="O176" s="5">
        <v>2</v>
      </c>
      <c r="P176" s="5">
        <f>ROUND(Source!EK159,O176)</f>
        <v>166822.31</v>
      </c>
      <c r="Q176" s="5"/>
      <c r="R176" s="5"/>
      <c r="S176" s="5"/>
      <c r="T176" s="5"/>
      <c r="U176" s="5"/>
      <c r="V176" s="5"/>
      <c r="W176" s="5"/>
    </row>
    <row r="177" spans="1:255" x14ac:dyDescent="0.2">
      <c r="A177" s="5">
        <v>50</v>
      </c>
      <c r="B177" s="5">
        <v>0</v>
      </c>
      <c r="C177" s="5">
        <v>0</v>
      </c>
      <c r="D177" s="5">
        <v>1</v>
      </c>
      <c r="E177" s="5">
        <v>215</v>
      </c>
      <c r="F177" s="5">
        <f>ROUND(Source!AT159,O177)</f>
        <v>0</v>
      </c>
      <c r="G177" s="5" t="s">
        <v>141</v>
      </c>
      <c r="H177" s="5" t="s">
        <v>142</v>
      </c>
      <c r="I177" s="5"/>
      <c r="J177" s="5"/>
      <c r="K177" s="5">
        <v>215</v>
      </c>
      <c r="L177" s="5">
        <v>17</v>
      </c>
      <c r="M177" s="5">
        <v>3</v>
      </c>
      <c r="N177" s="5" t="s">
        <v>6</v>
      </c>
      <c r="O177" s="5">
        <v>2</v>
      </c>
      <c r="P177" s="5">
        <f>ROUND(Source!EL159,O177)</f>
        <v>0</v>
      </c>
      <c r="Q177" s="5"/>
      <c r="R177" s="5"/>
      <c r="S177" s="5"/>
      <c r="T177" s="5"/>
      <c r="U177" s="5"/>
      <c r="V177" s="5"/>
      <c r="W177" s="5"/>
    </row>
    <row r="178" spans="1:255" x14ac:dyDescent="0.2">
      <c r="A178" s="5">
        <v>50</v>
      </c>
      <c r="B178" s="5">
        <v>0</v>
      </c>
      <c r="C178" s="5">
        <v>0</v>
      </c>
      <c r="D178" s="5">
        <v>1</v>
      </c>
      <c r="E178" s="5">
        <v>217</v>
      </c>
      <c r="F178" s="5">
        <f>ROUND(Source!AU159,O178)</f>
        <v>0</v>
      </c>
      <c r="G178" s="5" t="s">
        <v>143</v>
      </c>
      <c r="H178" s="5" t="s">
        <v>144</v>
      </c>
      <c r="I178" s="5"/>
      <c r="J178" s="5"/>
      <c r="K178" s="5">
        <v>217</v>
      </c>
      <c r="L178" s="5">
        <v>18</v>
      </c>
      <c r="M178" s="5">
        <v>3</v>
      </c>
      <c r="N178" s="5" t="s">
        <v>6</v>
      </c>
      <c r="O178" s="5">
        <v>2</v>
      </c>
      <c r="P178" s="5">
        <f>ROUND(Source!EM159,O178)</f>
        <v>0</v>
      </c>
      <c r="Q178" s="5"/>
      <c r="R178" s="5"/>
      <c r="S178" s="5"/>
      <c r="T178" s="5"/>
      <c r="U178" s="5"/>
      <c r="V178" s="5"/>
      <c r="W178" s="5"/>
    </row>
    <row r="179" spans="1:255" x14ac:dyDescent="0.2">
      <c r="A179" s="5">
        <v>50</v>
      </c>
      <c r="B179" s="5">
        <v>0</v>
      </c>
      <c r="C179" s="5">
        <v>0</v>
      </c>
      <c r="D179" s="5">
        <v>1</v>
      </c>
      <c r="E179" s="5">
        <v>230</v>
      </c>
      <c r="F179" s="5">
        <f>ROUND(Source!BA159,O179)</f>
        <v>0</v>
      </c>
      <c r="G179" s="5" t="s">
        <v>145</v>
      </c>
      <c r="H179" s="5" t="s">
        <v>146</v>
      </c>
      <c r="I179" s="5"/>
      <c r="J179" s="5"/>
      <c r="K179" s="5">
        <v>230</v>
      </c>
      <c r="L179" s="5">
        <v>19</v>
      </c>
      <c r="M179" s="5">
        <v>3</v>
      </c>
      <c r="N179" s="5" t="s">
        <v>6</v>
      </c>
      <c r="O179" s="5">
        <v>2</v>
      </c>
      <c r="P179" s="5">
        <f>ROUND(Source!ES159,O179)</f>
        <v>0</v>
      </c>
      <c r="Q179" s="5"/>
      <c r="R179" s="5"/>
      <c r="S179" s="5"/>
      <c r="T179" s="5"/>
      <c r="U179" s="5"/>
      <c r="V179" s="5"/>
      <c r="W179" s="5"/>
    </row>
    <row r="180" spans="1:255" x14ac:dyDescent="0.2">
      <c r="A180" s="5">
        <v>50</v>
      </c>
      <c r="B180" s="5">
        <v>0</v>
      </c>
      <c r="C180" s="5">
        <v>0</v>
      </c>
      <c r="D180" s="5">
        <v>1</v>
      </c>
      <c r="E180" s="5">
        <v>206</v>
      </c>
      <c r="F180" s="5">
        <f>ROUND(Source!T159,O180)</f>
        <v>0</v>
      </c>
      <c r="G180" s="5" t="s">
        <v>147</v>
      </c>
      <c r="H180" s="5" t="s">
        <v>148</v>
      </c>
      <c r="I180" s="5"/>
      <c r="J180" s="5"/>
      <c r="K180" s="5">
        <v>206</v>
      </c>
      <c r="L180" s="5">
        <v>20</v>
      </c>
      <c r="M180" s="5">
        <v>3</v>
      </c>
      <c r="N180" s="5" t="s">
        <v>6</v>
      </c>
      <c r="O180" s="5">
        <v>2</v>
      </c>
      <c r="P180" s="5">
        <f>ROUND(Source!DL159,O180)</f>
        <v>0</v>
      </c>
      <c r="Q180" s="5"/>
      <c r="R180" s="5"/>
      <c r="S180" s="5"/>
      <c r="T180" s="5"/>
      <c r="U180" s="5"/>
      <c r="V180" s="5"/>
      <c r="W180" s="5"/>
    </row>
    <row r="181" spans="1:255" x14ac:dyDescent="0.2">
      <c r="A181" s="5">
        <v>50</v>
      </c>
      <c r="B181" s="5">
        <v>0</v>
      </c>
      <c r="C181" s="5">
        <v>0</v>
      </c>
      <c r="D181" s="5">
        <v>1</v>
      </c>
      <c r="E181" s="5">
        <v>207</v>
      </c>
      <c r="F181" s="5">
        <f>Source!U159</f>
        <v>386.53883145999998</v>
      </c>
      <c r="G181" s="5" t="s">
        <v>149</v>
      </c>
      <c r="H181" s="5" t="s">
        <v>150</v>
      </c>
      <c r="I181" s="5"/>
      <c r="J181" s="5"/>
      <c r="K181" s="5">
        <v>207</v>
      </c>
      <c r="L181" s="5">
        <v>21</v>
      </c>
      <c r="M181" s="5">
        <v>3</v>
      </c>
      <c r="N181" s="5" t="s">
        <v>6</v>
      </c>
      <c r="O181" s="5">
        <v>-1</v>
      </c>
      <c r="P181" s="5">
        <f>Source!DM159</f>
        <v>386.53883145999998</v>
      </c>
      <c r="Q181" s="5"/>
      <c r="R181" s="5"/>
      <c r="S181" s="5"/>
      <c r="T181" s="5"/>
      <c r="U181" s="5"/>
      <c r="V181" s="5"/>
      <c r="W181" s="5"/>
    </row>
    <row r="182" spans="1:255" x14ac:dyDescent="0.2">
      <c r="A182" s="5">
        <v>50</v>
      </c>
      <c r="B182" s="5">
        <v>0</v>
      </c>
      <c r="C182" s="5">
        <v>0</v>
      </c>
      <c r="D182" s="5">
        <v>1</v>
      </c>
      <c r="E182" s="5">
        <v>208</v>
      </c>
      <c r="F182" s="5">
        <f>Source!V159</f>
        <v>3.1167560000000005</v>
      </c>
      <c r="G182" s="5" t="s">
        <v>151</v>
      </c>
      <c r="H182" s="5" t="s">
        <v>152</v>
      </c>
      <c r="I182" s="5"/>
      <c r="J182" s="5"/>
      <c r="K182" s="5">
        <v>208</v>
      </c>
      <c r="L182" s="5">
        <v>22</v>
      </c>
      <c r="M182" s="5">
        <v>3</v>
      </c>
      <c r="N182" s="5" t="s">
        <v>6</v>
      </c>
      <c r="O182" s="5">
        <v>-1</v>
      </c>
      <c r="P182" s="5">
        <f>Source!DN159</f>
        <v>3.1167560000000005</v>
      </c>
      <c r="Q182" s="5"/>
      <c r="R182" s="5"/>
      <c r="S182" s="5"/>
      <c r="T182" s="5"/>
      <c r="U182" s="5"/>
      <c r="V182" s="5"/>
      <c r="W182" s="5"/>
    </row>
    <row r="183" spans="1:255" x14ac:dyDescent="0.2">
      <c r="A183" s="5">
        <v>50</v>
      </c>
      <c r="B183" s="5">
        <v>0</v>
      </c>
      <c r="C183" s="5">
        <v>0</v>
      </c>
      <c r="D183" s="5">
        <v>1</v>
      </c>
      <c r="E183" s="5">
        <v>209</v>
      </c>
      <c r="F183" s="5">
        <f>ROUND(Source!W159,O183)</f>
        <v>0</v>
      </c>
      <c r="G183" s="5" t="s">
        <v>153</v>
      </c>
      <c r="H183" s="5" t="s">
        <v>154</v>
      </c>
      <c r="I183" s="5"/>
      <c r="J183" s="5"/>
      <c r="K183" s="5">
        <v>209</v>
      </c>
      <c r="L183" s="5">
        <v>23</v>
      </c>
      <c r="M183" s="5">
        <v>3</v>
      </c>
      <c r="N183" s="5" t="s">
        <v>6</v>
      </c>
      <c r="O183" s="5">
        <v>2</v>
      </c>
      <c r="P183" s="5">
        <f>ROUND(Source!DO159,O183)</f>
        <v>0</v>
      </c>
      <c r="Q183" s="5"/>
      <c r="R183" s="5"/>
      <c r="S183" s="5"/>
      <c r="T183" s="5"/>
      <c r="U183" s="5"/>
      <c r="V183" s="5"/>
      <c r="W183" s="5"/>
    </row>
    <row r="184" spans="1:255" x14ac:dyDescent="0.2">
      <c r="A184" s="5">
        <v>50</v>
      </c>
      <c r="B184" s="5">
        <v>0</v>
      </c>
      <c r="C184" s="5">
        <v>0</v>
      </c>
      <c r="D184" s="5">
        <v>1</v>
      </c>
      <c r="E184" s="5">
        <v>210</v>
      </c>
      <c r="F184" s="5">
        <f>ROUND(Source!X159,O184)</f>
        <v>2723.63</v>
      </c>
      <c r="G184" s="5" t="s">
        <v>155</v>
      </c>
      <c r="H184" s="5" t="s">
        <v>156</v>
      </c>
      <c r="I184" s="5"/>
      <c r="J184" s="5"/>
      <c r="K184" s="5">
        <v>210</v>
      </c>
      <c r="L184" s="5">
        <v>24</v>
      </c>
      <c r="M184" s="5">
        <v>3</v>
      </c>
      <c r="N184" s="5" t="s">
        <v>6</v>
      </c>
      <c r="O184" s="5">
        <v>2</v>
      </c>
      <c r="P184" s="5">
        <f>ROUND(Source!DP159,O184)</f>
        <v>18139.259999999998</v>
      </c>
      <c r="Q184" s="5"/>
      <c r="R184" s="5"/>
      <c r="S184" s="5"/>
      <c r="T184" s="5"/>
      <c r="U184" s="5"/>
      <c r="V184" s="5"/>
      <c r="W184" s="5"/>
    </row>
    <row r="185" spans="1:255" x14ac:dyDescent="0.2">
      <c r="A185" s="5">
        <v>50</v>
      </c>
      <c r="B185" s="5">
        <v>0</v>
      </c>
      <c r="C185" s="5">
        <v>0</v>
      </c>
      <c r="D185" s="5">
        <v>1</v>
      </c>
      <c r="E185" s="5">
        <v>211</v>
      </c>
      <c r="F185" s="5">
        <f>ROUND(Source!Y159,O185)</f>
        <v>1782.59</v>
      </c>
      <c r="G185" s="5" t="s">
        <v>157</v>
      </c>
      <c r="H185" s="5" t="s">
        <v>158</v>
      </c>
      <c r="I185" s="5"/>
      <c r="J185" s="5"/>
      <c r="K185" s="5">
        <v>211</v>
      </c>
      <c r="L185" s="5">
        <v>25</v>
      </c>
      <c r="M185" s="5">
        <v>3</v>
      </c>
      <c r="N185" s="5" t="s">
        <v>6</v>
      </c>
      <c r="O185" s="5">
        <v>2</v>
      </c>
      <c r="P185" s="5">
        <f>ROUND(Source!DQ159,O185)</f>
        <v>11872</v>
      </c>
      <c r="Q185" s="5"/>
      <c r="R185" s="5"/>
      <c r="S185" s="5"/>
      <c r="T185" s="5"/>
      <c r="U185" s="5"/>
      <c r="V185" s="5"/>
      <c r="W185" s="5"/>
    </row>
    <row r="186" spans="1:255" x14ac:dyDescent="0.2">
      <c r="A186" s="5">
        <v>50</v>
      </c>
      <c r="B186" s="5">
        <v>0</v>
      </c>
      <c r="C186" s="5">
        <v>0</v>
      </c>
      <c r="D186" s="5">
        <v>1</v>
      </c>
      <c r="E186" s="5">
        <v>224</v>
      </c>
      <c r="F186" s="5">
        <f>ROUND(Source!AR159,O186)</f>
        <v>25048.43</v>
      </c>
      <c r="G186" s="5" t="s">
        <v>159</v>
      </c>
      <c r="H186" s="5" t="s">
        <v>160</v>
      </c>
      <c r="I186" s="5"/>
      <c r="J186" s="5"/>
      <c r="K186" s="5">
        <v>224</v>
      </c>
      <c r="L186" s="5">
        <v>26</v>
      </c>
      <c r="M186" s="5">
        <v>3</v>
      </c>
      <c r="N186" s="5" t="s">
        <v>6</v>
      </c>
      <c r="O186" s="5">
        <v>2</v>
      </c>
      <c r="P186" s="5">
        <f>ROUND(Source!EJ159,O186)</f>
        <v>166822.31</v>
      </c>
      <c r="Q186" s="5"/>
      <c r="R186" s="5"/>
      <c r="S186" s="5"/>
      <c r="T186" s="5"/>
      <c r="U186" s="5"/>
      <c r="V186" s="5"/>
      <c r="W186" s="5"/>
    </row>
    <row r="188" spans="1:255" x14ac:dyDescent="0.2">
      <c r="A188" s="1">
        <v>5</v>
      </c>
      <c r="B188" s="1">
        <v>1</v>
      </c>
      <c r="C188" s="1"/>
      <c r="D188" s="1">
        <f>ROW(A235)</f>
        <v>235</v>
      </c>
      <c r="E188" s="1"/>
      <c r="F188" s="1" t="s">
        <v>162</v>
      </c>
      <c r="G188" s="1" t="s">
        <v>86</v>
      </c>
      <c r="H188" s="1" t="s">
        <v>6</v>
      </c>
      <c r="I188" s="1">
        <v>0</v>
      </c>
      <c r="J188" s="1"/>
      <c r="K188" s="1">
        <v>0</v>
      </c>
      <c r="L188" s="1"/>
      <c r="M188" s="1"/>
      <c r="N188" s="1"/>
      <c r="O188" s="1"/>
      <c r="P188" s="1"/>
      <c r="Q188" s="1"/>
      <c r="R188" s="1"/>
      <c r="S188" s="1"/>
      <c r="T188" s="1"/>
      <c r="U188" s="1" t="s">
        <v>6</v>
      </c>
      <c r="V188" s="1">
        <v>0</v>
      </c>
      <c r="W188" s="1"/>
      <c r="X188" s="1"/>
      <c r="Y188" s="1"/>
      <c r="Z188" s="1"/>
      <c r="AA188" s="1"/>
      <c r="AB188" s="1" t="s">
        <v>6</v>
      </c>
      <c r="AC188" s="1" t="s">
        <v>6</v>
      </c>
      <c r="AD188" s="1" t="s">
        <v>6</v>
      </c>
      <c r="AE188" s="1" t="s">
        <v>6</v>
      </c>
      <c r="AF188" s="1" t="s">
        <v>6</v>
      </c>
      <c r="AG188" s="1" t="s">
        <v>6</v>
      </c>
      <c r="AH188" s="1"/>
      <c r="AI188" s="1"/>
      <c r="AJ188" s="1"/>
      <c r="AK188" s="1"/>
      <c r="AL188" s="1"/>
      <c r="AM188" s="1"/>
      <c r="AN188" s="1"/>
      <c r="AO188" s="1"/>
      <c r="AP188" s="1" t="s">
        <v>6</v>
      </c>
      <c r="AQ188" s="1" t="s">
        <v>6</v>
      </c>
      <c r="AR188" s="1" t="s">
        <v>6</v>
      </c>
      <c r="AS188" s="1"/>
      <c r="AT188" s="1"/>
      <c r="AU188" s="1"/>
      <c r="AV188" s="1"/>
      <c r="AW188" s="1"/>
      <c r="AX188" s="1"/>
      <c r="AY188" s="1"/>
      <c r="AZ188" s="1" t="s">
        <v>6</v>
      </c>
      <c r="BA188" s="1"/>
      <c r="BB188" s="1" t="s">
        <v>6</v>
      </c>
      <c r="BC188" s="1" t="s">
        <v>6</v>
      </c>
      <c r="BD188" s="1" t="s">
        <v>6</v>
      </c>
      <c r="BE188" s="1" t="s">
        <v>6</v>
      </c>
      <c r="BF188" s="1" t="s">
        <v>6</v>
      </c>
      <c r="BG188" s="1" t="s">
        <v>6</v>
      </c>
      <c r="BH188" s="1" t="s">
        <v>6</v>
      </c>
      <c r="BI188" s="1" t="s">
        <v>6</v>
      </c>
      <c r="BJ188" s="1" t="s">
        <v>6</v>
      </c>
      <c r="BK188" s="1" t="s">
        <v>6</v>
      </c>
      <c r="BL188" s="1" t="s">
        <v>6</v>
      </c>
      <c r="BM188" s="1" t="s">
        <v>6</v>
      </c>
      <c r="BN188" s="1" t="s">
        <v>6</v>
      </c>
      <c r="BO188" s="1" t="s">
        <v>6</v>
      </c>
      <c r="BP188" s="1" t="s">
        <v>6</v>
      </c>
      <c r="BQ188" s="1"/>
      <c r="BR188" s="1"/>
      <c r="BS188" s="1"/>
      <c r="BT188" s="1"/>
      <c r="BU188" s="1"/>
      <c r="BV188" s="1"/>
      <c r="BW188" s="1"/>
      <c r="BX188" s="1">
        <v>0</v>
      </c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>
        <v>0</v>
      </c>
    </row>
    <row r="190" spans="1:255" x14ac:dyDescent="0.2">
      <c r="A190" s="3">
        <v>52</v>
      </c>
      <c r="B190" s="3">
        <f t="shared" ref="B190:G190" si="153">B235</f>
        <v>1</v>
      </c>
      <c r="C190" s="3">
        <f t="shared" si="153"/>
        <v>5</v>
      </c>
      <c r="D190" s="3">
        <f t="shared" si="153"/>
        <v>188</v>
      </c>
      <c r="E190" s="3">
        <f t="shared" si="153"/>
        <v>0</v>
      </c>
      <c r="F190" s="3" t="str">
        <f t="shared" si="153"/>
        <v>Новый подраздел</v>
      </c>
      <c r="G190" s="3" t="str">
        <f t="shared" si="153"/>
        <v>Полы</v>
      </c>
      <c r="H190" s="3"/>
      <c r="I190" s="3"/>
      <c r="J190" s="3"/>
      <c r="K190" s="3"/>
      <c r="L190" s="3"/>
      <c r="M190" s="3"/>
      <c r="N190" s="3"/>
      <c r="O190" s="3">
        <f t="shared" ref="O190:AT190" si="154">O235</f>
        <v>121832.03</v>
      </c>
      <c r="P190" s="3">
        <f t="shared" si="154"/>
        <v>115835.76</v>
      </c>
      <c r="Q190" s="3">
        <f t="shared" si="154"/>
        <v>2147.1799999999998</v>
      </c>
      <c r="R190" s="3">
        <f t="shared" si="154"/>
        <v>284.02</v>
      </c>
      <c r="S190" s="3">
        <f t="shared" si="154"/>
        <v>3849.09</v>
      </c>
      <c r="T190" s="3">
        <f t="shared" si="154"/>
        <v>0</v>
      </c>
      <c r="U190" s="3">
        <f t="shared" si="154"/>
        <v>444.6479552159999</v>
      </c>
      <c r="V190" s="3">
        <f t="shared" si="154"/>
        <v>26.634608399999998</v>
      </c>
      <c r="W190" s="3">
        <f t="shared" si="154"/>
        <v>0</v>
      </c>
      <c r="X190" s="3">
        <f t="shared" si="154"/>
        <v>4587.75</v>
      </c>
      <c r="Y190" s="3">
        <f t="shared" si="154"/>
        <v>2645.19</v>
      </c>
      <c r="Z190" s="3">
        <f t="shared" si="154"/>
        <v>0</v>
      </c>
      <c r="AA190" s="3">
        <f t="shared" si="154"/>
        <v>0</v>
      </c>
      <c r="AB190" s="3">
        <f t="shared" si="154"/>
        <v>121832.03</v>
      </c>
      <c r="AC190" s="3">
        <f t="shared" si="154"/>
        <v>115835.76</v>
      </c>
      <c r="AD190" s="3">
        <f t="shared" si="154"/>
        <v>2147.1799999999998</v>
      </c>
      <c r="AE190" s="3">
        <f t="shared" si="154"/>
        <v>284.02</v>
      </c>
      <c r="AF190" s="3">
        <f t="shared" si="154"/>
        <v>3849.09</v>
      </c>
      <c r="AG190" s="3">
        <f t="shared" si="154"/>
        <v>0</v>
      </c>
      <c r="AH190" s="3">
        <f t="shared" si="154"/>
        <v>444.6479552159999</v>
      </c>
      <c r="AI190" s="3">
        <f t="shared" si="154"/>
        <v>26.634608399999998</v>
      </c>
      <c r="AJ190" s="3">
        <f t="shared" si="154"/>
        <v>0</v>
      </c>
      <c r="AK190" s="3">
        <f t="shared" si="154"/>
        <v>4587.75</v>
      </c>
      <c r="AL190" s="3">
        <f t="shared" si="154"/>
        <v>2645.19</v>
      </c>
      <c r="AM190" s="3">
        <f t="shared" si="154"/>
        <v>0</v>
      </c>
      <c r="AN190" s="3">
        <f t="shared" si="154"/>
        <v>0</v>
      </c>
      <c r="AO190" s="3">
        <f t="shared" si="154"/>
        <v>0</v>
      </c>
      <c r="AP190" s="3">
        <f t="shared" si="154"/>
        <v>0</v>
      </c>
      <c r="AQ190" s="3">
        <f t="shared" si="154"/>
        <v>0</v>
      </c>
      <c r="AR190" s="3">
        <f t="shared" si="154"/>
        <v>129064.97</v>
      </c>
      <c r="AS190" s="3">
        <f t="shared" si="154"/>
        <v>129064.97</v>
      </c>
      <c r="AT190" s="3">
        <f t="shared" si="154"/>
        <v>0</v>
      </c>
      <c r="AU190" s="3">
        <f t="shared" ref="AU190:BZ190" si="155">AU235</f>
        <v>0</v>
      </c>
      <c r="AV190" s="3">
        <f t="shared" si="155"/>
        <v>115835.76</v>
      </c>
      <c r="AW190" s="3">
        <f t="shared" si="155"/>
        <v>115835.76</v>
      </c>
      <c r="AX190" s="3">
        <f t="shared" si="155"/>
        <v>0</v>
      </c>
      <c r="AY190" s="3">
        <f t="shared" si="155"/>
        <v>115835.76</v>
      </c>
      <c r="AZ190" s="3">
        <f t="shared" si="155"/>
        <v>0</v>
      </c>
      <c r="BA190" s="3">
        <f t="shared" si="155"/>
        <v>0</v>
      </c>
      <c r="BB190" s="3">
        <f t="shared" si="155"/>
        <v>0</v>
      </c>
      <c r="BC190" s="3">
        <f t="shared" si="155"/>
        <v>0</v>
      </c>
      <c r="BD190" s="3">
        <f t="shared" si="155"/>
        <v>0</v>
      </c>
      <c r="BE190" s="3">
        <f t="shared" si="155"/>
        <v>0</v>
      </c>
      <c r="BF190" s="3">
        <f t="shared" si="155"/>
        <v>0</v>
      </c>
      <c r="BG190" s="3">
        <f t="shared" si="155"/>
        <v>0</v>
      </c>
      <c r="BH190" s="3">
        <f t="shared" si="155"/>
        <v>0</v>
      </c>
      <c r="BI190" s="3">
        <f t="shared" si="155"/>
        <v>0</v>
      </c>
      <c r="BJ190" s="3">
        <f t="shared" si="155"/>
        <v>0</v>
      </c>
      <c r="BK190" s="3">
        <f t="shared" si="155"/>
        <v>0</v>
      </c>
      <c r="BL190" s="3">
        <f t="shared" si="155"/>
        <v>0</v>
      </c>
      <c r="BM190" s="3">
        <f t="shared" si="155"/>
        <v>0</v>
      </c>
      <c r="BN190" s="3">
        <f t="shared" si="155"/>
        <v>0</v>
      </c>
      <c r="BO190" s="3">
        <f t="shared" si="155"/>
        <v>0</v>
      </c>
      <c r="BP190" s="3">
        <f t="shared" si="155"/>
        <v>0</v>
      </c>
      <c r="BQ190" s="3">
        <f t="shared" si="155"/>
        <v>0</v>
      </c>
      <c r="BR190" s="3">
        <f t="shared" si="155"/>
        <v>0</v>
      </c>
      <c r="BS190" s="3">
        <f t="shared" si="155"/>
        <v>0</v>
      </c>
      <c r="BT190" s="3">
        <f t="shared" si="155"/>
        <v>0</v>
      </c>
      <c r="BU190" s="3">
        <f t="shared" si="155"/>
        <v>0</v>
      </c>
      <c r="BV190" s="3">
        <f t="shared" si="155"/>
        <v>0</v>
      </c>
      <c r="BW190" s="3">
        <f t="shared" si="155"/>
        <v>0</v>
      </c>
      <c r="BX190" s="3">
        <f t="shared" si="155"/>
        <v>0</v>
      </c>
      <c r="BY190" s="3">
        <f t="shared" si="155"/>
        <v>0</v>
      </c>
      <c r="BZ190" s="3">
        <f t="shared" si="155"/>
        <v>0</v>
      </c>
      <c r="CA190" s="3">
        <f t="shared" ref="CA190:DF190" si="156">CA235</f>
        <v>129064.97</v>
      </c>
      <c r="CB190" s="3">
        <f t="shared" si="156"/>
        <v>129064.97</v>
      </c>
      <c r="CC190" s="3">
        <f t="shared" si="156"/>
        <v>0</v>
      </c>
      <c r="CD190" s="3">
        <f t="shared" si="156"/>
        <v>0</v>
      </c>
      <c r="CE190" s="3">
        <f t="shared" si="156"/>
        <v>115835.76</v>
      </c>
      <c r="CF190" s="3">
        <f t="shared" si="156"/>
        <v>115835.76</v>
      </c>
      <c r="CG190" s="3">
        <f t="shared" si="156"/>
        <v>0</v>
      </c>
      <c r="CH190" s="3">
        <f t="shared" si="156"/>
        <v>115835.76</v>
      </c>
      <c r="CI190" s="3">
        <f t="shared" si="156"/>
        <v>0</v>
      </c>
      <c r="CJ190" s="3">
        <f t="shared" si="156"/>
        <v>0</v>
      </c>
      <c r="CK190" s="3">
        <f t="shared" si="156"/>
        <v>0</v>
      </c>
      <c r="CL190" s="3">
        <f t="shared" si="156"/>
        <v>0</v>
      </c>
      <c r="CM190" s="3">
        <f t="shared" si="156"/>
        <v>0</v>
      </c>
      <c r="CN190" s="3">
        <f t="shared" si="156"/>
        <v>0</v>
      </c>
      <c r="CO190" s="3">
        <f t="shared" si="156"/>
        <v>0</v>
      </c>
      <c r="CP190" s="3">
        <f t="shared" si="156"/>
        <v>0</v>
      </c>
      <c r="CQ190" s="3">
        <f t="shared" si="156"/>
        <v>0</v>
      </c>
      <c r="CR190" s="3">
        <f t="shared" si="156"/>
        <v>0</v>
      </c>
      <c r="CS190" s="3">
        <f t="shared" si="156"/>
        <v>0</v>
      </c>
      <c r="CT190" s="3">
        <f t="shared" si="156"/>
        <v>0</v>
      </c>
      <c r="CU190" s="3">
        <f t="shared" si="156"/>
        <v>0</v>
      </c>
      <c r="CV190" s="3">
        <f t="shared" si="156"/>
        <v>0</v>
      </c>
      <c r="CW190" s="3">
        <f t="shared" si="156"/>
        <v>0</v>
      </c>
      <c r="CX190" s="3">
        <f t="shared" si="156"/>
        <v>0</v>
      </c>
      <c r="CY190" s="3">
        <f t="shared" si="156"/>
        <v>0</v>
      </c>
      <c r="CZ190" s="3">
        <f t="shared" si="156"/>
        <v>0</v>
      </c>
      <c r="DA190" s="3">
        <f t="shared" si="156"/>
        <v>0</v>
      </c>
      <c r="DB190" s="3">
        <f t="shared" si="156"/>
        <v>0</v>
      </c>
      <c r="DC190" s="3">
        <f t="shared" si="156"/>
        <v>0</v>
      </c>
      <c r="DD190" s="3">
        <f t="shared" si="156"/>
        <v>0</v>
      </c>
      <c r="DE190" s="3">
        <f t="shared" si="156"/>
        <v>0</v>
      </c>
      <c r="DF190" s="3">
        <f t="shared" si="156"/>
        <v>0</v>
      </c>
      <c r="DG190" s="4">
        <f t="shared" ref="DG190:EL190" si="157">DG235</f>
        <v>811401.45</v>
      </c>
      <c r="DH190" s="4">
        <f t="shared" si="157"/>
        <v>771466.21</v>
      </c>
      <c r="DI190" s="4">
        <f t="shared" si="157"/>
        <v>14300.24</v>
      </c>
      <c r="DJ190" s="4">
        <f t="shared" si="157"/>
        <v>1891.63</v>
      </c>
      <c r="DK190" s="4">
        <f t="shared" si="157"/>
        <v>25635</v>
      </c>
      <c r="DL190" s="4">
        <f t="shared" si="157"/>
        <v>0</v>
      </c>
      <c r="DM190" s="4">
        <f t="shared" si="157"/>
        <v>444.6479552159999</v>
      </c>
      <c r="DN190" s="4">
        <f t="shared" si="157"/>
        <v>26.634608399999998</v>
      </c>
      <c r="DO190" s="4">
        <f t="shared" si="157"/>
        <v>0</v>
      </c>
      <c r="DP190" s="4">
        <f t="shared" si="157"/>
        <v>30554.560000000001</v>
      </c>
      <c r="DQ190" s="4">
        <f t="shared" si="157"/>
        <v>17617.04</v>
      </c>
      <c r="DR190" s="4">
        <f t="shared" si="157"/>
        <v>0</v>
      </c>
      <c r="DS190" s="4">
        <f t="shared" si="157"/>
        <v>0</v>
      </c>
      <c r="DT190" s="4">
        <f t="shared" si="157"/>
        <v>811401.45</v>
      </c>
      <c r="DU190" s="4">
        <f t="shared" si="157"/>
        <v>771466.21</v>
      </c>
      <c r="DV190" s="4">
        <f t="shared" si="157"/>
        <v>14300.24</v>
      </c>
      <c r="DW190" s="4">
        <f t="shared" si="157"/>
        <v>1891.63</v>
      </c>
      <c r="DX190" s="4">
        <f t="shared" si="157"/>
        <v>25635</v>
      </c>
      <c r="DY190" s="4">
        <f t="shared" si="157"/>
        <v>0</v>
      </c>
      <c r="DZ190" s="4">
        <f t="shared" si="157"/>
        <v>444.6479552159999</v>
      </c>
      <c r="EA190" s="4">
        <f t="shared" si="157"/>
        <v>26.634608399999998</v>
      </c>
      <c r="EB190" s="4">
        <f t="shared" si="157"/>
        <v>0</v>
      </c>
      <c r="EC190" s="4">
        <f t="shared" si="157"/>
        <v>30554.560000000001</v>
      </c>
      <c r="ED190" s="4">
        <f t="shared" si="157"/>
        <v>17617.04</v>
      </c>
      <c r="EE190" s="4">
        <f t="shared" si="157"/>
        <v>0</v>
      </c>
      <c r="EF190" s="4">
        <f t="shared" si="157"/>
        <v>0</v>
      </c>
      <c r="EG190" s="4">
        <f t="shared" si="157"/>
        <v>0</v>
      </c>
      <c r="EH190" s="4">
        <f t="shared" si="157"/>
        <v>0</v>
      </c>
      <c r="EI190" s="4">
        <f t="shared" si="157"/>
        <v>0</v>
      </c>
      <c r="EJ190" s="4">
        <f t="shared" si="157"/>
        <v>859573.05</v>
      </c>
      <c r="EK190" s="4">
        <f t="shared" si="157"/>
        <v>859573.05</v>
      </c>
      <c r="EL190" s="4">
        <f t="shared" si="157"/>
        <v>0</v>
      </c>
      <c r="EM190" s="4">
        <f t="shared" ref="EM190:FR190" si="158">EM235</f>
        <v>0</v>
      </c>
      <c r="EN190" s="4">
        <f t="shared" si="158"/>
        <v>771466.21</v>
      </c>
      <c r="EO190" s="4">
        <f t="shared" si="158"/>
        <v>771466.21</v>
      </c>
      <c r="EP190" s="4">
        <f t="shared" si="158"/>
        <v>0</v>
      </c>
      <c r="EQ190" s="4">
        <f t="shared" si="158"/>
        <v>771466.21</v>
      </c>
      <c r="ER190" s="4">
        <f t="shared" si="158"/>
        <v>0</v>
      </c>
      <c r="ES190" s="4">
        <f t="shared" si="158"/>
        <v>0</v>
      </c>
      <c r="ET190" s="4">
        <f t="shared" si="158"/>
        <v>0</v>
      </c>
      <c r="EU190" s="4">
        <f t="shared" si="158"/>
        <v>0</v>
      </c>
      <c r="EV190" s="4">
        <f t="shared" si="158"/>
        <v>0</v>
      </c>
      <c r="EW190" s="4">
        <f t="shared" si="158"/>
        <v>0</v>
      </c>
      <c r="EX190" s="4">
        <f t="shared" si="158"/>
        <v>0</v>
      </c>
      <c r="EY190" s="4">
        <f t="shared" si="158"/>
        <v>0</v>
      </c>
      <c r="EZ190" s="4">
        <f t="shared" si="158"/>
        <v>0</v>
      </c>
      <c r="FA190" s="4">
        <f t="shared" si="158"/>
        <v>0</v>
      </c>
      <c r="FB190" s="4">
        <f t="shared" si="158"/>
        <v>0</v>
      </c>
      <c r="FC190" s="4">
        <f t="shared" si="158"/>
        <v>0</v>
      </c>
      <c r="FD190" s="4">
        <f t="shared" si="158"/>
        <v>0</v>
      </c>
      <c r="FE190" s="4">
        <f t="shared" si="158"/>
        <v>0</v>
      </c>
      <c r="FF190" s="4">
        <f t="shared" si="158"/>
        <v>0</v>
      </c>
      <c r="FG190" s="4">
        <f t="shared" si="158"/>
        <v>0</v>
      </c>
      <c r="FH190" s="4">
        <f t="shared" si="158"/>
        <v>0</v>
      </c>
      <c r="FI190" s="4">
        <f t="shared" si="158"/>
        <v>0</v>
      </c>
      <c r="FJ190" s="4">
        <f t="shared" si="158"/>
        <v>0</v>
      </c>
      <c r="FK190" s="4">
        <f t="shared" si="158"/>
        <v>0</v>
      </c>
      <c r="FL190" s="4">
        <f t="shared" si="158"/>
        <v>0</v>
      </c>
      <c r="FM190" s="4">
        <f t="shared" si="158"/>
        <v>0</v>
      </c>
      <c r="FN190" s="4">
        <f t="shared" si="158"/>
        <v>0</v>
      </c>
      <c r="FO190" s="4">
        <f t="shared" si="158"/>
        <v>0</v>
      </c>
      <c r="FP190" s="4">
        <f t="shared" si="158"/>
        <v>0</v>
      </c>
      <c r="FQ190" s="4">
        <f t="shared" si="158"/>
        <v>0</v>
      </c>
      <c r="FR190" s="4">
        <f t="shared" si="158"/>
        <v>0</v>
      </c>
      <c r="FS190" s="4">
        <f t="shared" ref="FS190:GX190" si="159">FS235</f>
        <v>859573.05</v>
      </c>
      <c r="FT190" s="4">
        <f t="shared" si="159"/>
        <v>859573.05</v>
      </c>
      <c r="FU190" s="4">
        <f t="shared" si="159"/>
        <v>0</v>
      </c>
      <c r="FV190" s="4">
        <f t="shared" si="159"/>
        <v>0</v>
      </c>
      <c r="FW190" s="4">
        <f t="shared" si="159"/>
        <v>771466.21</v>
      </c>
      <c r="FX190" s="4">
        <f t="shared" si="159"/>
        <v>771466.21</v>
      </c>
      <c r="FY190" s="4">
        <f t="shared" si="159"/>
        <v>0</v>
      </c>
      <c r="FZ190" s="4">
        <f t="shared" si="159"/>
        <v>771466.21</v>
      </c>
      <c r="GA190" s="4">
        <f t="shared" si="159"/>
        <v>0</v>
      </c>
      <c r="GB190" s="4">
        <f t="shared" si="159"/>
        <v>0</v>
      </c>
      <c r="GC190" s="4">
        <f t="shared" si="159"/>
        <v>0</v>
      </c>
      <c r="GD190" s="4">
        <f t="shared" si="159"/>
        <v>0</v>
      </c>
      <c r="GE190" s="4">
        <f t="shared" si="159"/>
        <v>0</v>
      </c>
      <c r="GF190" s="4">
        <f t="shared" si="159"/>
        <v>0</v>
      </c>
      <c r="GG190" s="4">
        <f t="shared" si="159"/>
        <v>0</v>
      </c>
      <c r="GH190" s="4">
        <f t="shared" si="159"/>
        <v>0</v>
      </c>
      <c r="GI190" s="4">
        <f t="shared" si="159"/>
        <v>0</v>
      </c>
      <c r="GJ190" s="4">
        <f t="shared" si="159"/>
        <v>0</v>
      </c>
      <c r="GK190" s="4">
        <f t="shared" si="159"/>
        <v>0</v>
      </c>
      <c r="GL190" s="4">
        <f t="shared" si="159"/>
        <v>0</v>
      </c>
      <c r="GM190" s="4">
        <f t="shared" si="159"/>
        <v>0</v>
      </c>
      <c r="GN190" s="4">
        <f t="shared" si="159"/>
        <v>0</v>
      </c>
      <c r="GO190" s="4">
        <f t="shared" si="159"/>
        <v>0</v>
      </c>
      <c r="GP190" s="4">
        <f t="shared" si="159"/>
        <v>0</v>
      </c>
      <c r="GQ190" s="4">
        <f t="shared" si="159"/>
        <v>0</v>
      </c>
      <c r="GR190" s="4">
        <f t="shared" si="159"/>
        <v>0</v>
      </c>
      <c r="GS190" s="4">
        <f t="shared" si="159"/>
        <v>0</v>
      </c>
      <c r="GT190" s="4">
        <f t="shared" si="159"/>
        <v>0</v>
      </c>
      <c r="GU190" s="4">
        <f t="shared" si="159"/>
        <v>0</v>
      </c>
      <c r="GV190" s="4">
        <f t="shared" si="159"/>
        <v>0</v>
      </c>
      <c r="GW190" s="4">
        <f t="shared" si="159"/>
        <v>0</v>
      </c>
      <c r="GX190" s="4">
        <f t="shared" si="159"/>
        <v>0</v>
      </c>
    </row>
    <row r="192" spans="1:255" x14ac:dyDescent="0.2">
      <c r="A192" s="2">
        <v>17</v>
      </c>
      <c r="B192" s="2">
        <v>1</v>
      </c>
      <c r="C192" s="2">
        <f>ROW(SmtRes!A284)</f>
        <v>284</v>
      </c>
      <c r="D192" s="2">
        <f>ROW(EtalonRes!A298)</f>
        <v>298</v>
      </c>
      <c r="E192" s="2" t="s">
        <v>227</v>
      </c>
      <c r="F192" s="2" t="s">
        <v>228</v>
      </c>
      <c r="G192" s="2" t="s">
        <v>229</v>
      </c>
      <c r="H192" s="2" t="s">
        <v>47</v>
      </c>
      <c r="I192" s="2">
        <f>ROUND(192.72/100,9)</f>
        <v>1.9272</v>
      </c>
      <c r="J192" s="2">
        <v>0</v>
      </c>
      <c r="K192" s="2"/>
      <c r="L192" s="2"/>
      <c r="M192" s="2"/>
      <c r="N192" s="2"/>
      <c r="O192" s="2">
        <f t="shared" ref="O192:O233" si="160">ROUND(CP192,2)</f>
        <v>4220.7299999999996</v>
      </c>
      <c r="P192" s="2">
        <f t="shared" ref="P192:P233" si="161">ROUND(CQ192*I192,2)</f>
        <v>3344.29</v>
      </c>
      <c r="Q192" s="2">
        <f t="shared" ref="Q192:Q233" si="162">ROUND(CR192*I192,2)</f>
        <v>65.650000000000006</v>
      </c>
      <c r="R192" s="2">
        <f t="shared" ref="R192:R233" si="163">ROUND(CS192*I192,2)</f>
        <v>15.75</v>
      </c>
      <c r="S192" s="2">
        <f t="shared" ref="S192:S233" si="164">ROUND(CT192*I192,2)</f>
        <v>810.79</v>
      </c>
      <c r="T192" s="2">
        <f t="shared" ref="T192:T233" si="165">ROUND(CU192*I192,2)</f>
        <v>0</v>
      </c>
      <c r="U192" s="2">
        <f t="shared" ref="U192:U233" si="166">CV192*I192</f>
        <v>95.051816639999998</v>
      </c>
      <c r="V192" s="2">
        <f t="shared" ref="V192:V233" si="167">CW192*I192</f>
        <v>1.271952</v>
      </c>
      <c r="W192" s="2">
        <f t="shared" ref="W192:W233" si="168">ROUND(CX192*I192,2)</f>
        <v>0</v>
      </c>
      <c r="X192" s="2">
        <f t="shared" ref="X192:X233" si="169">ROUND(CY192,2)</f>
        <v>917.46</v>
      </c>
      <c r="Y192" s="2">
        <f t="shared" ref="Y192:Y233" si="170">ROUND(CZ192,2)</f>
        <v>528.99</v>
      </c>
      <c r="Z192" s="2"/>
      <c r="AA192" s="2">
        <v>16781625</v>
      </c>
      <c r="AB192" s="2">
        <f t="shared" ref="AB192:AB233" si="171">ROUND((AC192+AD192+AF192),6)</f>
        <v>2190.0817999999999</v>
      </c>
      <c r="AC192" s="2">
        <f t="shared" ref="AC192:AC233" si="172">ROUND((ES192),6)</f>
        <v>1735.31</v>
      </c>
      <c r="AD192" s="2">
        <f>ROUND((((((ET192*1.25)*1.2))-(((EU192*1.25)*1.2)))+AE192),6)</f>
        <v>34.064999999999998</v>
      </c>
      <c r="AE192" s="2">
        <f>ROUND((((EU192*1.25)*1.2)),6)</f>
        <v>8.1750000000000007</v>
      </c>
      <c r="AF192" s="2">
        <f>ROUND((((EV192*1.15)*1.2)),6)</f>
        <v>420.70679999999999</v>
      </c>
      <c r="AG192" s="2">
        <f t="shared" ref="AG192:AG233" si="173">ROUND((AP192),6)</f>
        <v>0</v>
      </c>
      <c r="AH192" s="2">
        <f>(((EW192*1.15)*1.2))</f>
        <v>49.321199999999997</v>
      </c>
      <c r="AI192" s="2">
        <f>(((EX192*1.25)*1.2))</f>
        <v>0.66</v>
      </c>
      <c r="AJ192" s="2">
        <f t="shared" ref="AJ192:AJ233" si="174">(AS192)</f>
        <v>0</v>
      </c>
      <c r="AK192" s="2">
        <v>2062.88</v>
      </c>
      <c r="AL192" s="2">
        <v>1735.31</v>
      </c>
      <c r="AM192" s="2">
        <v>22.71</v>
      </c>
      <c r="AN192" s="2">
        <v>5.45</v>
      </c>
      <c r="AO192" s="2">
        <v>304.86</v>
      </c>
      <c r="AP192" s="2">
        <v>0</v>
      </c>
      <c r="AQ192" s="2">
        <v>35.74</v>
      </c>
      <c r="AR192" s="2">
        <v>0.44</v>
      </c>
      <c r="AS192" s="2">
        <v>0</v>
      </c>
      <c r="AT192" s="2">
        <v>111</v>
      </c>
      <c r="AU192" s="2">
        <v>64</v>
      </c>
      <c r="AV192" s="2">
        <v>1</v>
      </c>
      <c r="AW192" s="2">
        <v>1</v>
      </c>
      <c r="AX192" s="2"/>
      <c r="AY192" s="2"/>
      <c r="AZ192" s="2">
        <v>1</v>
      </c>
      <c r="BA192" s="2">
        <v>1</v>
      </c>
      <c r="BB192" s="2">
        <v>1</v>
      </c>
      <c r="BC192" s="2">
        <v>1</v>
      </c>
      <c r="BD192" s="2" t="s">
        <v>6</v>
      </c>
      <c r="BE192" s="2" t="s">
        <v>6</v>
      </c>
      <c r="BF192" s="2" t="s">
        <v>6</v>
      </c>
      <c r="BG192" s="2" t="s">
        <v>6</v>
      </c>
      <c r="BH192" s="2">
        <v>0</v>
      </c>
      <c r="BI192" s="2">
        <v>1</v>
      </c>
      <c r="BJ192" s="2" t="s">
        <v>230</v>
      </c>
      <c r="BK192" s="2"/>
      <c r="BL192" s="2"/>
      <c r="BM192" s="2">
        <v>11001</v>
      </c>
      <c r="BN192" s="2">
        <v>0</v>
      </c>
      <c r="BO192" s="2" t="s">
        <v>6</v>
      </c>
      <c r="BP192" s="2">
        <v>0</v>
      </c>
      <c r="BQ192" s="2">
        <v>2</v>
      </c>
      <c r="BR192" s="2">
        <v>0</v>
      </c>
      <c r="BS192" s="2">
        <v>1</v>
      </c>
      <c r="BT192" s="2">
        <v>1</v>
      </c>
      <c r="BU192" s="2">
        <v>1</v>
      </c>
      <c r="BV192" s="2">
        <v>1</v>
      </c>
      <c r="BW192" s="2">
        <v>1</v>
      </c>
      <c r="BX192" s="2">
        <v>1</v>
      </c>
      <c r="BY192" s="2" t="s">
        <v>6</v>
      </c>
      <c r="BZ192" s="2">
        <v>123</v>
      </c>
      <c r="CA192" s="2">
        <v>75</v>
      </c>
      <c r="CB192" s="2"/>
      <c r="CC192" s="2"/>
      <c r="CD192" s="2"/>
      <c r="CE192" s="2">
        <v>0</v>
      </c>
      <c r="CF192" s="2">
        <v>0</v>
      </c>
      <c r="CG192" s="2">
        <v>0</v>
      </c>
      <c r="CH192" s="2"/>
      <c r="CI192" s="2"/>
      <c r="CJ192" s="2"/>
      <c r="CK192" s="2"/>
      <c r="CL192" s="2"/>
      <c r="CM192" s="2">
        <v>0</v>
      </c>
      <c r="CN192" s="2" t="s">
        <v>1112</v>
      </c>
      <c r="CO192" s="2">
        <v>0</v>
      </c>
      <c r="CP192" s="2">
        <f t="shared" ref="CP192:CP233" si="175">(P192+Q192+S192)</f>
        <v>4220.7299999999996</v>
      </c>
      <c r="CQ192" s="2">
        <f t="shared" ref="CQ192:CQ233" si="176">AC192*BC192</f>
        <v>1735.31</v>
      </c>
      <c r="CR192" s="2">
        <f t="shared" ref="CR192:CR233" si="177">AD192*BB192</f>
        <v>34.064999999999998</v>
      </c>
      <c r="CS192" s="2">
        <f t="shared" ref="CS192:CS233" si="178">AE192*BS192</f>
        <v>8.1750000000000007</v>
      </c>
      <c r="CT192" s="2">
        <f t="shared" ref="CT192:CT233" si="179">AF192*BA192</f>
        <v>420.70679999999999</v>
      </c>
      <c r="CU192" s="2">
        <f t="shared" ref="CU192:CU233" si="180">AG192</f>
        <v>0</v>
      </c>
      <c r="CV192" s="2">
        <f t="shared" ref="CV192:CV233" si="181">AH192</f>
        <v>49.321199999999997</v>
      </c>
      <c r="CW192" s="2">
        <f t="shared" ref="CW192:CW233" si="182">AI192</f>
        <v>0.66</v>
      </c>
      <c r="CX192" s="2">
        <f t="shared" ref="CX192:CX233" si="183">AJ192</f>
        <v>0</v>
      </c>
      <c r="CY192" s="2">
        <f t="shared" ref="CY192:CY233" si="184">(((S192+R192)*AT192)/100)</f>
        <v>917.45940000000007</v>
      </c>
      <c r="CZ192" s="2">
        <f t="shared" ref="CZ192:CZ233" si="185">(((S192+R192)*AU192)/100)</f>
        <v>528.98559999999998</v>
      </c>
      <c r="DA192" s="2"/>
      <c r="DB192" s="2"/>
      <c r="DC192" s="2" t="s">
        <v>6</v>
      </c>
      <c r="DD192" s="2" t="s">
        <v>6</v>
      </c>
      <c r="DE192" s="2" t="s">
        <v>172</v>
      </c>
      <c r="DF192" s="2" t="s">
        <v>172</v>
      </c>
      <c r="DG192" s="2" t="s">
        <v>173</v>
      </c>
      <c r="DH192" s="2" t="s">
        <v>6</v>
      </c>
      <c r="DI192" s="2" t="s">
        <v>173</v>
      </c>
      <c r="DJ192" s="2" t="s">
        <v>172</v>
      </c>
      <c r="DK192" s="2" t="s">
        <v>6</v>
      </c>
      <c r="DL192" s="2" t="s">
        <v>6</v>
      </c>
      <c r="DM192" s="2" t="s">
        <v>6</v>
      </c>
      <c r="DN192" s="2">
        <v>0</v>
      </c>
      <c r="DO192" s="2">
        <v>0</v>
      </c>
      <c r="DP192" s="2">
        <v>1</v>
      </c>
      <c r="DQ192" s="2">
        <v>1</v>
      </c>
      <c r="DR192" s="2"/>
      <c r="DS192" s="2"/>
      <c r="DT192" s="2"/>
      <c r="DU192" s="2">
        <v>1005</v>
      </c>
      <c r="DV192" s="2" t="s">
        <v>47</v>
      </c>
      <c r="DW192" s="2" t="s">
        <v>47</v>
      </c>
      <c r="DX192" s="2">
        <v>100</v>
      </c>
      <c r="DY192" s="2"/>
      <c r="DZ192" s="2"/>
      <c r="EA192" s="2"/>
      <c r="EB192" s="2"/>
      <c r="EC192" s="2"/>
      <c r="ED192" s="2"/>
      <c r="EE192" s="2">
        <v>16510488</v>
      </c>
      <c r="EF192" s="2">
        <v>2</v>
      </c>
      <c r="EG192" s="2" t="s">
        <v>51</v>
      </c>
      <c r="EH192" s="2">
        <v>0</v>
      </c>
      <c r="EI192" s="2" t="s">
        <v>6</v>
      </c>
      <c r="EJ192" s="2">
        <v>1</v>
      </c>
      <c r="EK192" s="2">
        <v>11001</v>
      </c>
      <c r="EL192" s="2" t="s">
        <v>86</v>
      </c>
      <c r="EM192" s="2" t="s">
        <v>231</v>
      </c>
      <c r="EN192" s="2"/>
      <c r="EO192" s="2" t="s">
        <v>174</v>
      </c>
      <c r="EP192" s="2"/>
      <c r="EQ192" s="2">
        <v>0</v>
      </c>
      <c r="ER192" s="2">
        <v>2062.88</v>
      </c>
      <c r="ES192" s="2">
        <v>1735.31</v>
      </c>
      <c r="ET192" s="2">
        <v>22.71</v>
      </c>
      <c r="EU192" s="2">
        <v>5.45</v>
      </c>
      <c r="EV192" s="2">
        <v>304.86</v>
      </c>
      <c r="EW192" s="2">
        <v>35.74</v>
      </c>
      <c r="EX192" s="2">
        <v>0.44</v>
      </c>
      <c r="EY192" s="2">
        <v>0</v>
      </c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>
        <v>0</v>
      </c>
      <c r="FR192" s="2">
        <f t="shared" ref="FR192:FR233" si="186">ROUND(IF(AND(BH192=3,BI192=3),P192,0),2)</f>
        <v>0</v>
      </c>
      <c r="FS192" s="2">
        <v>0</v>
      </c>
      <c r="FT192" s="2" t="s">
        <v>55</v>
      </c>
      <c r="FU192" s="2" t="s">
        <v>56</v>
      </c>
      <c r="FV192" s="2"/>
      <c r="FW192" s="2"/>
      <c r="FX192" s="2">
        <v>110.7</v>
      </c>
      <c r="FY192" s="2">
        <v>63.75</v>
      </c>
      <c r="FZ192" s="2"/>
      <c r="GA192" s="2" t="s">
        <v>6</v>
      </c>
      <c r="GB192" s="2"/>
      <c r="GC192" s="2"/>
      <c r="GD192" s="2">
        <v>0</v>
      </c>
      <c r="GE192" s="2"/>
      <c r="GF192" s="2">
        <v>1888880118</v>
      </c>
      <c r="GG192" s="2">
        <v>2</v>
      </c>
      <c r="GH192" s="2">
        <v>1</v>
      </c>
      <c r="GI192" s="2">
        <v>-2</v>
      </c>
      <c r="GJ192" s="2">
        <v>0</v>
      </c>
      <c r="GK192" s="2">
        <f>ROUND(R192*(R12)/100,2)</f>
        <v>0</v>
      </c>
      <c r="GL192" s="2">
        <f t="shared" ref="GL192:GL233" si="187">ROUND(IF(AND(BH192=3,BI192=3,FS192&lt;&gt;0),P192,0),2)</f>
        <v>0</v>
      </c>
      <c r="GM192" s="2">
        <f t="shared" ref="GM192:GM233" si="188">ROUND(O192+X192+Y192+GK192,2)+GX192</f>
        <v>5667.18</v>
      </c>
      <c r="GN192" s="2">
        <f t="shared" ref="GN192:GN233" si="189">IF(OR(BI192=0,BI192=1),ROUND(O192+X192+Y192+GK192,2),0)</f>
        <v>5667.18</v>
      </c>
      <c r="GO192" s="2">
        <f t="shared" ref="GO192:GO233" si="190">IF(BI192=2,ROUND(O192+X192+Y192+GK192,2),0)</f>
        <v>0</v>
      </c>
      <c r="GP192" s="2">
        <f t="shared" ref="GP192:GP233" si="191">IF(BI192=4,ROUND(O192+X192+Y192+GK192,2)+GX192,0)</f>
        <v>0</v>
      </c>
      <c r="GQ192" s="2"/>
      <c r="GR192" s="2">
        <v>0</v>
      </c>
      <c r="GS192" s="2">
        <v>3</v>
      </c>
      <c r="GT192" s="2">
        <v>0</v>
      </c>
      <c r="GU192" s="2" t="s">
        <v>6</v>
      </c>
      <c r="GV192" s="2">
        <f t="shared" ref="GV192:GV233" si="192">ROUND((GT192),6)</f>
        <v>0</v>
      </c>
      <c r="GW192" s="2">
        <v>1</v>
      </c>
      <c r="GX192" s="2">
        <f t="shared" ref="GX192:GX233" si="193">ROUND(HC192*I192,2)</f>
        <v>0</v>
      </c>
      <c r="GY192" s="2"/>
      <c r="GZ192" s="2"/>
      <c r="HA192" s="2">
        <v>0</v>
      </c>
      <c r="HB192" s="2">
        <v>0</v>
      </c>
      <c r="HC192" s="2">
        <f t="shared" ref="HC192:HC233" si="194">GV192*GW192</f>
        <v>0</v>
      </c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>
        <v>0</v>
      </c>
      <c r="IL192" s="2"/>
      <c r="IM192" s="2"/>
      <c r="IN192" s="2"/>
      <c r="IO192" s="2"/>
      <c r="IP192" s="2"/>
      <c r="IQ192" s="2"/>
      <c r="IR192" s="2"/>
      <c r="IS192" s="2"/>
      <c r="IT192" s="2"/>
      <c r="IU192" s="2"/>
    </row>
    <row r="193" spans="1:255" x14ac:dyDescent="0.2">
      <c r="A193">
        <v>17</v>
      </c>
      <c r="B193">
        <v>1</v>
      </c>
      <c r="C193">
        <f>ROW(SmtRes!A290)</f>
        <v>290</v>
      </c>
      <c r="D193">
        <f>ROW(EtalonRes!A304)</f>
        <v>304</v>
      </c>
      <c r="E193" t="s">
        <v>227</v>
      </c>
      <c r="F193" t="s">
        <v>228</v>
      </c>
      <c r="G193" t="s">
        <v>229</v>
      </c>
      <c r="H193" t="s">
        <v>47</v>
      </c>
      <c r="I193">
        <f>ROUND(192.72/100,9)</f>
        <v>1.9272</v>
      </c>
      <c r="J193">
        <v>0</v>
      </c>
      <c r="O193">
        <f t="shared" si="160"/>
        <v>28110.04</v>
      </c>
      <c r="P193">
        <f t="shared" si="161"/>
        <v>22272.97</v>
      </c>
      <c r="Q193">
        <f t="shared" si="162"/>
        <v>437.23</v>
      </c>
      <c r="R193">
        <f t="shared" si="163"/>
        <v>104.93</v>
      </c>
      <c r="S193">
        <f t="shared" si="164"/>
        <v>5399.84</v>
      </c>
      <c r="T193">
        <f t="shared" si="165"/>
        <v>0</v>
      </c>
      <c r="U193">
        <f t="shared" si="166"/>
        <v>95.051816639999998</v>
      </c>
      <c r="V193">
        <f t="shared" si="167"/>
        <v>1.271952</v>
      </c>
      <c r="W193">
        <f t="shared" si="168"/>
        <v>0</v>
      </c>
      <c r="X193">
        <f t="shared" si="169"/>
        <v>6110.29</v>
      </c>
      <c r="Y193">
        <f t="shared" si="170"/>
        <v>3523.05</v>
      </c>
      <c r="AA193">
        <v>16781639</v>
      </c>
      <c r="AB193">
        <f t="shared" si="171"/>
        <v>2190.0817999999999</v>
      </c>
      <c r="AC193">
        <f t="shared" si="172"/>
        <v>1735.31</v>
      </c>
      <c r="AD193">
        <f>ROUND((((((ET193*1.25)*1.2))-(((EU193*1.25)*1.2)))+AE193),6)</f>
        <v>34.064999999999998</v>
      </c>
      <c r="AE193">
        <f>ROUND((((EU193*1.25)*1.2)),6)</f>
        <v>8.1750000000000007</v>
      </c>
      <c r="AF193">
        <f>ROUND((((EV193*1.15)*1.2)),6)</f>
        <v>420.70679999999999</v>
      </c>
      <c r="AG193">
        <f t="shared" si="173"/>
        <v>0</v>
      </c>
      <c r="AH193">
        <f>(((EW193*1.15)*1.2))</f>
        <v>49.321199999999997</v>
      </c>
      <c r="AI193">
        <f>(((EX193*1.25)*1.2))</f>
        <v>0.66</v>
      </c>
      <c r="AJ193">
        <f t="shared" si="174"/>
        <v>0</v>
      </c>
      <c r="AK193">
        <v>2062.88</v>
      </c>
      <c r="AL193">
        <v>1735.31</v>
      </c>
      <c r="AM193">
        <v>22.71</v>
      </c>
      <c r="AN193">
        <v>5.45</v>
      </c>
      <c r="AO193">
        <v>304.86</v>
      </c>
      <c r="AP193">
        <v>0</v>
      </c>
      <c r="AQ193">
        <v>35.74</v>
      </c>
      <c r="AR193">
        <v>0.44</v>
      </c>
      <c r="AS193">
        <v>0</v>
      </c>
      <c r="AT193">
        <v>111</v>
      </c>
      <c r="AU193">
        <v>64</v>
      </c>
      <c r="AV193">
        <v>1</v>
      </c>
      <c r="AW193">
        <v>1</v>
      </c>
      <c r="AZ193">
        <v>6.66</v>
      </c>
      <c r="BA193">
        <v>6.66</v>
      </c>
      <c r="BB193">
        <v>6.66</v>
      </c>
      <c r="BC193">
        <v>6.66</v>
      </c>
      <c r="BD193" t="s">
        <v>6</v>
      </c>
      <c r="BE193" t="s">
        <v>6</v>
      </c>
      <c r="BF193" t="s">
        <v>6</v>
      </c>
      <c r="BG193" t="s">
        <v>6</v>
      </c>
      <c r="BH193">
        <v>0</v>
      </c>
      <c r="BI193">
        <v>1</v>
      </c>
      <c r="BJ193" t="s">
        <v>230</v>
      </c>
      <c r="BM193">
        <v>11001</v>
      </c>
      <c r="BN193">
        <v>0</v>
      </c>
      <c r="BO193" t="s">
        <v>6</v>
      </c>
      <c r="BP193">
        <v>0</v>
      </c>
      <c r="BQ193">
        <v>2</v>
      </c>
      <c r="BR193">
        <v>0</v>
      </c>
      <c r="BS193">
        <v>6.66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6</v>
      </c>
      <c r="BZ193">
        <v>123</v>
      </c>
      <c r="CA193">
        <v>75</v>
      </c>
      <c r="CE193">
        <v>0</v>
      </c>
      <c r="CF193">
        <v>0</v>
      </c>
      <c r="CG193">
        <v>0</v>
      </c>
      <c r="CM193">
        <v>0</v>
      </c>
      <c r="CN193" t="s">
        <v>1112</v>
      </c>
      <c r="CO193">
        <v>0</v>
      </c>
      <c r="CP193">
        <f t="shared" si="175"/>
        <v>28110.04</v>
      </c>
      <c r="CQ193">
        <f t="shared" si="176"/>
        <v>11557.1646</v>
      </c>
      <c r="CR193">
        <f t="shared" si="177"/>
        <v>226.87289999999999</v>
      </c>
      <c r="CS193">
        <f t="shared" si="178"/>
        <v>54.445500000000003</v>
      </c>
      <c r="CT193">
        <f t="shared" si="179"/>
        <v>2801.9072879999999</v>
      </c>
      <c r="CU193">
        <f t="shared" si="180"/>
        <v>0</v>
      </c>
      <c r="CV193">
        <f t="shared" si="181"/>
        <v>49.321199999999997</v>
      </c>
      <c r="CW193">
        <f t="shared" si="182"/>
        <v>0.66</v>
      </c>
      <c r="CX193">
        <f t="shared" si="183"/>
        <v>0</v>
      </c>
      <c r="CY193">
        <f t="shared" si="184"/>
        <v>6110.2947000000013</v>
      </c>
      <c r="CZ193">
        <f t="shared" si="185"/>
        <v>3523.0528000000004</v>
      </c>
      <c r="DC193" t="s">
        <v>6</v>
      </c>
      <c r="DD193" t="s">
        <v>6</v>
      </c>
      <c r="DE193" t="s">
        <v>172</v>
      </c>
      <c r="DF193" t="s">
        <v>172</v>
      </c>
      <c r="DG193" t="s">
        <v>173</v>
      </c>
      <c r="DH193" t="s">
        <v>6</v>
      </c>
      <c r="DI193" t="s">
        <v>173</v>
      </c>
      <c r="DJ193" t="s">
        <v>172</v>
      </c>
      <c r="DK193" t="s">
        <v>6</v>
      </c>
      <c r="DL193" t="s">
        <v>6</v>
      </c>
      <c r="DM193" t="s">
        <v>6</v>
      </c>
      <c r="DN193">
        <v>0</v>
      </c>
      <c r="DO193">
        <v>0</v>
      </c>
      <c r="DP193">
        <v>1</v>
      </c>
      <c r="DQ193">
        <v>1</v>
      </c>
      <c r="DU193">
        <v>1005</v>
      </c>
      <c r="DV193" t="s">
        <v>47</v>
      </c>
      <c r="DW193" t="s">
        <v>47</v>
      </c>
      <c r="DX193">
        <v>100</v>
      </c>
      <c r="EE193">
        <v>16510488</v>
      </c>
      <c r="EF193">
        <v>2</v>
      </c>
      <c r="EG193" t="s">
        <v>51</v>
      </c>
      <c r="EH193">
        <v>0</v>
      </c>
      <c r="EI193" t="s">
        <v>6</v>
      </c>
      <c r="EJ193">
        <v>1</v>
      </c>
      <c r="EK193">
        <v>11001</v>
      </c>
      <c r="EL193" t="s">
        <v>86</v>
      </c>
      <c r="EM193" t="s">
        <v>231</v>
      </c>
      <c r="EO193" t="s">
        <v>174</v>
      </c>
      <c r="EQ193">
        <v>0</v>
      </c>
      <c r="ER193">
        <v>2062.88</v>
      </c>
      <c r="ES193">
        <v>1735.31</v>
      </c>
      <c r="ET193">
        <v>22.71</v>
      </c>
      <c r="EU193">
        <v>5.45</v>
      </c>
      <c r="EV193">
        <v>304.86</v>
      </c>
      <c r="EW193">
        <v>35.74</v>
      </c>
      <c r="EX193">
        <v>0.44</v>
      </c>
      <c r="EY193">
        <v>0</v>
      </c>
      <c r="FQ193">
        <v>0</v>
      </c>
      <c r="FR193">
        <f t="shared" si="186"/>
        <v>0</v>
      </c>
      <c r="FS193">
        <v>0</v>
      </c>
      <c r="FT193" t="s">
        <v>55</v>
      </c>
      <c r="FU193" t="s">
        <v>56</v>
      </c>
      <c r="FX193">
        <v>110.7</v>
      </c>
      <c r="FY193">
        <v>63.75</v>
      </c>
      <c r="GA193" t="s">
        <v>6</v>
      </c>
      <c r="GD193">
        <v>0</v>
      </c>
      <c r="GF193">
        <v>1888880118</v>
      </c>
      <c r="GG193">
        <v>1</v>
      </c>
      <c r="GH193">
        <v>1</v>
      </c>
      <c r="GI193">
        <v>4</v>
      </c>
      <c r="GJ193">
        <v>0</v>
      </c>
      <c r="GK193">
        <f>ROUND(R193*(S12)/100,2)</f>
        <v>0</v>
      </c>
      <c r="GL193">
        <f t="shared" si="187"/>
        <v>0</v>
      </c>
      <c r="GM193">
        <f t="shared" si="188"/>
        <v>37743.379999999997</v>
      </c>
      <c r="GN193">
        <f t="shared" si="189"/>
        <v>37743.379999999997</v>
      </c>
      <c r="GO193">
        <f t="shared" si="190"/>
        <v>0</v>
      </c>
      <c r="GP193">
        <f t="shared" si="191"/>
        <v>0</v>
      </c>
      <c r="GR193">
        <v>0</v>
      </c>
      <c r="GS193">
        <v>3</v>
      </c>
      <c r="GT193">
        <v>0</v>
      </c>
      <c r="GU193" t="s">
        <v>6</v>
      </c>
      <c r="GV193">
        <f t="shared" si="192"/>
        <v>0</v>
      </c>
      <c r="GW193">
        <v>1</v>
      </c>
      <c r="GX193">
        <f t="shared" si="193"/>
        <v>0</v>
      </c>
      <c r="HA193">
        <v>0</v>
      </c>
      <c r="HB193">
        <v>0</v>
      </c>
      <c r="HC193">
        <f t="shared" si="194"/>
        <v>0</v>
      </c>
      <c r="IK193">
        <v>0</v>
      </c>
    </row>
    <row r="194" spans="1:255" x14ac:dyDescent="0.2">
      <c r="A194" s="2">
        <v>17</v>
      </c>
      <c r="B194" s="2">
        <v>1</v>
      </c>
      <c r="C194" s="2">
        <f>ROW(SmtRes!A298)</f>
        <v>298</v>
      </c>
      <c r="D194" s="2">
        <f>ROW(EtalonRes!A311)</f>
        <v>311</v>
      </c>
      <c r="E194" s="2" t="s">
        <v>232</v>
      </c>
      <c r="F194" s="2" t="s">
        <v>233</v>
      </c>
      <c r="G194" s="2" t="s">
        <v>234</v>
      </c>
      <c r="H194" s="2" t="s">
        <v>47</v>
      </c>
      <c r="I194" s="2">
        <f>ROUND(195.408/100,9)</f>
        <v>1.95408</v>
      </c>
      <c r="J194" s="2">
        <v>0</v>
      </c>
      <c r="K194" s="2"/>
      <c r="L194" s="2"/>
      <c r="M194" s="2"/>
      <c r="N194" s="2"/>
      <c r="O194" s="2">
        <f t="shared" si="160"/>
        <v>1916.05</v>
      </c>
      <c r="P194" s="2">
        <f t="shared" si="161"/>
        <v>287.89</v>
      </c>
      <c r="Q194" s="2">
        <f t="shared" si="162"/>
        <v>231.47</v>
      </c>
      <c r="R194" s="2">
        <f t="shared" si="163"/>
        <v>51.5</v>
      </c>
      <c r="S194" s="2">
        <f t="shared" si="164"/>
        <v>1396.69</v>
      </c>
      <c r="T194" s="2">
        <f t="shared" si="165"/>
        <v>0</v>
      </c>
      <c r="U194" s="2">
        <f t="shared" si="166"/>
        <v>163.73939788799998</v>
      </c>
      <c r="V194" s="2">
        <f t="shared" si="167"/>
        <v>4.1621904000000001</v>
      </c>
      <c r="W194" s="2">
        <f t="shared" si="168"/>
        <v>0</v>
      </c>
      <c r="X194" s="2">
        <f t="shared" si="169"/>
        <v>1607.49</v>
      </c>
      <c r="Y194" s="2">
        <f t="shared" si="170"/>
        <v>926.84</v>
      </c>
      <c r="Z194" s="2"/>
      <c r="AA194" s="2">
        <v>16781625</v>
      </c>
      <c r="AB194" s="2">
        <f t="shared" si="171"/>
        <v>980.54219999999998</v>
      </c>
      <c r="AC194" s="2">
        <f t="shared" si="172"/>
        <v>147.33000000000001</v>
      </c>
      <c r="AD194" s="2">
        <f>ROUND((((((ET194*1.25)*1.2))-(((EU194*1.25)*1.2)))+AE194),6)</f>
        <v>118.455</v>
      </c>
      <c r="AE194" s="2">
        <f>ROUND((((EU194*1.25)*1.2)),6)</f>
        <v>26.355</v>
      </c>
      <c r="AF194" s="2">
        <f>ROUND((((EV194*1.15)*1.2)),6)</f>
        <v>714.75720000000001</v>
      </c>
      <c r="AG194" s="2">
        <f t="shared" si="173"/>
        <v>0</v>
      </c>
      <c r="AH194" s="2">
        <f>(((EW194*1.15)*1.2))</f>
        <v>83.793599999999984</v>
      </c>
      <c r="AI194" s="2">
        <f>(((EX194*1.25)*1.2))</f>
        <v>2.13</v>
      </c>
      <c r="AJ194" s="2">
        <f t="shared" si="174"/>
        <v>0</v>
      </c>
      <c r="AK194" s="2">
        <v>744.24</v>
      </c>
      <c r="AL194" s="2">
        <v>147.33000000000001</v>
      </c>
      <c r="AM194" s="2">
        <v>78.97</v>
      </c>
      <c r="AN194" s="2">
        <v>17.57</v>
      </c>
      <c r="AO194" s="2">
        <v>517.94000000000005</v>
      </c>
      <c r="AP194" s="2">
        <v>0</v>
      </c>
      <c r="AQ194" s="2">
        <v>60.72</v>
      </c>
      <c r="AR194" s="2">
        <v>1.42</v>
      </c>
      <c r="AS194" s="2">
        <v>0</v>
      </c>
      <c r="AT194" s="2">
        <v>111</v>
      </c>
      <c r="AU194" s="2">
        <v>64</v>
      </c>
      <c r="AV194" s="2">
        <v>1</v>
      </c>
      <c r="AW194" s="2">
        <v>1</v>
      </c>
      <c r="AX194" s="2"/>
      <c r="AY194" s="2"/>
      <c r="AZ194" s="2">
        <v>1</v>
      </c>
      <c r="BA194" s="2">
        <v>1</v>
      </c>
      <c r="BB194" s="2">
        <v>1</v>
      </c>
      <c r="BC194" s="2">
        <v>1</v>
      </c>
      <c r="BD194" s="2" t="s">
        <v>6</v>
      </c>
      <c r="BE194" s="2" t="s">
        <v>6</v>
      </c>
      <c r="BF194" s="2" t="s">
        <v>6</v>
      </c>
      <c r="BG194" s="2" t="s">
        <v>6</v>
      </c>
      <c r="BH194" s="2">
        <v>0</v>
      </c>
      <c r="BI194" s="2">
        <v>1</v>
      </c>
      <c r="BJ194" s="2" t="s">
        <v>235</v>
      </c>
      <c r="BK194" s="2"/>
      <c r="BL194" s="2"/>
      <c r="BM194" s="2">
        <v>11001</v>
      </c>
      <c r="BN194" s="2">
        <v>0</v>
      </c>
      <c r="BO194" s="2" t="s">
        <v>6</v>
      </c>
      <c r="BP194" s="2">
        <v>0</v>
      </c>
      <c r="BQ194" s="2">
        <v>2</v>
      </c>
      <c r="BR194" s="2">
        <v>0</v>
      </c>
      <c r="BS194" s="2">
        <v>1</v>
      </c>
      <c r="BT194" s="2">
        <v>1</v>
      </c>
      <c r="BU194" s="2">
        <v>1</v>
      </c>
      <c r="BV194" s="2">
        <v>1</v>
      </c>
      <c r="BW194" s="2">
        <v>1</v>
      </c>
      <c r="BX194" s="2">
        <v>1</v>
      </c>
      <c r="BY194" s="2" t="s">
        <v>6</v>
      </c>
      <c r="BZ194" s="2">
        <v>123</v>
      </c>
      <c r="CA194" s="2">
        <v>75</v>
      </c>
      <c r="CB194" s="2"/>
      <c r="CC194" s="2"/>
      <c r="CD194" s="2"/>
      <c r="CE194" s="2">
        <v>0</v>
      </c>
      <c r="CF194" s="2">
        <v>0</v>
      </c>
      <c r="CG194" s="2">
        <v>0</v>
      </c>
      <c r="CH194" s="2"/>
      <c r="CI194" s="2"/>
      <c r="CJ194" s="2"/>
      <c r="CK194" s="2"/>
      <c r="CL194" s="2"/>
      <c r="CM194" s="2">
        <v>0</v>
      </c>
      <c r="CN194" s="2" t="s">
        <v>1112</v>
      </c>
      <c r="CO194" s="2">
        <v>0</v>
      </c>
      <c r="CP194" s="2">
        <f t="shared" si="175"/>
        <v>1916.0500000000002</v>
      </c>
      <c r="CQ194" s="2">
        <f t="shared" si="176"/>
        <v>147.33000000000001</v>
      </c>
      <c r="CR194" s="2">
        <f t="shared" si="177"/>
        <v>118.455</v>
      </c>
      <c r="CS194" s="2">
        <f t="shared" si="178"/>
        <v>26.355</v>
      </c>
      <c r="CT194" s="2">
        <f t="shared" si="179"/>
        <v>714.75720000000001</v>
      </c>
      <c r="CU194" s="2">
        <f t="shared" si="180"/>
        <v>0</v>
      </c>
      <c r="CV194" s="2">
        <f t="shared" si="181"/>
        <v>83.793599999999984</v>
      </c>
      <c r="CW194" s="2">
        <f t="shared" si="182"/>
        <v>2.13</v>
      </c>
      <c r="CX194" s="2">
        <f t="shared" si="183"/>
        <v>0</v>
      </c>
      <c r="CY194" s="2">
        <f t="shared" si="184"/>
        <v>1607.4909</v>
      </c>
      <c r="CZ194" s="2">
        <f t="shared" si="185"/>
        <v>926.84160000000008</v>
      </c>
      <c r="DA194" s="2"/>
      <c r="DB194" s="2"/>
      <c r="DC194" s="2" t="s">
        <v>6</v>
      </c>
      <c r="DD194" s="2" t="s">
        <v>6</v>
      </c>
      <c r="DE194" s="2" t="s">
        <v>172</v>
      </c>
      <c r="DF194" s="2" t="s">
        <v>172</v>
      </c>
      <c r="DG194" s="2" t="s">
        <v>173</v>
      </c>
      <c r="DH194" s="2" t="s">
        <v>6</v>
      </c>
      <c r="DI194" s="2" t="s">
        <v>173</v>
      </c>
      <c r="DJ194" s="2" t="s">
        <v>172</v>
      </c>
      <c r="DK194" s="2" t="s">
        <v>6</v>
      </c>
      <c r="DL194" s="2" t="s">
        <v>6</v>
      </c>
      <c r="DM194" s="2" t="s">
        <v>6</v>
      </c>
      <c r="DN194" s="2">
        <v>0</v>
      </c>
      <c r="DO194" s="2">
        <v>0</v>
      </c>
      <c r="DP194" s="2">
        <v>1</v>
      </c>
      <c r="DQ194" s="2">
        <v>1</v>
      </c>
      <c r="DR194" s="2"/>
      <c r="DS194" s="2"/>
      <c r="DT194" s="2"/>
      <c r="DU194" s="2">
        <v>1005</v>
      </c>
      <c r="DV194" s="2" t="s">
        <v>47</v>
      </c>
      <c r="DW194" s="2" t="s">
        <v>47</v>
      </c>
      <c r="DX194" s="2">
        <v>100</v>
      </c>
      <c r="DY194" s="2"/>
      <c r="DZ194" s="2"/>
      <c r="EA194" s="2"/>
      <c r="EB194" s="2"/>
      <c r="EC194" s="2"/>
      <c r="ED194" s="2"/>
      <c r="EE194" s="2">
        <v>16510488</v>
      </c>
      <c r="EF194" s="2">
        <v>2</v>
      </c>
      <c r="EG194" s="2" t="s">
        <v>51</v>
      </c>
      <c r="EH194" s="2">
        <v>0</v>
      </c>
      <c r="EI194" s="2" t="s">
        <v>6</v>
      </c>
      <c r="EJ194" s="2">
        <v>1</v>
      </c>
      <c r="EK194" s="2">
        <v>11001</v>
      </c>
      <c r="EL194" s="2" t="s">
        <v>86</v>
      </c>
      <c r="EM194" s="2" t="s">
        <v>231</v>
      </c>
      <c r="EN194" s="2"/>
      <c r="EO194" s="2" t="s">
        <v>174</v>
      </c>
      <c r="EP194" s="2"/>
      <c r="EQ194" s="2">
        <v>0</v>
      </c>
      <c r="ER194" s="2">
        <v>744.24</v>
      </c>
      <c r="ES194" s="2">
        <v>147.33000000000001</v>
      </c>
      <c r="ET194" s="2">
        <v>78.97</v>
      </c>
      <c r="EU194" s="2">
        <v>17.57</v>
      </c>
      <c r="EV194" s="2">
        <v>517.94000000000005</v>
      </c>
      <c r="EW194" s="2">
        <v>60.72</v>
      </c>
      <c r="EX194" s="2">
        <v>1.42</v>
      </c>
      <c r="EY194" s="2">
        <v>0</v>
      </c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>
        <v>0</v>
      </c>
      <c r="FR194" s="2">
        <f t="shared" si="186"/>
        <v>0</v>
      </c>
      <c r="FS194" s="2">
        <v>0</v>
      </c>
      <c r="FT194" s="2" t="s">
        <v>55</v>
      </c>
      <c r="FU194" s="2" t="s">
        <v>56</v>
      </c>
      <c r="FV194" s="2"/>
      <c r="FW194" s="2"/>
      <c r="FX194" s="2">
        <v>110.7</v>
      </c>
      <c r="FY194" s="2">
        <v>63.75</v>
      </c>
      <c r="FZ194" s="2"/>
      <c r="GA194" s="2" t="s">
        <v>6</v>
      </c>
      <c r="GB194" s="2"/>
      <c r="GC194" s="2"/>
      <c r="GD194" s="2">
        <v>0</v>
      </c>
      <c r="GE194" s="2"/>
      <c r="GF194" s="2">
        <v>-1057918858</v>
      </c>
      <c r="GG194" s="2">
        <v>2</v>
      </c>
      <c r="GH194" s="2">
        <v>1</v>
      </c>
      <c r="GI194" s="2">
        <v>-2</v>
      </c>
      <c r="GJ194" s="2">
        <v>0</v>
      </c>
      <c r="GK194" s="2">
        <f>ROUND(R194*(R12)/100,2)</f>
        <v>0</v>
      </c>
      <c r="GL194" s="2">
        <f t="shared" si="187"/>
        <v>0</v>
      </c>
      <c r="GM194" s="2">
        <f t="shared" si="188"/>
        <v>4450.38</v>
      </c>
      <c r="GN194" s="2">
        <f t="shared" si="189"/>
        <v>4450.38</v>
      </c>
      <c r="GO194" s="2">
        <f t="shared" si="190"/>
        <v>0</v>
      </c>
      <c r="GP194" s="2">
        <f t="shared" si="191"/>
        <v>0</v>
      </c>
      <c r="GQ194" s="2"/>
      <c r="GR194" s="2">
        <v>0</v>
      </c>
      <c r="GS194" s="2">
        <v>3</v>
      </c>
      <c r="GT194" s="2">
        <v>0</v>
      </c>
      <c r="GU194" s="2" t="s">
        <v>6</v>
      </c>
      <c r="GV194" s="2">
        <f t="shared" si="192"/>
        <v>0</v>
      </c>
      <c r="GW194" s="2">
        <v>1</v>
      </c>
      <c r="GX194" s="2">
        <f t="shared" si="193"/>
        <v>0</v>
      </c>
      <c r="GY194" s="2"/>
      <c r="GZ194" s="2"/>
      <c r="HA194" s="2">
        <v>0</v>
      </c>
      <c r="HB194" s="2">
        <v>0</v>
      </c>
      <c r="HC194" s="2">
        <f t="shared" si="194"/>
        <v>0</v>
      </c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>
        <v>0</v>
      </c>
      <c r="IL194" s="2"/>
      <c r="IM194" s="2"/>
      <c r="IN194" s="2"/>
      <c r="IO194" s="2"/>
      <c r="IP194" s="2"/>
      <c r="IQ194" s="2"/>
      <c r="IR194" s="2"/>
      <c r="IS194" s="2"/>
      <c r="IT194" s="2"/>
      <c r="IU194" s="2"/>
    </row>
    <row r="195" spans="1:255" x14ac:dyDescent="0.2">
      <c r="A195">
        <v>17</v>
      </c>
      <c r="B195">
        <v>1</v>
      </c>
      <c r="C195">
        <f>ROW(SmtRes!A306)</f>
        <v>306</v>
      </c>
      <c r="D195">
        <f>ROW(EtalonRes!A318)</f>
        <v>318</v>
      </c>
      <c r="E195" t="s">
        <v>232</v>
      </c>
      <c r="F195" t="s">
        <v>233</v>
      </c>
      <c r="G195" t="s">
        <v>234</v>
      </c>
      <c r="H195" t="s">
        <v>47</v>
      </c>
      <c r="I195">
        <f>ROUND(195.408/100,9)</f>
        <v>1.95408</v>
      </c>
      <c r="J195">
        <v>0</v>
      </c>
      <c r="O195">
        <f t="shared" si="160"/>
        <v>12760.94</v>
      </c>
      <c r="P195">
        <f t="shared" si="161"/>
        <v>1917.38</v>
      </c>
      <c r="Q195">
        <f t="shared" si="162"/>
        <v>1541.59</v>
      </c>
      <c r="R195">
        <f t="shared" si="163"/>
        <v>342.99</v>
      </c>
      <c r="S195">
        <f t="shared" si="164"/>
        <v>9301.9699999999993</v>
      </c>
      <c r="T195">
        <f t="shared" si="165"/>
        <v>0</v>
      </c>
      <c r="U195">
        <f t="shared" si="166"/>
        <v>163.73939788799998</v>
      </c>
      <c r="V195">
        <f t="shared" si="167"/>
        <v>4.1621904000000001</v>
      </c>
      <c r="W195">
        <f t="shared" si="168"/>
        <v>0</v>
      </c>
      <c r="X195">
        <f t="shared" si="169"/>
        <v>10705.91</v>
      </c>
      <c r="Y195">
        <f t="shared" si="170"/>
        <v>6172.77</v>
      </c>
      <c r="AA195">
        <v>16781639</v>
      </c>
      <c r="AB195">
        <f t="shared" si="171"/>
        <v>980.54219999999998</v>
      </c>
      <c r="AC195">
        <f t="shared" si="172"/>
        <v>147.33000000000001</v>
      </c>
      <c r="AD195">
        <f>ROUND((((((ET195*1.25)*1.2))-(((EU195*1.25)*1.2)))+AE195),6)</f>
        <v>118.455</v>
      </c>
      <c r="AE195">
        <f>ROUND((((EU195*1.25)*1.2)),6)</f>
        <v>26.355</v>
      </c>
      <c r="AF195">
        <f>ROUND((((EV195*1.15)*1.2)),6)</f>
        <v>714.75720000000001</v>
      </c>
      <c r="AG195">
        <f t="shared" si="173"/>
        <v>0</v>
      </c>
      <c r="AH195">
        <f>(((EW195*1.15)*1.2))</f>
        <v>83.793599999999984</v>
      </c>
      <c r="AI195">
        <f>(((EX195*1.25)*1.2))</f>
        <v>2.13</v>
      </c>
      <c r="AJ195">
        <f t="shared" si="174"/>
        <v>0</v>
      </c>
      <c r="AK195">
        <v>744.24</v>
      </c>
      <c r="AL195">
        <v>147.33000000000001</v>
      </c>
      <c r="AM195">
        <v>78.97</v>
      </c>
      <c r="AN195">
        <v>17.57</v>
      </c>
      <c r="AO195">
        <v>517.94000000000005</v>
      </c>
      <c r="AP195">
        <v>0</v>
      </c>
      <c r="AQ195">
        <v>60.72</v>
      </c>
      <c r="AR195">
        <v>1.42</v>
      </c>
      <c r="AS195">
        <v>0</v>
      </c>
      <c r="AT195">
        <v>111</v>
      </c>
      <c r="AU195">
        <v>64</v>
      </c>
      <c r="AV195">
        <v>1</v>
      </c>
      <c r="AW195">
        <v>1</v>
      </c>
      <c r="AZ195">
        <v>6.66</v>
      </c>
      <c r="BA195">
        <v>6.66</v>
      </c>
      <c r="BB195">
        <v>6.66</v>
      </c>
      <c r="BC195">
        <v>6.66</v>
      </c>
      <c r="BD195" t="s">
        <v>6</v>
      </c>
      <c r="BE195" t="s">
        <v>6</v>
      </c>
      <c r="BF195" t="s">
        <v>6</v>
      </c>
      <c r="BG195" t="s">
        <v>6</v>
      </c>
      <c r="BH195">
        <v>0</v>
      </c>
      <c r="BI195">
        <v>1</v>
      </c>
      <c r="BJ195" t="s">
        <v>235</v>
      </c>
      <c r="BM195">
        <v>11001</v>
      </c>
      <c r="BN195">
        <v>0</v>
      </c>
      <c r="BO195" t="s">
        <v>6</v>
      </c>
      <c r="BP195">
        <v>0</v>
      </c>
      <c r="BQ195">
        <v>2</v>
      </c>
      <c r="BR195">
        <v>0</v>
      </c>
      <c r="BS195">
        <v>6.66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6</v>
      </c>
      <c r="BZ195">
        <v>123</v>
      </c>
      <c r="CA195">
        <v>75</v>
      </c>
      <c r="CE195">
        <v>0</v>
      </c>
      <c r="CF195">
        <v>0</v>
      </c>
      <c r="CG195">
        <v>0</v>
      </c>
      <c r="CM195">
        <v>0</v>
      </c>
      <c r="CN195" t="s">
        <v>1112</v>
      </c>
      <c r="CO195">
        <v>0</v>
      </c>
      <c r="CP195">
        <f t="shared" si="175"/>
        <v>12760.939999999999</v>
      </c>
      <c r="CQ195">
        <f t="shared" si="176"/>
        <v>981.21780000000012</v>
      </c>
      <c r="CR195">
        <f t="shared" si="177"/>
        <v>788.91030000000001</v>
      </c>
      <c r="CS195">
        <f t="shared" si="178"/>
        <v>175.52430000000001</v>
      </c>
      <c r="CT195">
        <f t="shared" si="179"/>
        <v>4760.2829520000005</v>
      </c>
      <c r="CU195">
        <f t="shared" si="180"/>
        <v>0</v>
      </c>
      <c r="CV195">
        <f t="shared" si="181"/>
        <v>83.793599999999984</v>
      </c>
      <c r="CW195">
        <f t="shared" si="182"/>
        <v>2.13</v>
      </c>
      <c r="CX195">
        <f t="shared" si="183"/>
        <v>0</v>
      </c>
      <c r="CY195">
        <f t="shared" si="184"/>
        <v>10705.905599999998</v>
      </c>
      <c r="CZ195">
        <f t="shared" si="185"/>
        <v>6172.7743999999993</v>
      </c>
      <c r="DC195" t="s">
        <v>6</v>
      </c>
      <c r="DD195" t="s">
        <v>6</v>
      </c>
      <c r="DE195" t="s">
        <v>172</v>
      </c>
      <c r="DF195" t="s">
        <v>172</v>
      </c>
      <c r="DG195" t="s">
        <v>173</v>
      </c>
      <c r="DH195" t="s">
        <v>6</v>
      </c>
      <c r="DI195" t="s">
        <v>173</v>
      </c>
      <c r="DJ195" t="s">
        <v>172</v>
      </c>
      <c r="DK195" t="s">
        <v>6</v>
      </c>
      <c r="DL195" t="s">
        <v>6</v>
      </c>
      <c r="DM195" t="s">
        <v>6</v>
      </c>
      <c r="DN195">
        <v>0</v>
      </c>
      <c r="DO195">
        <v>0</v>
      </c>
      <c r="DP195">
        <v>1</v>
      </c>
      <c r="DQ195">
        <v>1</v>
      </c>
      <c r="DU195">
        <v>1005</v>
      </c>
      <c r="DV195" t="s">
        <v>47</v>
      </c>
      <c r="DW195" t="s">
        <v>47</v>
      </c>
      <c r="DX195">
        <v>100</v>
      </c>
      <c r="EE195">
        <v>16510488</v>
      </c>
      <c r="EF195">
        <v>2</v>
      </c>
      <c r="EG195" t="s">
        <v>51</v>
      </c>
      <c r="EH195">
        <v>0</v>
      </c>
      <c r="EI195" t="s">
        <v>6</v>
      </c>
      <c r="EJ195">
        <v>1</v>
      </c>
      <c r="EK195">
        <v>11001</v>
      </c>
      <c r="EL195" t="s">
        <v>86</v>
      </c>
      <c r="EM195" t="s">
        <v>231</v>
      </c>
      <c r="EO195" t="s">
        <v>174</v>
      </c>
      <c r="EQ195">
        <v>0</v>
      </c>
      <c r="ER195">
        <v>744.24</v>
      </c>
      <c r="ES195">
        <v>147.33000000000001</v>
      </c>
      <c r="ET195">
        <v>78.97</v>
      </c>
      <c r="EU195">
        <v>17.57</v>
      </c>
      <c r="EV195">
        <v>517.94000000000005</v>
      </c>
      <c r="EW195">
        <v>60.72</v>
      </c>
      <c r="EX195">
        <v>1.42</v>
      </c>
      <c r="EY195">
        <v>0</v>
      </c>
      <c r="FQ195">
        <v>0</v>
      </c>
      <c r="FR195">
        <f t="shared" si="186"/>
        <v>0</v>
      </c>
      <c r="FS195">
        <v>0</v>
      </c>
      <c r="FT195" t="s">
        <v>55</v>
      </c>
      <c r="FU195" t="s">
        <v>56</v>
      </c>
      <c r="FX195">
        <v>110.7</v>
      </c>
      <c r="FY195">
        <v>63.75</v>
      </c>
      <c r="GA195" t="s">
        <v>6</v>
      </c>
      <c r="GD195">
        <v>0</v>
      </c>
      <c r="GF195">
        <v>-1057918858</v>
      </c>
      <c r="GG195">
        <v>1</v>
      </c>
      <c r="GH195">
        <v>1</v>
      </c>
      <c r="GI195">
        <v>4</v>
      </c>
      <c r="GJ195">
        <v>0</v>
      </c>
      <c r="GK195">
        <f>ROUND(R195*(S12)/100,2)</f>
        <v>0</v>
      </c>
      <c r="GL195">
        <f t="shared" si="187"/>
        <v>0</v>
      </c>
      <c r="GM195">
        <f t="shared" si="188"/>
        <v>29639.62</v>
      </c>
      <c r="GN195">
        <f t="shared" si="189"/>
        <v>29639.62</v>
      </c>
      <c r="GO195">
        <f t="shared" si="190"/>
        <v>0</v>
      </c>
      <c r="GP195">
        <f t="shared" si="191"/>
        <v>0</v>
      </c>
      <c r="GR195">
        <v>0</v>
      </c>
      <c r="GS195">
        <v>3</v>
      </c>
      <c r="GT195">
        <v>0</v>
      </c>
      <c r="GU195" t="s">
        <v>6</v>
      </c>
      <c r="GV195">
        <f t="shared" si="192"/>
        <v>0</v>
      </c>
      <c r="GW195">
        <v>1</v>
      </c>
      <c r="GX195">
        <f t="shared" si="193"/>
        <v>0</v>
      </c>
      <c r="HA195">
        <v>0</v>
      </c>
      <c r="HB195">
        <v>0</v>
      </c>
      <c r="HC195">
        <f t="shared" si="194"/>
        <v>0</v>
      </c>
      <c r="IK195">
        <v>0</v>
      </c>
    </row>
    <row r="196" spans="1:255" x14ac:dyDescent="0.2">
      <c r="A196" s="2">
        <v>18</v>
      </c>
      <c r="B196" s="2">
        <v>1</v>
      </c>
      <c r="C196" s="2">
        <v>297</v>
      </c>
      <c r="D196" s="2"/>
      <c r="E196" s="2" t="s">
        <v>236</v>
      </c>
      <c r="F196" s="2" t="s">
        <v>237</v>
      </c>
      <c r="G196" s="2" t="s">
        <v>238</v>
      </c>
      <c r="H196" s="2" t="s">
        <v>95</v>
      </c>
      <c r="I196" s="2">
        <f>I194*J196</f>
        <v>7.7741400000000002E-2</v>
      </c>
      <c r="J196" s="2">
        <v>3.9784143944976667E-2</v>
      </c>
      <c r="K196" s="2"/>
      <c r="L196" s="2"/>
      <c r="M196" s="2"/>
      <c r="N196" s="2"/>
      <c r="O196" s="2">
        <f t="shared" si="160"/>
        <v>0</v>
      </c>
      <c r="P196" s="2">
        <f t="shared" si="161"/>
        <v>0</v>
      </c>
      <c r="Q196" s="2">
        <f t="shared" si="162"/>
        <v>0</v>
      </c>
      <c r="R196" s="2">
        <f t="shared" si="163"/>
        <v>0</v>
      </c>
      <c r="S196" s="2">
        <f t="shared" si="164"/>
        <v>0</v>
      </c>
      <c r="T196" s="2">
        <f t="shared" si="165"/>
        <v>0</v>
      </c>
      <c r="U196" s="2">
        <f t="shared" si="166"/>
        <v>0</v>
      </c>
      <c r="V196" s="2">
        <f t="shared" si="167"/>
        <v>0</v>
      </c>
      <c r="W196" s="2">
        <f t="shared" si="168"/>
        <v>0</v>
      </c>
      <c r="X196" s="2">
        <f t="shared" si="169"/>
        <v>0</v>
      </c>
      <c r="Y196" s="2">
        <f t="shared" si="170"/>
        <v>0</v>
      </c>
      <c r="Z196" s="2"/>
      <c r="AA196" s="2">
        <v>16781625</v>
      </c>
      <c r="AB196" s="2">
        <f t="shared" si="171"/>
        <v>0</v>
      </c>
      <c r="AC196" s="2">
        <f t="shared" si="172"/>
        <v>0</v>
      </c>
      <c r="AD196" s="2">
        <f>ROUND((((ET196)-(EU196))+AE196),6)</f>
        <v>0</v>
      </c>
      <c r="AE196" s="2">
        <f t="shared" ref="AE196:AF199" si="195">ROUND((EU196),6)</f>
        <v>0</v>
      </c>
      <c r="AF196" s="2">
        <f t="shared" si="195"/>
        <v>0</v>
      </c>
      <c r="AG196" s="2">
        <f t="shared" si="173"/>
        <v>0</v>
      </c>
      <c r="AH196" s="2">
        <f t="shared" ref="AH196:AI199" si="196">(EW196)</f>
        <v>0</v>
      </c>
      <c r="AI196" s="2">
        <f t="shared" si="196"/>
        <v>0</v>
      </c>
      <c r="AJ196" s="2">
        <f t="shared" si="174"/>
        <v>0</v>
      </c>
      <c r="AK196" s="2">
        <v>0</v>
      </c>
      <c r="AL196" s="2">
        <v>0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111</v>
      </c>
      <c r="AU196" s="2">
        <v>64</v>
      </c>
      <c r="AV196" s="2">
        <v>1</v>
      </c>
      <c r="AW196" s="2">
        <v>1</v>
      </c>
      <c r="AX196" s="2"/>
      <c r="AY196" s="2"/>
      <c r="AZ196" s="2">
        <v>1</v>
      </c>
      <c r="BA196" s="2">
        <v>1</v>
      </c>
      <c r="BB196" s="2">
        <v>1</v>
      </c>
      <c r="BC196" s="2">
        <v>1</v>
      </c>
      <c r="BD196" s="2" t="s">
        <v>6</v>
      </c>
      <c r="BE196" s="2" t="s">
        <v>6</v>
      </c>
      <c r="BF196" s="2" t="s">
        <v>6</v>
      </c>
      <c r="BG196" s="2" t="s">
        <v>6</v>
      </c>
      <c r="BH196" s="2">
        <v>3</v>
      </c>
      <c r="BI196" s="2">
        <v>1</v>
      </c>
      <c r="BJ196" s="2" t="s">
        <v>6</v>
      </c>
      <c r="BK196" s="2"/>
      <c r="BL196" s="2"/>
      <c r="BM196" s="2">
        <v>11001</v>
      </c>
      <c r="BN196" s="2">
        <v>0</v>
      </c>
      <c r="BO196" s="2" t="s">
        <v>6</v>
      </c>
      <c r="BP196" s="2">
        <v>0</v>
      </c>
      <c r="BQ196" s="2">
        <v>2</v>
      </c>
      <c r="BR196" s="2">
        <v>0</v>
      </c>
      <c r="BS196" s="2">
        <v>1</v>
      </c>
      <c r="BT196" s="2">
        <v>1</v>
      </c>
      <c r="BU196" s="2">
        <v>1</v>
      </c>
      <c r="BV196" s="2">
        <v>1</v>
      </c>
      <c r="BW196" s="2">
        <v>1</v>
      </c>
      <c r="BX196" s="2">
        <v>1</v>
      </c>
      <c r="BY196" s="2" t="s">
        <v>6</v>
      </c>
      <c r="BZ196" s="2">
        <v>123</v>
      </c>
      <c r="CA196" s="2">
        <v>75</v>
      </c>
      <c r="CB196" s="2"/>
      <c r="CC196" s="2"/>
      <c r="CD196" s="2"/>
      <c r="CE196" s="2">
        <v>0</v>
      </c>
      <c r="CF196" s="2">
        <v>0</v>
      </c>
      <c r="CG196" s="2">
        <v>0</v>
      </c>
      <c r="CH196" s="2"/>
      <c r="CI196" s="2"/>
      <c r="CJ196" s="2"/>
      <c r="CK196" s="2"/>
      <c r="CL196" s="2"/>
      <c r="CM196" s="2">
        <v>0</v>
      </c>
      <c r="CN196" s="2" t="s">
        <v>6</v>
      </c>
      <c r="CO196" s="2">
        <v>0</v>
      </c>
      <c r="CP196" s="2">
        <f t="shared" si="175"/>
        <v>0</v>
      </c>
      <c r="CQ196" s="2">
        <f t="shared" si="176"/>
        <v>0</v>
      </c>
      <c r="CR196" s="2">
        <f t="shared" si="177"/>
        <v>0</v>
      </c>
      <c r="CS196" s="2">
        <f t="shared" si="178"/>
        <v>0</v>
      </c>
      <c r="CT196" s="2">
        <f t="shared" si="179"/>
        <v>0</v>
      </c>
      <c r="CU196" s="2">
        <f t="shared" si="180"/>
        <v>0</v>
      </c>
      <c r="CV196" s="2">
        <f t="shared" si="181"/>
        <v>0</v>
      </c>
      <c r="CW196" s="2">
        <f t="shared" si="182"/>
        <v>0</v>
      </c>
      <c r="CX196" s="2">
        <f t="shared" si="183"/>
        <v>0</v>
      </c>
      <c r="CY196" s="2">
        <f t="shared" si="184"/>
        <v>0</v>
      </c>
      <c r="CZ196" s="2">
        <f t="shared" si="185"/>
        <v>0</v>
      </c>
      <c r="DA196" s="2"/>
      <c r="DB196" s="2"/>
      <c r="DC196" s="2" t="s">
        <v>6</v>
      </c>
      <c r="DD196" s="2" t="s">
        <v>6</v>
      </c>
      <c r="DE196" s="2" t="s">
        <v>6</v>
      </c>
      <c r="DF196" s="2" t="s">
        <v>6</v>
      </c>
      <c r="DG196" s="2" t="s">
        <v>6</v>
      </c>
      <c r="DH196" s="2" t="s">
        <v>6</v>
      </c>
      <c r="DI196" s="2" t="s">
        <v>6</v>
      </c>
      <c r="DJ196" s="2" t="s">
        <v>6</v>
      </c>
      <c r="DK196" s="2" t="s">
        <v>6</v>
      </c>
      <c r="DL196" s="2" t="s">
        <v>6</v>
      </c>
      <c r="DM196" s="2" t="s">
        <v>6</v>
      </c>
      <c r="DN196" s="2">
        <v>0</v>
      </c>
      <c r="DO196" s="2">
        <v>0</v>
      </c>
      <c r="DP196" s="2">
        <v>1</v>
      </c>
      <c r="DQ196" s="2">
        <v>1</v>
      </c>
      <c r="DR196" s="2"/>
      <c r="DS196" s="2"/>
      <c r="DT196" s="2"/>
      <c r="DU196" s="2">
        <v>1007</v>
      </c>
      <c r="DV196" s="2" t="s">
        <v>95</v>
      </c>
      <c r="DW196" s="2" t="s">
        <v>95</v>
      </c>
      <c r="DX196" s="2">
        <v>1</v>
      </c>
      <c r="DY196" s="2"/>
      <c r="DZ196" s="2"/>
      <c r="EA196" s="2"/>
      <c r="EB196" s="2"/>
      <c r="EC196" s="2"/>
      <c r="ED196" s="2"/>
      <c r="EE196" s="2">
        <v>16510488</v>
      </c>
      <c r="EF196" s="2">
        <v>2</v>
      </c>
      <c r="EG196" s="2" t="s">
        <v>51</v>
      </c>
      <c r="EH196" s="2">
        <v>0</v>
      </c>
      <c r="EI196" s="2" t="s">
        <v>6</v>
      </c>
      <c r="EJ196" s="2">
        <v>1</v>
      </c>
      <c r="EK196" s="2">
        <v>11001</v>
      </c>
      <c r="EL196" s="2" t="s">
        <v>86</v>
      </c>
      <c r="EM196" s="2" t="s">
        <v>231</v>
      </c>
      <c r="EN196" s="2"/>
      <c r="EO196" s="2" t="s">
        <v>6</v>
      </c>
      <c r="EP196" s="2"/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>
        <v>0</v>
      </c>
      <c r="FR196" s="2">
        <f t="shared" si="186"/>
        <v>0</v>
      </c>
      <c r="FS196" s="2">
        <v>0</v>
      </c>
      <c r="FT196" s="2" t="s">
        <v>55</v>
      </c>
      <c r="FU196" s="2" t="s">
        <v>56</v>
      </c>
      <c r="FV196" s="2"/>
      <c r="FW196" s="2"/>
      <c r="FX196" s="2">
        <v>110.7</v>
      </c>
      <c r="FY196" s="2">
        <v>63.75</v>
      </c>
      <c r="FZ196" s="2"/>
      <c r="GA196" s="2" t="s">
        <v>6</v>
      </c>
      <c r="GB196" s="2"/>
      <c r="GC196" s="2"/>
      <c r="GD196" s="2">
        <v>0</v>
      </c>
      <c r="GE196" s="2"/>
      <c r="GF196" s="2">
        <v>-941931972</v>
      </c>
      <c r="GG196" s="2">
        <v>2</v>
      </c>
      <c r="GH196" s="2">
        <v>1</v>
      </c>
      <c r="GI196" s="2">
        <v>-2</v>
      </c>
      <c r="GJ196" s="2">
        <v>0</v>
      </c>
      <c r="GK196" s="2">
        <f>ROUND(R196*(R12)/100,2)</f>
        <v>0</v>
      </c>
      <c r="GL196" s="2">
        <f t="shared" si="187"/>
        <v>0</v>
      </c>
      <c r="GM196" s="2">
        <f t="shared" si="188"/>
        <v>0</v>
      </c>
      <c r="GN196" s="2">
        <f t="shared" si="189"/>
        <v>0</v>
      </c>
      <c r="GO196" s="2">
        <f t="shared" si="190"/>
        <v>0</v>
      </c>
      <c r="GP196" s="2">
        <f t="shared" si="191"/>
        <v>0</v>
      </c>
      <c r="GQ196" s="2"/>
      <c r="GR196" s="2">
        <v>0</v>
      </c>
      <c r="GS196" s="2">
        <v>3</v>
      </c>
      <c r="GT196" s="2">
        <v>0</v>
      </c>
      <c r="GU196" s="2" t="s">
        <v>6</v>
      </c>
      <c r="GV196" s="2">
        <f t="shared" si="192"/>
        <v>0</v>
      </c>
      <c r="GW196" s="2">
        <v>1</v>
      </c>
      <c r="GX196" s="2">
        <f t="shared" si="193"/>
        <v>0</v>
      </c>
      <c r="GY196" s="2"/>
      <c r="GZ196" s="2"/>
      <c r="HA196" s="2">
        <v>0</v>
      </c>
      <c r="HB196" s="2">
        <v>0</v>
      </c>
      <c r="HC196" s="2">
        <f t="shared" si="194"/>
        <v>0</v>
      </c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>
        <v>0</v>
      </c>
      <c r="IL196" s="2"/>
      <c r="IM196" s="2"/>
      <c r="IN196" s="2"/>
      <c r="IO196" s="2"/>
      <c r="IP196" s="2"/>
      <c r="IQ196" s="2"/>
      <c r="IR196" s="2"/>
      <c r="IS196" s="2"/>
      <c r="IT196" s="2"/>
      <c r="IU196" s="2"/>
    </row>
    <row r="197" spans="1:255" x14ac:dyDescent="0.2">
      <c r="A197">
        <v>18</v>
      </c>
      <c r="B197">
        <v>1</v>
      </c>
      <c r="C197">
        <v>305</v>
      </c>
      <c r="E197" t="s">
        <v>236</v>
      </c>
      <c r="F197" t="s">
        <v>237</v>
      </c>
      <c r="G197" t="s">
        <v>238</v>
      </c>
      <c r="H197" t="s">
        <v>95</v>
      </c>
      <c r="I197">
        <f>I195*J197</f>
        <v>7.7741400000000002E-2</v>
      </c>
      <c r="J197">
        <v>3.9784143944976667E-2</v>
      </c>
      <c r="O197">
        <f t="shared" si="160"/>
        <v>0</v>
      </c>
      <c r="P197">
        <f t="shared" si="161"/>
        <v>0</v>
      </c>
      <c r="Q197">
        <f t="shared" si="162"/>
        <v>0</v>
      </c>
      <c r="R197">
        <f t="shared" si="163"/>
        <v>0</v>
      </c>
      <c r="S197">
        <f t="shared" si="164"/>
        <v>0</v>
      </c>
      <c r="T197">
        <f t="shared" si="165"/>
        <v>0</v>
      </c>
      <c r="U197">
        <f t="shared" si="166"/>
        <v>0</v>
      </c>
      <c r="V197">
        <f t="shared" si="167"/>
        <v>0</v>
      </c>
      <c r="W197">
        <f t="shared" si="168"/>
        <v>0</v>
      </c>
      <c r="X197">
        <f t="shared" si="169"/>
        <v>0</v>
      </c>
      <c r="Y197">
        <f t="shared" si="170"/>
        <v>0</v>
      </c>
      <c r="AA197">
        <v>16781639</v>
      </c>
      <c r="AB197">
        <f t="shared" si="171"/>
        <v>0</v>
      </c>
      <c r="AC197">
        <f t="shared" si="172"/>
        <v>0</v>
      </c>
      <c r="AD197">
        <f>ROUND((((ET197)-(EU197))+AE197),6)</f>
        <v>0</v>
      </c>
      <c r="AE197">
        <f t="shared" si="195"/>
        <v>0</v>
      </c>
      <c r="AF197">
        <f t="shared" si="195"/>
        <v>0</v>
      </c>
      <c r="AG197">
        <f t="shared" si="173"/>
        <v>0</v>
      </c>
      <c r="AH197">
        <f t="shared" si="196"/>
        <v>0</v>
      </c>
      <c r="AI197">
        <f t="shared" si="196"/>
        <v>0</v>
      </c>
      <c r="AJ197">
        <f t="shared" si="174"/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111</v>
      </c>
      <c r="AU197">
        <v>64</v>
      </c>
      <c r="AV197">
        <v>1</v>
      </c>
      <c r="AW197">
        <v>1</v>
      </c>
      <c r="AZ197">
        <v>6.66</v>
      </c>
      <c r="BA197">
        <v>1</v>
      </c>
      <c r="BB197">
        <v>1</v>
      </c>
      <c r="BC197">
        <v>6.66</v>
      </c>
      <c r="BD197" t="s">
        <v>6</v>
      </c>
      <c r="BE197" t="s">
        <v>6</v>
      </c>
      <c r="BF197" t="s">
        <v>6</v>
      </c>
      <c r="BG197" t="s">
        <v>6</v>
      </c>
      <c r="BH197">
        <v>3</v>
      </c>
      <c r="BI197">
        <v>1</v>
      </c>
      <c r="BJ197" t="s">
        <v>6</v>
      </c>
      <c r="BM197">
        <v>11001</v>
      </c>
      <c r="BN197">
        <v>0</v>
      </c>
      <c r="BO197" t="s">
        <v>6</v>
      </c>
      <c r="BP197">
        <v>0</v>
      </c>
      <c r="BQ197">
        <v>2</v>
      </c>
      <c r="BR197">
        <v>0</v>
      </c>
      <c r="BS197">
        <v>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6</v>
      </c>
      <c r="BZ197">
        <v>123</v>
      </c>
      <c r="CA197">
        <v>75</v>
      </c>
      <c r="CE197">
        <v>0</v>
      </c>
      <c r="CF197">
        <v>0</v>
      </c>
      <c r="CG197">
        <v>0</v>
      </c>
      <c r="CM197">
        <v>0</v>
      </c>
      <c r="CN197" t="s">
        <v>6</v>
      </c>
      <c r="CO197">
        <v>0</v>
      </c>
      <c r="CP197">
        <f t="shared" si="175"/>
        <v>0</v>
      </c>
      <c r="CQ197">
        <f t="shared" si="176"/>
        <v>0</v>
      </c>
      <c r="CR197">
        <f t="shared" si="177"/>
        <v>0</v>
      </c>
      <c r="CS197">
        <f t="shared" si="178"/>
        <v>0</v>
      </c>
      <c r="CT197">
        <f t="shared" si="179"/>
        <v>0</v>
      </c>
      <c r="CU197">
        <f t="shared" si="180"/>
        <v>0</v>
      </c>
      <c r="CV197">
        <f t="shared" si="181"/>
        <v>0</v>
      </c>
      <c r="CW197">
        <f t="shared" si="182"/>
        <v>0</v>
      </c>
      <c r="CX197">
        <f t="shared" si="183"/>
        <v>0</v>
      </c>
      <c r="CY197">
        <f t="shared" si="184"/>
        <v>0</v>
      </c>
      <c r="CZ197">
        <f t="shared" si="185"/>
        <v>0</v>
      </c>
      <c r="DC197" t="s">
        <v>6</v>
      </c>
      <c r="DD197" t="s">
        <v>6</v>
      </c>
      <c r="DE197" t="s">
        <v>6</v>
      </c>
      <c r="DF197" t="s">
        <v>6</v>
      </c>
      <c r="DG197" t="s">
        <v>6</v>
      </c>
      <c r="DH197" t="s">
        <v>6</v>
      </c>
      <c r="DI197" t="s">
        <v>6</v>
      </c>
      <c r="DJ197" t="s">
        <v>6</v>
      </c>
      <c r="DK197" t="s">
        <v>6</v>
      </c>
      <c r="DL197" t="s">
        <v>6</v>
      </c>
      <c r="DM197" t="s">
        <v>6</v>
      </c>
      <c r="DN197">
        <v>0</v>
      </c>
      <c r="DO197">
        <v>0</v>
      </c>
      <c r="DP197">
        <v>1</v>
      </c>
      <c r="DQ197">
        <v>1</v>
      </c>
      <c r="DU197">
        <v>1007</v>
      </c>
      <c r="DV197" t="s">
        <v>95</v>
      </c>
      <c r="DW197" t="s">
        <v>95</v>
      </c>
      <c r="DX197">
        <v>1</v>
      </c>
      <c r="EE197">
        <v>16510488</v>
      </c>
      <c r="EF197">
        <v>2</v>
      </c>
      <c r="EG197" t="s">
        <v>51</v>
      </c>
      <c r="EH197">
        <v>0</v>
      </c>
      <c r="EI197" t="s">
        <v>6</v>
      </c>
      <c r="EJ197">
        <v>1</v>
      </c>
      <c r="EK197">
        <v>11001</v>
      </c>
      <c r="EL197" t="s">
        <v>86</v>
      </c>
      <c r="EM197" t="s">
        <v>231</v>
      </c>
      <c r="EO197" t="s">
        <v>6</v>
      </c>
      <c r="EQ197">
        <v>0</v>
      </c>
      <c r="ER197">
        <v>0</v>
      </c>
      <c r="ES197">
        <v>0</v>
      </c>
      <c r="ET197">
        <v>0</v>
      </c>
      <c r="EU197">
        <v>0</v>
      </c>
      <c r="EV197">
        <v>0</v>
      </c>
      <c r="EW197">
        <v>0</v>
      </c>
      <c r="EX197">
        <v>0</v>
      </c>
      <c r="FQ197">
        <v>0</v>
      </c>
      <c r="FR197">
        <f t="shared" si="186"/>
        <v>0</v>
      </c>
      <c r="FS197">
        <v>0</v>
      </c>
      <c r="FT197" t="s">
        <v>55</v>
      </c>
      <c r="FU197" t="s">
        <v>56</v>
      </c>
      <c r="FX197">
        <v>110.7</v>
      </c>
      <c r="FY197">
        <v>63.75</v>
      </c>
      <c r="GA197" t="s">
        <v>6</v>
      </c>
      <c r="GD197">
        <v>0</v>
      </c>
      <c r="GF197">
        <v>-941931972</v>
      </c>
      <c r="GG197">
        <v>1</v>
      </c>
      <c r="GH197">
        <v>1</v>
      </c>
      <c r="GI197">
        <v>4</v>
      </c>
      <c r="GJ197">
        <v>0</v>
      </c>
      <c r="GK197">
        <f>ROUND(R197*(S12)/100,2)</f>
        <v>0</v>
      </c>
      <c r="GL197">
        <f t="shared" si="187"/>
        <v>0</v>
      </c>
      <c r="GM197">
        <f t="shared" si="188"/>
        <v>0</v>
      </c>
      <c r="GN197">
        <f t="shared" si="189"/>
        <v>0</v>
      </c>
      <c r="GO197">
        <f t="shared" si="190"/>
        <v>0</v>
      </c>
      <c r="GP197">
        <f t="shared" si="191"/>
        <v>0</v>
      </c>
      <c r="GR197">
        <v>0</v>
      </c>
      <c r="GS197">
        <v>3</v>
      </c>
      <c r="GT197">
        <v>0</v>
      </c>
      <c r="GU197" t="s">
        <v>6</v>
      </c>
      <c r="GV197">
        <f t="shared" si="192"/>
        <v>0</v>
      </c>
      <c r="GW197">
        <v>1</v>
      </c>
      <c r="GX197">
        <f t="shared" si="193"/>
        <v>0</v>
      </c>
      <c r="HA197">
        <v>0</v>
      </c>
      <c r="HB197">
        <v>0</v>
      </c>
      <c r="HC197">
        <f t="shared" si="194"/>
        <v>0</v>
      </c>
      <c r="IK197">
        <v>0</v>
      </c>
    </row>
    <row r="198" spans="1:255" x14ac:dyDescent="0.2">
      <c r="A198" s="2">
        <v>18</v>
      </c>
      <c r="B198" s="2">
        <v>1</v>
      </c>
      <c r="C198" s="2">
        <v>298</v>
      </c>
      <c r="D198" s="2"/>
      <c r="E198" s="2" t="s">
        <v>239</v>
      </c>
      <c r="F198" s="2" t="s">
        <v>240</v>
      </c>
      <c r="G198" s="2" t="s">
        <v>241</v>
      </c>
      <c r="H198" s="2" t="s">
        <v>95</v>
      </c>
      <c r="I198" s="2">
        <f>I194*J198</f>
        <v>7.7741400000000002E-2</v>
      </c>
      <c r="J198" s="2">
        <v>3.9784143944976667E-2</v>
      </c>
      <c r="K198" s="2"/>
      <c r="L198" s="2"/>
      <c r="M198" s="2"/>
      <c r="N198" s="2"/>
      <c r="O198" s="2">
        <f t="shared" si="160"/>
        <v>175.96</v>
      </c>
      <c r="P198" s="2">
        <f t="shared" si="161"/>
        <v>175.96</v>
      </c>
      <c r="Q198" s="2">
        <f t="shared" si="162"/>
        <v>0</v>
      </c>
      <c r="R198" s="2">
        <f t="shared" si="163"/>
        <v>0</v>
      </c>
      <c r="S198" s="2">
        <f t="shared" si="164"/>
        <v>0</v>
      </c>
      <c r="T198" s="2">
        <f t="shared" si="165"/>
        <v>0</v>
      </c>
      <c r="U198" s="2">
        <f t="shared" si="166"/>
        <v>0</v>
      </c>
      <c r="V198" s="2">
        <f t="shared" si="167"/>
        <v>0</v>
      </c>
      <c r="W198" s="2">
        <f t="shared" si="168"/>
        <v>0</v>
      </c>
      <c r="X198" s="2">
        <f t="shared" si="169"/>
        <v>0</v>
      </c>
      <c r="Y198" s="2">
        <f t="shared" si="170"/>
        <v>0</v>
      </c>
      <c r="Z198" s="2"/>
      <c r="AA198" s="2">
        <v>16781625</v>
      </c>
      <c r="AB198" s="2">
        <f t="shared" si="171"/>
        <v>2263.39</v>
      </c>
      <c r="AC198" s="2">
        <f t="shared" si="172"/>
        <v>2263.39</v>
      </c>
      <c r="AD198" s="2">
        <f>ROUND((((ET198)-(EU198))+AE198),6)</f>
        <v>0</v>
      </c>
      <c r="AE198" s="2">
        <f t="shared" si="195"/>
        <v>0</v>
      </c>
      <c r="AF198" s="2">
        <f t="shared" si="195"/>
        <v>0</v>
      </c>
      <c r="AG198" s="2">
        <f t="shared" si="173"/>
        <v>0</v>
      </c>
      <c r="AH198" s="2">
        <f t="shared" si="196"/>
        <v>0</v>
      </c>
      <c r="AI198" s="2">
        <f t="shared" si="196"/>
        <v>0</v>
      </c>
      <c r="AJ198" s="2">
        <f t="shared" si="174"/>
        <v>0</v>
      </c>
      <c r="AK198" s="2">
        <v>2263.39</v>
      </c>
      <c r="AL198" s="2">
        <v>2263.39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111</v>
      </c>
      <c r="AU198" s="2">
        <v>64</v>
      </c>
      <c r="AV198" s="2">
        <v>1</v>
      </c>
      <c r="AW198" s="2">
        <v>1</v>
      </c>
      <c r="AX198" s="2"/>
      <c r="AY198" s="2"/>
      <c r="AZ198" s="2">
        <v>1</v>
      </c>
      <c r="BA198" s="2">
        <v>1</v>
      </c>
      <c r="BB198" s="2">
        <v>1</v>
      </c>
      <c r="BC198" s="2">
        <v>1</v>
      </c>
      <c r="BD198" s="2" t="s">
        <v>6</v>
      </c>
      <c r="BE198" s="2" t="s">
        <v>6</v>
      </c>
      <c r="BF198" s="2" t="s">
        <v>6</v>
      </c>
      <c r="BG198" s="2" t="s">
        <v>6</v>
      </c>
      <c r="BH198" s="2">
        <v>3</v>
      </c>
      <c r="BI198" s="2">
        <v>1</v>
      </c>
      <c r="BJ198" s="2" t="s">
        <v>242</v>
      </c>
      <c r="BK198" s="2"/>
      <c r="BL198" s="2"/>
      <c r="BM198" s="2">
        <v>11001</v>
      </c>
      <c r="BN198" s="2">
        <v>0</v>
      </c>
      <c r="BO198" s="2" t="s">
        <v>6</v>
      </c>
      <c r="BP198" s="2">
        <v>0</v>
      </c>
      <c r="BQ198" s="2">
        <v>2</v>
      </c>
      <c r="BR198" s="2">
        <v>0</v>
      </c>
      <c r="BS198" s="2">
        <v>1</v>
      </c>
      <c r="BT198" s="2">
        <v>1</v>
      </c>
      <c r="BU198" s="2">
        <v>1</v>
      </c>
      <c r="BV198" s="2">
        <v>1</v>
      </c>
      <c r="BW198" s="2">
        <v>1</v>
      </c>
      <c r="BX198" s="2">
        <v>1</v>
      </c>
      <c r="BY198" s="2" t="s">
        <v>6</v>
      </c>
      <c r="BZ198" s="2">
        <v>123</v>
      </c>
      <c r="CA198" s="2">
        <v>75</v>
      </c>
      <c r="CB198" s="2"/>
      <c r="CC198" s="2"/>
      <c r="CD198" s="2"/>
      <c r="CE198" s="2">
        <v>0</v>
      </c>
      <c r="CF198" s="2">
        <v>0</v>
      </c>
      <c r="CG198" s="2">
        <v>0</v>
      </c>
      <c r="CH198" s="2"/>
      <c r="CI198" s="2"/>
      <c r="CJ198" s="2"/>
      <c r="CK198" s="2"/>
      <c r="CL198" s="2"/>
      <c r="CM198" s="2">
        <v>0</v>
      </c>
      <c r="CN198" s="2" t="s">
        <v>6</v>
      </c>
      <c r="CO198" s="2">
        <v>0</v>
      </c>
      <c r="CP198" s="2">
        <f t="shared" si="175"/>
        <v>175.96</v>
      </c>
      <c r="CQ198" s="2">
        <f t="shared" si="176"/>
        <v>2263.39</v>
      </c>
      <c r="CR198" s="2">
        <f t="shared" si="177"/>
        <v>0</v>
      </c>
      <c r="CS198" s="2">
        <f t="shared" si="178"/>
        <v>0</v>
      </c>
      <c r="CT198" s="2">
        <f t="shared" si="179"/>
        <v>0</v>
      </c>
      <c r="CU198" s="2">
        <f t="shared" si="180"/>
        <v>0</v>
      </c>
      <c r="CV198" s="2">
        <f t="shared" si="181"/>
        <v>0</v>
      </c>
      <c r="CW198" s="2">
        <f t="shared" si="182"/>
        <v>0</v>
      </c>
      <c r="CX198" s="2">
        <f t="shared" si="183"/>
        <v>0</v>
      </c>
      <c r="CY198" s="2">
        <f t="shared" si="184"/>
        <v>0</v>
      </c>
      <c r="CZ198" s="2">
        <f t="shared" si="185"/>
        <v>0</v>
      </c>
      <c r="DA198" s="2"/>
      <c r="DB198" s="2"/>
      <c r="DC198" s="2" t="s">
        <v>6</v>
      </c>
      <c r="DD198" s="2" t="s">
        <v>6</v>
      </c>
      <c r="DE198" s="2" t="s">
        <v>6</v>
      </c>
      <c r="DF198" s="2" t="s">
        <v>6</v>
      </c>
      <c r="DG198" s="2" t="s">
        <v>6</v>
      </c>
      <c r="DH198" s="2" t="s">
        <v>6</v>
      </c>
      <c r="DI198" s="2" t="s">
        <v>6</v>
      </c>
      <c r="DJ198" s="2" t="s">
        <v>6</v>
      </c>
      <c r="DK198" s="2" t="s">
        <v>6</v>
      </c>
      <c r="DL198" s="2" t="s">
        <v>6</v>
      </c>
      <c r="DM198" s="2" t="s">
        <v>6</v>
      </c>
      <c r="DN198" s="2">
        <v>0</v>
      </c>
      <c r="DO198" s="2">
        <v>0</v>
      </c>
      <c r="DP198" s="2">
        <v>1</v>
      </c>
      <c r="DQ198" s="2">
        <v>1</v>
      </c>
      <c r="DR198" s="2"/>
      <c r="DS198" s="2"/>
      <c r="DT198" s="2"/>
      <c r="DU198" s="2">
        <v>1007</v>
      </c>
      <c r="DV198" s="2" t="s">
        <v>95</v>
      </c>
      <c r="DW198" s="2" t="s">
        <v>95</v>
      </c>
      <c r="DX198" s="2">
        <v>1</v>
      </c>
      <c r="DY198" s="2"/>
      <c r="DZ198" s="2"/>
      <c r="EA198" s="2"/>
      <c r="EB198" s="2"/>
      <c r="EC198" s="2"/>
      <c r="ED198" s="2"/>
      <c r="EE198" s="2">
        <v>16510488</v>
      </c>
      <c r="EF198" s="2">
        <v>2</v>
      </c>
      <c r="EG198" s="2" t="s">
        <v>51</v>
      </c>
      <c r="EH198" s="2">
        <v>0</v>
      </c>
      <c r="EI198" s="2" t="s">
        <v>6</v>
      </c>
      <c r="EJ198" s="2">
        <v>1</v>
      </c>
      <c r="EK198" s="2">
        <v>11001</v>
      </c>
      <c r="EL198" s="2" t="s">
        <v>86</v>
      </c>
      <c r="EM198" s="2" t="s">
        <v>231</v>
      </c>
      <c r="EN198" s="2"/>
      <c r="EO198" s="2" t="s">
        <v>6</v>
      </c>
      <c r="EP198" s="2"/>
      <c r="EQ198" s="2">
        <v>0</v>
      </c>
      <c r="ER198" s="2">
        <v>2263.39</v>
      </c>
      <c r="ES198" s="2">
        <v>2263.39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>
        <v>0</v>
      </c>
      <c r="FR198" s="2">
        <f t="shared" si="186"/>
        <v>0</v>
      </c>
      <c r="FS198" s="2">
        <v>0</v>
      </c>
      <c r="FT198" s="2" t="s">
        <v>55</v>
      </c>
      <c r="FU198" s="2" t="s">
        <v>56</v>
      </c>
      <c r="FV198" s="2"/>
      <c r="FW198" s="2"/>
      <c r="FX198" s="2">
        <v>110.7</v>
      </c>
      <c r="FY198" s="2">
        <v>63.75</v>
      </c>
      <c r="FZ198" s="2"/>
      <c r="GA198" s="2" t="s">
        <v>6</v>
      </c>
      <c r="GB198" s="2"/>
      <c r="GC198" s="2"/>
      <c r="GD198" s="2">
        <v>0</v>
      </c>
      <c r="GE198" s="2"/>
      <c r="GF198" s="2">
        <v>-1274877503</v>
      </c>
      <c r="GG198" s="2">
        <v>2</v>
      </c>
      <c r="GH198" s="2">
        <v>1</v>
      </c>
      <c r="GI198" s="2">
        <v>-2</v>
      </c>
      <c r="GJ198" s="2">
        <v>0</v>
      </c>
      <c r="GK198" s="2">
        <f>ROUND(R198*(R12)/100,2)</f>
        <v>0</v>
      </c>
      <c r="GL198" s="2">
        <f t="shared" si="187"/>
        <v>0</v>
      </c>
      <c r="GM198" s="2">
        <f t="shared" si="188"/>
        <v>175.96</v>
      </c>
      <c r="GN198" s="2">
        <f t="shared" si="189"/>
        <v>175.96</v>
      </c>
      <c r="GO198" s="2">
        <f t="shared" si="190"/>
        <v>0</v>
      </c>
      <c r="GP198" s="2">
        <f t="shared" si="191"/>
        <v>0</v>
      </c>
      <c r="GQ198" s="2"/>
      <c r="GR198" s="2">
        <v>0</v>
      </c>
      <c r="GS198" s="2">
        <v>3</v>
      </c>
      <c r="GT198" s="2">
        <v>0</v>
      </c>
      <c r="GU198" s="2" t="s">
        <v>6</v>
      </c>
      <c r="GV198" s="2">
        <f t="shared" si="192"/>
        <v>0</v>
      </c>
      <c r="GW198" s="2">
        <v>1</v>
      </c>
      <c r="GX198" s="2">
        <f t="shared" si="193"/>
        <v>0</v>
      </c>
      <c r="GY198" s="2"/>
      <c r="GZ198" s="2"/>
      <c r="HA198" s="2">
        <v>0</v>
      </c>
      <c r="HB198" s="2">
        <v>0</v>
      </c>
      <c r="HC198" s="2">
        <f t="shared" si="194"/>
        <v>0</v>
      </c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>
        <v>0</v>
      </c>
      <c r="IL198" s="2"/>
      <c r="IM198" s="2"/>
      <c r="IN198" s="2"/>
      <c r="IO198" s="2"/>
      <c r="IP198" s="2"/>
      <c r="IQ198" s="2"/>
      <c r="IR198" s="2"/>
      <c r="IS198" s="2"/>
      <c r="IT198" s="2"/>
      <c r="IU198" s="2"/>
    </row>
    <row r="199" spans="1:255" x14ac:dyDescent="0.2">
      <c r="A199">
        <v>18</v>
      </c>
      <c r="B199">
        <v>1</v>
      </c>
      <c r="C199">
        <v>306</v>
      </c>
      <c r="E199" t="s">
        <v>239</v>
      </c>
      <c r="F199" t="s">
        <v>240</v>
      </c>
      <c r="G199" t="s">
        <v>241</v>
      </c>
      <c r="H199" t="s">
        <v>95</v>
      </c>
      <c r="I199">
        <f>I195*J199</f>
        <v>7.7741400000000002E-2</v>
      </c>
      <c r="J199">
        <v>3.9784143944976667E-2</v>
      </c>
      <c r="O199">
        <f t="shared" si="160"/>
        <v>1171.8900000000001</v>
      </c>
      <c r="P199">
        <f t="shared" si="161"/>
        <v>1171.8900000000001</v>
      </c>
      <c r="Q199">
        <f t="shared" si="162"/>
        <v>0</v>
      </c>
      <c r="R199">
        <f t="shared" si="163"/>
        <v>0</v>
      </c>
      <c r="S199">
        <f t="shared" si="164"/>
        <v>0</v>
      </c>
      <c r="T199">
        <f t="shared" si="165"/>
        <v>0</v>
      </c>
      <c r="U199">
        <f t="shared" si="166"/>
        <v>0</v>
      </c>
      <c r="V199">
        <f t="shared" si="167"/>
        <v>0</v>
      </c>
      <c r="W199">
        <f t="shared" si="168"/>
        <v>0</v>
      </c>
      <c r="X199">
        <f t="shared" si="169"/>
        <v>0</v>
      </c>
      <c r="Y199">
        <f t="shared" si="170"/>
        <v>0</v>
      </c>
      <c r="AA199">
        <v>16781639</v>
      </c>
      <c r="AB199">
        <f t="shared" si="171"/>
        <v>2263.39</v>
      </c>
      <c r="AC199">
        <f t="shared" si="172"/>
        <v>2263.39</v>
      </c>
      <c r="AD199">
        <f>ROUND((((ET199)-(EU199))+AE199),6)</f>
        <v>0</v>
      </c>
      <c r="AE199">
        <f t="shared" si="195"/>
        <v>0</v>
      </c>
      <c r="AF199">
        <f t="shared" si="195"/>
        <v>0</v>
      </c>
      <c r="AG199">
        <f t="shared" si="173"/>
        <v>0</v>
      </c>
      <c r="AH199">
        <f t="shared" si="196"/>
        <v>0</v>
      </c>
      <c r="AI199">
        <f t="shared" si="196"/>
        <v>0</v>
      </c>
      <c r="AJ199">
        <f t="shared" si="174"/>
        <v>0</v>
      </c>
      <c r="AK199">
        <v>2263.39</v>
      </c>
      <c r="AL199">
        <v>2263.39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111</v>
      </c>
      <c r="AU199">
        <v>64</v>
      </c>
      <c r="AV199">
        <v>1</v>
      </c>
      <c r="AW199">
        <v>1</v>
      </c>
      <c r="AZ199">
        <v>6.66</v>
      </c>
      <c r="BA199">
        <v>1</v>
      </c>
      <c r="BB199">
        <v>1</v>
      </c>
      <c r="BC199">
        <v>6.66</v>
      </c>
      <c r="BD199" t="s">
        <v>6</v>
      </c>
      <c r="BE199" t="s">
        <v>6</v>
      </c>
      <c r="BF199" t="s">
        <v>6</v>
      </c>
      <c r="BG199" t="s">
        <v>6</v>
      </c>
      <c r="BH199">
        <v>3</v>
      </c>
      <c r="BI199">
        <v>1</v>
      </c>
      <c r="BJ199" t="s">
        <v>242</v>
      </c>
      <c r="BM199">
        <v>11001</v>
      </c>
      <c r="BN199">
        <v>0</v>
      </c>
      <c r="BO199" t="s">
        <v>6</v>
      </c>
      <c r="BP199">
        <v>0</v>
      </c>
      <c r="BQ199">
        <v>2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6</v>
      </c>
      <c r="BZ199">
        <v>123</v>
      </c>
      <c r="CA199">
        <v>75</v>
      </c>
      <c r="CE199">
        <v>0</v>
      </c>
      <c r="CF199">
        <v>0</v>
      </c>
      <c r="CG199">
        <v>0</v>
      </c>
      <c r="CM199">
        <v>0</v>
      </c>
      <c r="CN199" t="s">
        <v>6</v>
      </c>
      <c r="CO199">
        <v>0</v>
      </c>
      <c r="CP199">
        <f t="shared" si="175"/>
        <v>1171.8900000000001</v>
      </c>
      <c r="CQ199">
        <f t="shared" si="176"/>
        <v>15074.177399999999</v>
      </c>
      <c r="CR199">
        <f t="shared" si="177"/>
        <v>0</v>
      </c>
      <c r="CS199">
        <f t="shared" si="178"/>
        <v>0</v>
      </c>
      <c r="CT199">
        <f t="shared" si="179"/>
        <v>0</v>
      </c>
      <c r="CU199">
        <f t="shared" si="180"/>
        <v>0</v>
      </c>
      <c r="CV199">
        <f t="shared" si="181"/>
        <v>0</v>
      </c>
      <c r="CW199">
        <f t="shared" si="182"/>
        <v>0</v>
      </c>
      <c r="CX199">
        <f t="shared" si="183"/>
        <v>0</v>
      </c>
      <c r="CY199">
        <f t="shared" si="184"/>
        <v>0</v>
      </c>
      <c r="CZ199">
        <f t="shared" si="185"/>
        <v>0</v>
      </c>
      <c r="DC199" t="s">
        <v>6</v>
      </c>
      <c r="DD199" t="s">
        <v>6</v>
      </c>
      <c r="DE199" t="s">
        <v>6</v>
      </c>
      <c r="DF199" t="s">
        <v>6</v>
      </c>
      <c r="DG199" t="s">
        <v>6</v>
      </c>
      <c r="DH199" t="s">
        <v>6</v>
      </c>
      <c r="DI199" t="s">
        <v>6</v>
      </c>
      <c r="DJ199" t="s">
        <v>6</v>
      </c>
      <c r="DK199" t="s">
        <v>6</v>
      </c>
      <c r="DL199" t="s">
        <v>6</v>
      </c>
      <c r="DM199" t="s">
        <v>6</v>
      </c>
      <c r="DN199">
        <v>0</v>
      </c>
      <c r="DO199">
        <v>0</v>
      </c>
      <c r="DP199">
        <v>1</v>
      </c>
      <c r="DQ199">
        <v>1</v>
      </c>
      <c r="DU199">
        <v>1007</v>
      </c>
      <c r="DV199" t="s">
        <v>95</v>
      </c>
      <c r="DW199" t="s">
        <v>95</v>
      </c>
      <c r="DX199">
        <v>1</v>
      </c>
      <c r="EE199">
        <v>16510488</v>
      </c>
      <c r="EF199">
        <v>2</v>
      </c>
      <c r="EG199" t="s">
        <v>51</v>
      </c>
      <c r="EH199">
        <v>0</v>
      </c>
      <c r="EI199" t="s">
        <v>6</v>
      </c>
      <c r="EJ199">
        <v>1</v>
      </c>
      <c r="EK199">
        <v>11001</v>
      </c>
      <c r="EL199" t="s">
        <v>86</v>
      </c>
      <c r="EM199" t="s">
        <v>231</v>
      </c>
      <c r="EO199" t="s">
        <v>6</v>
      </c>
      <c r="EQ199">
        <v>0</v>
      </c>
      <c r="ER199">
        <v>2263.39</v>
      </c>
      <c r="ES199">
        <v>2263.39</v>
      </c>
      <c r="ET199">
        <v>0</v>
      </c>
      <c r="EU199">
        <v>0</v>
      </c>
      <c r="EV199">
        <v>0</v>
      </c>
      <c r="EW199">
        <v>0</v>
      </c>
      <c r="EX199">
        <v>0</v>
      </c>
      <c r="FQ199">
        <v>0</v>
      </c>
      <c r="FR199">
        <f t="shared" si="186"/>
        <v>0</v>
      </c>
      <c r="FS199">
        <v>0</v>
      </c>
      <c r="FT199" t="s">
        <v>55</v>
      </c>
      <c r="FU199" t="s">
        <v>56</v>
      </c>
      <c r="FX199">
        <v>110.7</v>
      </c>
      <c r="FY199">
        <v>63.75</v>
      </c>
      <c r="GA199" t="s">
        <v>6</v>
      </c>
      <c r="GD199">
        <v>0</v>
      </c>
      <c r="GF199">
        <v>-1274877503</v>
      </c>
      <c r="GG199">
        <v>1</v>
      </c>
      <c r="GH199">
        <v>1</v>
      </c>
      <c r="GI199">
        <v>4</v>
      </c>
      <c r="GJ199">
        <v>0</v>
      </c>
      <c r="GK199">
        <f>ROUND(R199*(S12)/100,2)</f>
        <v>0</v>
      </c>
      <c r="GL199">
        <f t="shared" si="187"/>
        <v>0</v>
      </c>
      <c r="GM199">
        <f t="shared" si="188"/>
        <v>1171.8900000000001</v>
      </c>
      <c r="GN199">
        <f t="shared" si="189"/>
        <v>1171.8900000000001</v>
      </c>
      <c r="GO199">
        <f t="shared" si="190"/>
        <v>0</v>
      </c>
      <c r="GP199">
        <f t="shared" si="191"/>
        <v>0</v>
      </c>
      <c r="GR199">
        <v>0</v>
      </c>
      <c r="GS199">
        <v>3</v>
      </c>
      <c r="GT199">
        <v>0</v>
      </c>
      <c r="GU199" t="s">
        <v>6</v>
      </c>
      <c r="GV199">
        <f t="shared" si="192"/>
        <v>0</v>
      </c>
      <c r="GW199">
        <v>1</v>
      </c>
      <c r="GX199">
        <f t="shared" si="193"/>
        <v>0</v>
      </c>
      <c r="HA199">
        <v>0</v>
      </c>
      <c r="HB199">
        <v>0</v>
      </c>
      <c r="HC199">
        <f t="shared" si="194"/>
        <v>0</v>
      </c>
      <c r="IK199">
        <v>0</v>
      </c>
    </row>
    <row r="200" spans="1:255" x14ac:dyDescent="0.2">
      <c r="A200" s="2">
        <v>17</v>
      </c>
      <c r="B200" s="2">
        <v>1</v>
      </c>
      <c r="C200" s="2">
        <f>ROW(SmtRes!A315)</f>
        <v>315</v>
      </c>
      <c r="D200" s="2">
        <f>ROW(EtalonRes!A325)</f>
        <v>325</v>
      </c>
      <c r="E200" s="2" t="s">
        <v>243</v>
      </c>
      <c r="F200" s="2" t="s">
        <v>244</v>
      </c>
      <c r="G200" s="2" t="s">
        <v>245</v>
      </c>
      <c r="H200" s="2" t="s">
        <v>47</v>
      </c>
      <c r="I200" s="2">
        <f>ROUND(192.72/100,9)</f>
        <v>1.9272</v>
      </c>
      <c r="J200" s="2">
        <v>0</v>
      </c>
      <c r="K200" s="2"/>
      <c r="L200" s="2"/>
      <c r="M200" s="2"/>
      <c r="N200" s="2"/>
      <c r="O200" s="2">
        <f t="shared" si="160"/>
        <v>12833.56</v>
      </c>
      <c r="P200" s="2">
        <f t="shared" si="161"/>
        <v>10321.450000000001</v>
      </c>
      <c r="Q200" s="2">
        <f t="shared" si="162"/>
        <v>1821.38</v>
      </c>
      <c r="R200" s="2">
        <f t="shared" si="163"/>
        <v>211.66</v>
      </c>
      <c r="S200" s="2">
        <f t="shared" si="164"/>
        <v>690.73</v>
      </c>
      <c r="T200" s="2">
        <f t="shared" si="165"/>
        <v>0</v>
      </c>
      <c r="U200" s="2">
        <f t="shared" si="166"/>
        <v>84.546649439999982</v>
      </c>
      <c r="V200" s="2">
        <f t="shared" si="167"/>
        <v>20.755944</v>
      </c>
      <c r="W200" s="2">
        <f t="shared" si="168"/>
        <v>0</v>
      </c>
      <c r="X200" s="2">
        <f t="shared" si="169"/>
        <v>1001.65</v>
      </c>
      <c r="Y200" s="2">
        <f t="shared" si="170"/>
        <v>577.53</v>
      </c>
      <c r="Z200" s="2"/>
      <c r="AA200" s="2">
        <v>16781625</v>
      </c>
      <c r="AB200" s="2">
        <f t="shared" si="171"/>
        <v>6659.1736000000001</v>
      </c>
      <c r="AC200" s="2">
        <f t="shared" si="172"/>
        <v>5355.67</v>
      </c>
      <c r="AD200" s="2">
        <f>ROUND((((((ET200*1.25)*1.2))-(((EU200*1.25)*1.2)))+AE200),6)</f>
        <v>945.09</v>
      </c>
      <c r="AE200" s="2">
        <f>ROUND((((EU200*1.25)*1.2)),6)</f>
        <v>109.83</v>
      </c>
      <c r="AF200" s="2">
        <f>ROUND((((EV200*1.15)*1.2)),6)</f>
        <v>358.41359999999997</v>
      </c>
      <c r="AG200" s="2">
        <f t="shared" si="173"/>
        <v>0</v>
      </c>
      <c r="AH200" s="2">
        <f>(((EW200*1.15)*1.2))</f>
        <v>43.87019999999999</v>
      </c>
      <c r="AI200" s="2">
        <f>(((EX200*1.25)*1.2))</f>
        <v>10.77</v>
      </c>
      <c r="AJ200" s="2">
        <f t="shared" si="174"/>
        <v>0</v>
      </c>
      <c r="AK200" s="2">
        <v>6245.45</v>
      </c>
      <c r="AL200" s="2">
        <v>5355.67</v>
      </c>
      <c r="AM200" s="2">
        <v>630.05999999999995</v>
      </c>
      <c r="AN200" s="2">
        <v>73.22</v>
      </c>
      <c r="AO200" s="2">
        <v>259.72000000000003</v>
      </c>
      <c r="AP200" s="2">
        <v>0</v>
      </c>
      <c r="AQ200" s="2">
        <v>31.79</v>
      </c>
      <c r="AR200" s="2">
        <v>7.18</v>
      </c>
      <c r="AS200" s="2">
        <v>0</v>
      </c>
      <c r="AT200" s="2">
        <v>111</v>
      </c>
      <c r="AU200" s="2">
        <v>64</v>
      </c>
      <c r="AV200" s="2">
        <v>1</v>
      </c>
      <c r="AW200" s="2">
        <v>1</v>
      </c>
      <c r="AX200" s="2"/>
      <c r="AY200" s="2"/>
      <c r="AZ200" s="2">
        <v>1</v>
      </c>
      <c r="BA200" s="2">
        <v>1</v>
      </c>
      <c r="BB200" s="2">
        <v>1</v>
      </c>
      <c r="BC200" s="2">
        <v>1</v>
      </c>
      <c r="BD200" s="2" t="s">
        <v>6</v>
      </c>
      <c r="BE200" s="2" t="s">
        <v>6</v>
      </c>
      <c r="BF200" s="2" t="s">
        <v>6</v>
      </c>
      <c r="BG200" s="2" t="s">
        <v>6</v>
      </c>
      <c r="BH200" s="2">
        <v>0</v>
      </c>
      <c r="BI200" s="2">
        <v>1</v>
      </c>
      <c r="BJ200" s="2" t="s">
        <v>246</v>
      </c>
      <c r="BK200" s="2"/>
      <c r="BL200" s="2"/>
      <c r="BM200" s="2">
        <v>11001</v>
      </c>
      <c r="BN200" s="2">
        <v>0</v>
      </c>
      <c r="BO200" s="2" t="s">
        <v>6</v>
      </c>
      <c r="BP200" s="2">
        <v>0</v>
      </c>
      <c r="BQ200" s="2">
        <v>2</v>
      </c>
      <c r="BR200" s="2">
        <v>0</v>
      </c>
      <c r="BS200" s="2">
        <v>1</v>
      </c>
      <c r="BT200" s="2">
        <v>1</v>
      </c>
      <c r="BU200" s="2">
        <v>1</v>
      </c>
      <c r="BV200" s="2">
        <v>1</v>
      </c>
      <c r="BW200" s="2">
        <v>1</v>
      </c>
      <c r="BX200" s="2">
        <v>1</v>
      </c>
      <c r="BY200" s="2" t="s">
        <v>6</v>
      </c>
      <c r="BZ200" s="2">
        <v>123</v>
      </c>
      <c r="CA200" s="2">
        <v>75</v>
      </c>
      <c r="CB200" s="2"/>
      <c r="CC200" s="2"/>
      <c r="CD200" s="2"/>
      <c r="CE200" s="2">
        <v>0</v>
      </c>
      <c r="CF200" s="2">
        <v>0</v>
      </c>
      <c r="CG200" s="2">
        <v>0</v>
      </c>
      <c r="CH200" s="2"/>
      <c r="CI200" s="2"/>
      <c r="CJ200" s="2"/>
      <c r="CK200" s="2"/>
      <c r="CL200" s="2"/>
      <c r="CM200" s="2">
        <v>0</v>
      </c>
      <c r="CN200" s="2" t="s">
        <v>1112</v>
      </c>
      <c r="CO200" s="2">
        <v>0</v>
      </c>
      <c r="CP200" s="2">
        <f t="shared" si="175"/>
        <v>12833.560000000001</v>
      </c>
      <c r="CQ200" s="2">
        <f t="shared" si="176"/>
        <v>5355.67</v>
      </c>
      <c r="CR200" s="2">
        <f t="shared" si="177"/>
        <v>945.09</v>
      </c>
      <c r="CS200" s="2">
        <f t="shared" si="178"/>
        <v>109.83</v>
      </c>
      <c r="CT200" s="2">
        <f t="shared" si="179"/>
        <v>358.41359999999997</v>
      </c>
      <c r="CU200" s="2">
        <f t="shared" si="180"/>
        <v>0</v>
      </c>
      <c r="CV200" s="2">
        <f t="shared" si="181"/>
        <v>43.87019999999999</v>
      </c>
      <c r="CW200" s="2">
        <f t="shared" si="182"/>
        <v>10.77</v>
      </c>
      <c r="CX200" s="2">
        <f t="shared" si="183"/>
        <v>0</v>
      </c>
      <c r="CY200" s="2">
        <f t="shared" si="184"/>
        <v>1001.6528999999999</v>
      </c>
      <c r="CZ200" s="2">
        <f t="shared" si="185"/>
        <v>577.52959999999996</v>
      </c>
      <c r="DA200" s="2"/>
      <c r="DB200" s="2"/>
      <c r="DC200" s="2" t="s">
        <v>6</v>
      </c>
      <c r="DD200" s="2" t="s">
        <v>6</v>
      </c>
      <c r="DE200" s="2" t="s">
        <v>172</v>
      </c>
      <c r="DF200" s="2" t="s">
        <v>172</v>
      </c>
      <c r="DG200" s="2" t="s">
        <v>173</v>
      </c>
      <c r="DH200" s="2" t="s">
        <v>6</v>
      </c>
      <c r="DI200" s="2" t="s">
        <v>173</v>
      </c>
      <c r="DJ200" s="2" t="s">
        <v>172</v>
      </c>
      <c r="DK200" s="2" t="s">
        <v>6</v>
      </c>
      <c r="DL200" s="2" t="s">
        <v>6</v>
      </c>
      <c r="DM200" s="2" t="s">
        <v>6</v>
      </c>
      <c r="DN200" s="2">
        <v>0</v>
      </c>
      <c r="DO200" s="2">
        <v>0</v>
      </c>
      <c r="DP200" s="2">
        <v>1</v>
      </c>
      <c r="DQ200" s="2">
        <v>1</v>
      </c>
      <c r="DR200" s="2"/>
      <c r="DS200" s="2"/>
      <c r="DT200" s="2"/>
      <c r="DU200" s="2">
        <v>1005</v>
      </c>
      <c r="DV200" s="2" t="s">
        <v>47</v>
      </c>
      <c r="DW200" s="2" t="s">
        <v>47</v>
      </c>
      <c r="DX200" s="2">
        <v>100</v>
      </c>
      <c r="DY200" s="2"/>
      <c r="DZ200" s="2"/>
      <c r="EA200" s="2"/>
      <c r="EB200" s="2"/>
      <c r="EC200" s="2"/>
      <c r="ED200" s="2"/>
      <c r="EE200" s="2">
        <v>16510488</v>
      </c>
      <c r="EF200" s="2">
        <v>2</v>
      </c>
      <c r="EG200" s="2" t="s">
        <v>51</v>
      </c>
      <c r="EH200" s="2">
        <v>0</v>
      </c>
      <c r="EI200" s="2" t="s">
        <v>6</v>
      </c>
      <c r="EJ200" s="2">
        <v>1</v>
      </c>
      <c r="EK200" s="2">
        <v>11001</v>
      </c>
      <c r="EL200" s="2" t="s">
        <v>86</v>
      </c>
      <c r="EM200" s="2" t="s">
        <v>231</v>
      </c>
      <c r="EN200" s="2"/>
      <c r="EO200" s="2" t="s">
        <v>174</v>
      </c>
      <c r="EP200" s="2"/>
      <c r="EQ200" s="2">
        <v>0</v>
      </c>
      <c r="ER200" s="2">
        <v>6245.45</v>
      </c>
      <c r="ES200" s="2">
        <v>5355.67</v>
      </c>
      <c r="ET200" s="2">
        <v>630.05999999999995</v>
      </c>
      <c r="EU200" s="2">
        <v>73.22</v>
      </c>
      <c r="EV200" s="2">
        <v>259.72000000000003</v>
      </c>
      <c r="EW200" s="2">
        <v>31.79</v>
      </c>
      <c r="EX200" s="2">
        <v>7.18</v>
      </c>
      <c r="EY200" s="2">
        <v>0</v>
      </c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>
        <v>0</v>
      </c>
      <c r="FR200" s="2">
        <f t="shared" si="186"/>
        <v>0</v>
      </c>
      <c r="FS200" s="2">
        <v>0</v>
      </c>
      <c r="FT200" s="2" t="s">
        <v>55</v>
      </c>
      <c r="FU200" s="2" t="s">
        <v>56</v>
      </c>
      <c r="FV200" s="2"/>
      <c r="FW200" s="2"/>
      <c r="FX200" s="2">
        <v>110.7</v>
      </c>
      <c r="FY200" s="2">
        <v>63.75</v>
      </c>
      <c r="FZ200" s="2"/>
      <c r="GA200" s="2" t="s">
        <v>6</v>
      </c>
      <c r="GB200" s="2"/>
      <c r="GC200" s="2"/>
      <c r="GD200" s="2">
        <v>0</v>
      </c>
      <c r="GE200" s="2"/>
      <c r="GF200" s="2">
        <v>593414018</v>
      </c>
      <c r="GG200" s="2">
        <v>2</v>
      </c>
      <c r="GH200" s="2">
        <v>1</v>
      </c>
      <c r="GI200" s="2">
        <v>-2</v>
      </c>
      <c r="GJ200" s="2">
        <v>0</v>
      </c>
      <c r="GK200" s="2">
        <f>ROUND(R200*(R12)/100,2)</f>
        <v>0</v>
      </c>
      <c r="GL200" s="2">
        <f t="shared" si="187"/>
        <v>0</v>
      </c>
      <c r="GM200" s="2">
        <f t="shared" si="188"/>
        <v>14412.74</v>
      </c>
      <c r="GN200" s="2">
        <f t="shared" si="189"/>
        <v>14412.74</v>
      </c>
      <c r="GO200" s="2">
        <f t="shared" si="190"/>
        <v>0</v>
      </c>
      <c r="GP200" s="2">
        <f t="shared" si="191"/>
        <v>0</v>
      </c>
      <c r="GQ200" s="2"/>
      <c r="GR200" s="2">
        <v>0</v>
      </c>
      <c r="GS200" s="2">
        <v>3</v>
      </c>
      <c r="GT200" s="2">
        <v>0</v>
      </c>
      <c r="GU200" s="2" t="s">
        <v>6</v>
      </c>
      <c r="GV200" s="2">
        <f t="shared" si="192"/>
        <v>0</v>
      </c>
      <c r="GW200" s="2">
        <v>1</v>
      </c>
      <c r="GX200" s="2">
        <f t="shared" si="193"/>
        <v>0</v>
      </c>
      <c r="GY200" s="2"/>
      <c r="GZ200" s="2"/>
      <c r="HA200" s="2">
        <v>0</v>
      </c>
      <c r="HB200" s="2">
        <v>0</v>
      </c>
      <c r="HC200" s="2">
        <f t="shared" si="194"/>
        <v>0</v>
      </c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>
        <v>0</v>
      </c>
      <c r="IL200" s="2"/>
      <c r="IM200" s="2"/>
      <c r="IN200" s="2"/>
      <c r="IO200" s="2"/>
      <c r="IP200" s="2"/>
      <c r="IQ200" s="2"/>
      <c r="IR200" s="2"/>
      <c r="IS200" s="2"/>
      <c r="IT200" s="2"/>
      <c r="IU200" s="2"/>
    </row>
    <row r="201" spans="1:255" x14ac:dyDescent="0.2">
      <c r="A201">
        <v>17</v>
      </c>
      <c r="B201">
        <v>1</v>
      </c>
      <c r="C201">
        <f>ROW(SmtRes!A324)</f>
        <v>324</v>
      </c>
      <c r="D201">
        <f>ROW(EtalonRes!A332)</f>
        <v>332</v>
      </c>
      <c r="E201" t="s">
        <v>243</v>
      </c>
      <c r="F201" t="s">
        <v>244</v>
      </c>
      <c r="G201" t="s">
        <v>245</v>
      </c>
      <c r="H201" t="s">
        <v>47</v>
      </c>
      <c r="I201">
        <f>ROUND(192.72/100,9)</f>
        <v>1.9272</v>
      </c>
      <c r="J201">
        <v>0</v>
      </c>
      <c r="O201">
        <f t="shared" si="160"/>
        <v>85471.5</v>
      </c>
      <c r="P201">
        <f t="shared" si="161"/>
        <v>68740.84</v>
      </c>
      <c r="Q201">
        <f t="shared" si="162"/>
        <v>12130.37</v>
      </c>
      <c r="R201">
        <f t="shared" si="163"/>
        <v>1409.68</v>
      </c>
      <c r="S201">
        <f t="shared" si="164"/>
        <v>4600.29</v>
      </c>
      <c r="T201">
        <f t="shared" si="165"/>
        <v>0</v>
      </c>
      <c r="U201">
        <f t="shared" si="166"/>
        <v>84.546649439999982</v>
      </c>
      <c r="V201">
        <f t="shared" si="167"/>
        <v>20.755944</v>
      </c>
      <c r="W201">
        <f t="shared" si="168"/>
        <v>0</v>
      </c>
      <c r="X201">
        <f t="shared" si="169"/>
        <v>6671.07</v>
      </c>
      <c r="Y201">
        <f t="shared" si="170"/>
        <v>3846.38</v>
      </c>
      <c r="AA201">
        <v>16781639</v>
      </c>
      <c r="AB201">
        <f t="shared" si="171"/>
        <v>6659.1736000000001</v>
      </c>
      <c r="AC201">
        <f t="shared" si="172"/>
        <v>5355.67</v>
      </c>
      <c r="AD201">
        <f>ROUND((((((ET201*1.25)*1.2))-(((EU201*1.25)*1.2)))+AE201),6)</f>
        <v>945.09</v>
      </c>
      <c r="AE201">
        <f>ROUND((((EU201*1.25)*1.2)),6)</f>
        <v>109.83</v>
      </c>
      <c r="AF201">
        <f>ROUND((((EV201*1.15)*1.2)),6)</f>
        <v>358.41359999999997</v>
      </c>
      <c r="AG201">
        <f t="shared" si="173"/>
        <v>0</v>
      </c>
      <c r="AH201">
        <f>(((EW201*1.15)*1.2))</f>
        <v>43.87019999999999</v>
      </c>
      <c r="AI201">
        <f>(((EX201*1.25)*1.2))</f>
        <v>10.77</v>
      </c>
      <c r="AJ201">
        <f t="shared" si="174"/>
        <v>0</v>
      </c>
      <c r="AK201">
        <v>6245.45</v>
      </c>
      <c r="AL201">
        <v>5355.67</v>
      </c>
      <c r="AM201">
        <v>630.05999999999995</v>
      </c>
      <c r="AN201">
        <v>73.22</v>
      </c>
      <c r="AO201">
        <v>259.72000000000003</v>
      </c>
      <c r="AP201">
        <v>0</v>
      </c>
      <c r="AQ201">
        <v>31.79</v>
      </c>
      <c r="AR201">
        <v>7.18</v>
      </c>
      <c r="AS201">
        <v>0</v>
      </c>
      <c r="AT201">
        <v>111</v>
      </c>
      <c r="AU201">
        <v>64</v>
      </c>
      <c r="AV201">
        <v>1</v>
      </c>
      <c r="AW201">
        <v>1</v>
      </c>
      <c r="AZ201">
        <v>6.66</v>
      </c>
      <c r="BA201">
        <v>6.66</v>
      </c>
      <c r="BB201">
        <v>6.66</v>
      </c>
      <c r="BC201">
        <v>6.66</v>
      </c>
      <c r="BD201" t="s">
        <v>6</v>
      </c>
      <c r="BE201" t="s">
        <v>6</v>
      </c>
      <c r="BF201" t="s">
        <v>6</v>
      </c>
      <c r="BG201" t="s">
        <v>6</v>
      </c>
      <c r="BH201">
        <v>0</v>
      </c>
      <c r="BI201">
        <v>1</v>
      </c>
      <c r="BJ201" t="s">
        <v>246</v>
      </c>
      <c r="BM201">
        <v>11001</v>
      </c>
      <c r="BN201">
        <v>0</v>
      </c>
      <c r="BO201" t="s">
        <v>6</v>
      </c>
      <c r="BP201">
        <v>0</v>
      </c>
      <c r="BQ201">
        <v>2</v>
      </c>
      <c r="BR201">
        <v>0</v>
      </c>
      <c r="BS201">
        <v>6.66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6</v>
      </c>
      <c r="BZ201">
        <v>123</v>
      </c>
      <c r="CA201">
        <v>75</v>
      </c>
      <c r="CE201">
        <v>0</v>
      </c>
      <c r="CF201">
        <v>0</v>
      </c>
      <c r="CG201">
        <v>0</v>
      </c>
      <c r="CM201">
        <v>0</v>
      </c>
      <c r="CN201" t="s">
        <v>1112</v>
      </c>
      <c r="CO201">
        <v>0</v>
      </c>
      <c r="CP201">
        <f t="shared" si="175"/>
        <v>85471.499999999985</v>
      </c>
      <c r="CQ201">
        <f t="shared" si="176"/>
        <v>35668.762200000005</v>
      </c>
      <c r="CR201">
        <f t="shared" si="177"/>
        <v>6294.2994000000008</v>
      </c>
      <c r="CS201">
        <f t="shared" si="178"/>
        <v>731.46780000000001</v>
      </c>
      <c r="CT201">
        <f t="shared" si="179"/>
        <v>2387.034576</v>
      </c>
      <c r="CU201">
        <f t="shared" si="180"/>
        <v>0</v>
      </c>
      <c r="CV201">
        <f t="shared" si="181"/>
        <v>43.87019999999999</v>
      </c>
      <c r="CW201">
        <f t="shared" si="182"/>
        <v>10.77</v>
      </c>
      <c r="CX201">
        <f t="shared" si="183"/>
        <v>0</v>
      </c>
      <c r="CY201">
        <f t="shared" si="184"/>
        <v>6671.0667000000003</v>
      </c>
      <c r="CZ201">
        <f t="shared" si="185"/>
        <v>3846.3808000000004</v>
      </c>
      <c r="DC201" t="s">
        <v>6</v>
      </c>
      <c r="DD201" t="s">
        <v>6</v>
      </c>
      <c r="DE201" t="s">
        <v>172</v>
      </c>
      <c r="DF201" t="s">
        <v>172</v>
      </c>
      <c r="DG201" t="s">
        <v>173</v>
      </c>
      <c r="DH201" t="s">
        <v>6</v>
      </c>
      <c r="DI201" t="s">
        <v>173</v>
      </c>
      <c r="DJ201" t="s">
        <v>172</v>
      </c>
      <c r="DK201" t="s">
        <v>6</v>
      </c>
      <c r="DL201" t="s">
        <v>6</v>
      </c>
      <c r="DM201" t="s">
        <v>6</v>
      </c>
      <c r="DN201">
        <v>0</v>
      </c>
      <c r="DO201">
        <v>0</v>
      </c>
      <c r="DP201">
        <v>1</v>
      </c>
      <c r="DQ201">
        <v>1</v>
      </c>
      <c r="DU201">
        <v>1005</v>
      </c>
      <c r="DV201" t="s">
        <v>47</v>
      </c>
      <c r="DW201" t="s">
        <v>47</v>
      </c>
      <c r="DX201">
        <v>100</v>
      </c>
      <c r="EE201">
        <v>16510488</v>
      </c>
      <c r="EF201">
        <v>2</v>
      </c>
      <c r="EG201" t="s">
        <v>51</v>
      </c>
      <c r="EH201">
        <v>0</v>
      </c>
      <c r="EI201" t="s">
        <v>6</v>
      </c>
      <c r="EJ201">
        <v>1</v>
      </c>
      <c r="EK201">
        <v>11001</v>
      </c>
      <c r="EL201" t="s">
        <v>86</v>
      </c>
      <c r="EM201" t="s">
        <v>231</v>
      </c>
      <c r="EO201" t="s">
        <v>174</v>
      </c>
      <c r="EQ201">
        <v>0</v>
      </c>
      <c r="ER201">
        <v>6245.45</v>
      </c>
      <c r="ES201">
        <v>5355.67</v>
      </c>
      <c r="ET201">
        <v>630.05999999999995</v>
      </c>
      <c r="EU201">
        <v>73.22</v>
      </c>
      <c r="EV201">
        <v>259.72000000000003</v>
      </c>
      <c r="EW201">
        <v>31.79</v>
      </c>
      <c r="EX201">
        <v>7.18</v>
      </c>
      <c r="EY201">
        <v>0</v>
      </c>
      <c r="FQ201">
        <v>0</v>
      </c>
      <c r="FR201">
        <f t="shared" si="186"/>
        <v>0</v>
      </c>
      <c r="FS201">
        <v>0</v>
      </c>
      <c r="FT201" t="s">
        <v>55</v>
      </c>
      <c r="FU201" t="s">
        <v>56</v>
      </c>
      <c r="FX201">
        <v>110.7</v>
      </c>
      <c r="FY201">
        <v>63.75</v>
      </c>
      <c r="GA201" t="s">
        <v>6</v>
      </c>
      <c r="GD201">
        <v>0</v>
      </c>
      <c r="GF201">
        <v>593414018</v>
      </c>
      <c r="GG201">
        <v>1</v>
      </c>
      <c r="GH201">
        <v>1</v>
      </c>
      <c r="GI201">
        <v>4</v>
      </c>
      <c r="GJ201">
        <v>0</v>
      </c>
      <c r="GK201">
        <f>ROUND(R201*(S12)/100,2)</f>
        <v>0</v>
      </c>
      <c r="GL201">
        <f t="shared" si="187"/>
        <v>0</v>
      </c>
      <c r="GM201">
        <f t="shared" si="188"/>
        <v>95988.95</v>
      </c>
      <c r="GN201">
        <f t="shared" si="189"/>
        <v>95988.95</v>
      </c>
      <c r="GO201">
        <f t="shared" si="190"/>
        <v>0</v>
      </c>
      <c r="GP201">
        <f t="shared" si="191"/>
        <v>0</v>
      </c>
      <c r="GR201">
        <v>0</v>
      </c>
      <c r="GS201">
        <v>3</v>
      </c>
      <c r="GT201">
        <v>0</v>
      </c>
      <c r="GU201" t="s">
        <v>6</v>
      </c>
      <c r="GV201">
        <f t="shared" si="192"/>
        <v>0</v>
      </c>
      <c r="GW201">
        <v>1</v>
      </c>
      <c r="GX201">
        <f t="shared" si="193"/>
        <v>0</v>
      </c>
      <c r="HA201">
        <v>0</v>
      </c>
      <c r="HB201">
        <v>0</v>
      </c>
      <c r="HC201">
        <f t="shared" si="194"/>
        <v>0</v>
      </c>
      <c r="IK201">
        <v>0</v>
      </c>
    </row>
    <row r="202" spans="1:255" x14ac:dyDescent="0.2">
      <c r="A202" s="2">
        <v>18</v>
      </c>
      <c r="B202" s="2">
        <v>1</v>
      </c>
      <c r="C202" s="2">
        <v>312</v>
      </c>
      <c r="D202" s="2"/>
      <c r="E202" s="2" t="s">
        <v>247</v>
      </c>
      <c r="F202" s="2" t="s">
        <v>248</v>
      </c>
      <c r="G202" s="2" t="s">
        <v>249</v>
      </c>
      <c r="H202" s="2" t="s">
        <v>193</v>
      </c>
      <c r="I202" s="2">
        <f>I200*J202</f>
        <v>3.4689999999999999E-3</v>
      </c>
      <c r="J202" s="2">
        <v>1.8000207555002074E-3</v>
      </c>
      <c r="K202" s="2"/>
      <c r="L202" s="2"/>
      <c r="M202" s="2"/>
      <c r="N202" s="2"/>
      <c r="O202" s="2">
        <f t="shared" si="160"/>
        <v>0</v>
      </c>
      <c r="P202" s="2">
        <f t="shared" si="161"/>
        <v>0</v>
      </c>
      <c r="Q202" s="2">
        <f t="shared" si="162"/>
        <v>0</v>
      </c>
      <c r="R202" s="2">
        <f t="shared" si="163"/>
        <v>0</v>
      </c>
      <c r="S202" s="2">
        <f t="shared" si="164"/>
        <v>0</v>
      </c>
      <c r="T202" s="2">
        <f t="shared" si="165"/>
        <v>0</v>
      </c>
      <c r="U202" s="2">
        <f t="shared" si="166"/>
        <v>0</v>
      </c>
      <c r="V202" s="2">
        <f t="shared" si="167"/>
        <v>0</v>
      </c>
      <c r="W202" s="2">
        <f t="shared" si="168"/>
        <v>0</v>
      </c>
      <c r="X202" s="2">
        <f t="shared" si="169"/>
        <v>0</v>
      </c>
      <c r="Y202" s="2">
        <f t="shared" si="170"/>
        <v>0</v>
      </c>
      <c r="Z202" s="2"/>
      <c r="AA202" s="2">
        <v>16781625</v>
      </c>
      <c r="AB202" s="2">
        <f t="shared" si="171"/>
        <v>0</v>
      </c>
      <c r="AC202" s="2">
        <f t="shared" si="172"/>
        <v>0</v>
      </c>
      <c r="AD202" s="2">
        <f t="shared" ref="AD202:AD209" si="197">ROUND((((ET202)-(EU202))+AE202),6)</f>
        <v>0</v>
      </c>
      <c r="AE202" s="2">
        <f t="shared" ref="AE202:AF209" si="198">ROUND((EU202),6)</f>
        <v>0</v>
      </c>
      <c r="AF202" s="2">
        <f t="shared" si="198"/>
        <v>0</v>
      </c>
      <c r="AG202" s="2">
        <f t="shared" si="173"/>
        <v>0</v>
      </c>
      <c r="AH202" s="2">
        <f t="shared" ref="AH202:AI209" si="199">(EW202)</f>
        <v>0</v>
      </c>
      <c r="AI202" s="2">
        <f t="shared" si="199"/>
        <v>0</v>
      </c>
      <c r="AJ202" s="2">
        <f t="shared" si="174"/>
        <v>0</v>
      </c>
      <c r="AK202" s="2">
        <v>0</v>
      </c>
      <c r="AL202" s="2">
        <v>0</v>
      </c>
      <c r="AM202" s="2">
        <v>0</v>
      </c>
      <c r="AN202" s="2">
        <v>0</v>
      </c>
      <c r="AO202" s="2">
        <v>0</v>
      </c>
      <c r="AP202" s="2">
        <v>0</v>
      </c>
      <c r="AQ202" s="2">
        <v>0</v>
      </c>
      <c r="AR202" s="2">
        <v>0</v>
      </c>
      <c r="AS202" s="2">
        <v>0</v>
      </c>
      <c r="AT202" s="2">
        <v>111</v>
      </c>
      <c r="AU202" s="2">
        <v>64</v>
      </c>
      <c r="AV202" s="2">
        <v>1</v>
      </c>
      <c r="AW202" s="2">
        <v>1</v>
      </c>
      <c r="AX202" s="2"/>
      <c r="AY202" s="2"/>
      <c r="AZ202" s="2">
        <v>1</v>
      </c>
      <c r="BA202" s="2">
        <v>1</v>
      </c>
      <c r="BB202" s="2">
        <v>1</v>
      </c>
      <c r="BC202" s="2">
        <v>1</v>
      </c>
      <c r="BD202" s="2" t="s">
        <v>6</v>
      </c>
      <c r="BE202" s="2" t="s">
        <v>6</v>
      </c>
      <c r="BF202" s="2" t="s">
        <v>6</v>
      </c>
      <c r="BG202" s="2" t="s">
        <v>6</v>
      </c>
      <c r="BH202" s="2">
        <v>3</v>
      </c>
      <c r="BI202" s="2">
        <v>1</v>
      </c>
      <c r="BJ202" s="2" t="s">
        <v>6</v>
      </c>
      <c r="BK202" s="2"/>
      <c r="BL202" s="2"/>
      <c r="BM202" s="2">
        <v>11001</v>
      </c>
      <c r="BN202" s="2">
        <v>0</v>
      </c>
      <c r="BO202" s="2" t="s">
        <v>6</v>
      </c>
      <c r="BP202" s="2">
        <v>0</v>
      </c>
      <c r="BQ202" s="2">
        <v>2</v>
      </c>
      <c r="BR202" s="2">
        <v>0</v>
      </c>
      <c r="BS202" s="2">
        <v>1</v>
      </c>
      <c r="BT202" s="2">
        <v>1</v>
      </c>
      <c r="BU202" s="2">
        <v>1</v>
      </c>
      <c r="BV202" s="2">
        <v>1</v>
      </c>
      <c r="BW202" s="2">
        <v>1</v>
      </c>
      <c r="BX202" s="2">
        <v>1</v>
      </c>
      <c r="BY202" s="2" t="s">
        <v>6</v>
      </c>
      <c r="BZ202" s="2">
        <v>123</v>
      </c>
      <c r="CA202" s="2">
        <v>75</v>
      </c>
      <c r="CB202" s="2"/>
      <c r="CC202" s="2"/>
      <c r="CD202" s="2"/>
      <c r="CE202" s="2">
        <v>0</v>
      </c>
      <c r="CF202" s="2">
        <v>0</v>
      </c>
      <c r="CG202" s="2">
        <v>0</v>
      </c>
      <c r="CH202" s="2"/>
      <c r="CI202" s="2"/>
      <c r="CJ202" s="2"/>
      <c r="CK202" s="2"/>
      <c r="CL202" s="2"/>
      <c r="CM202" s="2">
        <v>0</v>
      </c>
      <c r="CN202" s="2" t="s">
        <v>6</v>
      </c>
      <c r="CO202" s="2">
        <v>0</v>
      </c>
      <c r="CP202" s="2">
        <f t="shared" si="175"/>
        <v>0</v>
      </c>
      <c r="CQ202" s="2">
        <f t="shared" si="176"/>
        <v>0</v>
      </c>
      <c r="CR202" s="2">
        <f t="shared" si="177"/>
        <v>0</v>
      </c>
      <c r="CS202" s="2">
        <f t="shared" si="178"/>
        <v>0</v>
      </c>
      <c r="CT202" s="2">
        <f t="shared" si="179"/>
        <v>0</v>
      </c>
      <c r="CU202" s="2">
        <f t="shared" si="180"/>
        <v>0</v>
      </c>
      <c r="CV202" s="2">
        <f t="shared" si="181"/>
        <v>0</v>
      </c>
      <c r="CW202" s="2">
        <f t="shared" si="182"/>
        <v>0</v>
      </c>
      <c r="CX202" s="2">
        <f t="shared" si="183"/>
        <v>0</v>
      </c>
      <c r="CY202" s="2">
        <f t="shared" si="184"/>
        <v>0</v>
      </c>
      <c r="CZ202" s="2">
        <f t="shared" si="185"/>
        <v>0</v>
      </c>
      <c r="DA202" s="2"/>
      <c r="DB202" s="2"/>
      <c r="DC202" s="2" t="s">
        <v>6</v>
      </c>
      <c r="DD202" s="2" t="s">
        <v>6</v>
      </c>
      <c r="DE202" s="2" t="s">
        <v>6</v>
      </c>
      <c r="DF202" s="2" t="s">
        <v>6</v>
      </c>
      <c r="DG202" s="2" t="s">
        <v>6</v>
      </c>
      <c r="DH202" s="2" t="s">
        <v>6</v>
      </c>
      <c r="DI202" s="2" t="s">
        <v>6</v>
      </c>
      <c r="DJ202" s="2" t="s">
        <v>6</v>
      </c>
      <c r="DK202" s="2" t="s">
        <v>6</v>
      </c>
      <c r="DL202" s="2" t="s">
        <v>6</v>
      </c>
      <c r="DM202" s="2" t="s">
        <v>6</v>
      </c>
      <c r="DN202" s="2">
        <v>0</v>
      </c>
      <c r="DO202" s="2">
        <v>0</v>
      </c>
      <c r="DP202" s="2">
        <v>1</v>
      </c>
      <c r="DQ202" s="2">
        <v>1</v>
      </c>
      <c r="DR202" s="2"/>
      <c r="DS202" s="2"/>
      <c r="DT202" s="2"/>
      <c r="DU202" s="2">
        <v>1009</v>
      </c>
      <c r="DV202" s="2" t="s">
        <v>193</v>
      </c>
      <c r="DW202" s="2" t="s">
        <v>193</v>
      </c>
      <c r="DX202" s="2">
        <v>1000</v>
      </c>
      <c r="DY202" s="2"/>
      <c r="DZ202" s="2"/>
      <c r="EA202" s="2"/>
      <c r="EB202" s="2"/>
      <c r="EC202" s="2"/>
      <c r="ED202" s="2"/>
      <c r="EE202" s="2">
        <v>16510488</v>
      </c>
      <c r="EF202" s="2">
        <v>2</v>
      </c>
      <c r="EG202" s="2" t="s">
        <v>51</v>
      </c>
      <c r="EH202" s="2">
        <v>0</v>
      </c>
      <c r="EI202" s="2" t="s">
        <v>6</v>
      </c>
      <c r="EJ202" s="2">
        <v>1</v>
      </c>
      <c r="EK202" s="2">
        <v>11001</v>
      </c>
      <c r="EL202" s="2" t="s">
        <v>86</v>
      </c>
      <c r="EM202" s="2" t="s">
        <v>231</v>
      </c>
      <c r="EN202" s="2"/>
      <c r="EO202" s="2" t="s">
        <v>6</v>
      </c>
      <c r="EP202" s="2"/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>
        <v>0</v>
      </c>
      <c r="FR202" s="2">
        <f t="shared" si="186"/>
        <v>0</v>
      </c>
      <c r="FS202" s="2">
        <v>0</v>
      </c>
      <c r="FT202" s="2" t="s">
        <v>55</v>
      </c>
      <c r="FU202" s="2" t="s">
        <v>56</v>
      </c>
      <c r="FV202" s="2"/>
      <c r="FW202" s="2"/>
      <c r="FX202" s="2">
        <v>110.7</v>
      </c>
      <c r="FY202" s="2">
        <v>63.75</v>
      </c>
      <c r="FZ202" s="2"/>
      <c r="GA202" s="2" t="s">
        <v>6</v>
      </c>
      <c r="GB202" s="2"/>
      <c r="GC202" s="2"/>
      <c r="GD202" s="2">
        <v>0</v>
      </c>
      <c r="GE202" s="2"/>
      <c r="GF202" s="2">
        <v>-16342244</v>
      </c>
      <c r="GG202" s="2">
        <v>2</v>
      </c>
      <c r="GH202" s="2">
        <v>1</v>
      </c>
      <c r="GI202" s="2">
        <v>-2</v>
      </c>
      <c r="GJ202" s="2">
        <v>0</v>
      </c>
      <c r="GK202" s="2">
        <f>ROUND(R202*(R12)/100,2)</f>
        <v>0</v>
      </c>
      <c r="GL202" s="2">
        <f t="shared" si="187"/>
        <v>0</v>
      </c>
      <c r="GM202" s="2">
        <f t="shared" si="188"/>
        <v>0</v>
      </c>
      <c r="GN202" s="2">
        <f t="shared" si="189"/>
        <v>0</v>
      </c>
      <c r="GO202" s="2">
        <f t="shared" si="190"/>
        <v>0</v>
      </c>
      <c r="GP202" s="2">
        <f t="shared" si="191"/>
        <v>0</v>
      </c>
      <c r="GQ202" s="2"/>
      <c r="GR202" s="2">
        <v>0</v>
      </c>
      <c r="GS202" s="2">
        <v>3</v>
      </c>
      <c r="GT202" s="2">
        <v>0</v>
      </c>
      <c r="GU202" s="2" t="s">
        <v>6</v>
      </c>
      <c r="GV202" s="2">
        <f t="shared" si="192"/>
        <v>0</v>
      </c>
      <c r="GW202" s="2">
        <v>1</v>
      </c>
      <c r="GX202" s="2">
        <f t="shared" si="193"/>
        <v>0</v>
      </c>
      <c r="GY202" s="2"/>
      <c r="GZ202" s="2"/>
      <c r="HA202" s="2">
        <v>0</v>
      </c>
      <c r="HB202" s="2">
        <v>0</v>
      </c>
      <c r="HC202" s="2">
        <f t="shared" si="194"/>
        <v>0</v>
      </c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>
        <v>0</v>
      </c>
      <c r="IL202" s="2"/>
      <c r="IM202" s="2"/>
      <c r="IN202" s="2"/>
      <c r="IO202" s="2"/>
      <c r="IP202" s="2"/>
      <c r="IQ202" s="2"/>
      <c r="IR202" s="2"/>
      <c r="IS202" s="2"/>
      <c r="IT202" s="2"/>
      <c r="IU202" s="2"/>
    </row>
    <row r="203" spans="1:255" x14ac:dyDescent="0.2">
      <c r="A203">
        <v>18</v>
      </c>
      <c r="B203">
        <v>1</v>
      </c>
      <c r="C203">
        <v>321</v>
      </c>
      <c r="E203" t="s">
        <v>247</v>
      </c>
      <c r="F203" t="s">
        <v>248</v>
      </c>
      <c r="G203" t="s">
        <v>249</v>
      </c>
      <c r="H203" t="s">
        <v>193</v>
      </c>
      <c r="I203">
        <f>I201*J203</f>
        <v>3.4689999999999999E-3</v>
      </c>
      <c r="J203">
        <v>1.8000207555002074E-3</v>
      </c>
      <c r="O203">
        <f t="shared" si="160"/>
        <v>0</v>
      </c>
      <c r="P203">
        <f t="shared" si="161"/>
        <v>0</v>
      </c>
      <c r="Q203">
        <f t="shared" si="162"/>
        <v>0</v>
      </c>
      <c r="R203">
        <f t="shared" si="163"/>
        <v>0</v>
      </c>
      <c r="S203">
        <f t="shared" si="164"/>
        <v>0</v>
      </c>
      <c r="T203">
        <f t="shared" si="165"/>
        <v>0</v>
      </c>
      <c r="U203">
        <f t="shared" si="166"/>
        <v>0</v>
      </c>
      <c r="V203">
        <f t="shared" si="167"/>
        <v>0</v>
      </c>
      <c r="W203">
        <f t="shared" si="168"/>
        <v>0</v>
      </c>
      <c r="X203">
        <f t="shared" si="169"/>
        <v>0</v>
      </c>
      <c r="Y203">
        <f t="shared" si="170"/>
        <v>0</v>
      </c>
      <c r="AA203">
        <v>16781639</v>
      </c>
      <c r="AB203">
        <f t="shared" si="171"/>
        <v>0</v>
      </c>
      <c r="AC203">
        <f t="shared" si="172"/>
        <v>0</v>
      </c>
      <c r="AD203">
        <f t="shared" si="197"/>
        <v>0</v>
      </c>
      <c r="AE203">
        <f t="shared" si="198"/>
        <v>0</v>
      </c>
      <c r="AF203">
        <f t="shared" si="198"/>
        <v>0</v>
      </c>
      <c r="AG203">
        <f t="shared" si="173"/>
        <v>0</v>
      </c>
      <c r="AH203">
        <f t="shared" si="199"/>
        <v>0</v>
      </c>
      <c r="AI203">
        <f t="shared" si="199"/>
        <v>0</v>
      </c>
      <c r="AJ203">
        <f t="shared" si="174"/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111</v>
      </c>
      <c r="AU203">
        <v>64</v>
      </c>
      <c r="AV203">
        <v>1</v>
      </c>
      <c r="AW203">
        <v>1</v>
      </c>
      <c r="AZ203">
        <v>6.66</v>
      </c>
      <c r="BA203">
        <v>1</v>
      </c>
      <c r="BB203">
        <v>1</v>
      </c>
      <c r="BC203">
        <v>6.66</v>
      </c>
      <c r="BD203" t="s">
        <v>6</v>
      </c>
      <c r="BE203" t="s">
        <v>6</v>
      </c>
      <c r="BF203" t="s">
        <v>6</v>
      </c>
      <c r="BG203" t="s">
        <v>6</v>
      </c>
      <c r="BH203">
        <v>3</v>
      </c>
      <c r="BI203">
        <v>1</v>
      </c>
      <c r="BJ203" t="s">
        <v>6</v>
      </c>
      <c r="BM203">
        <v>11001</v>
      </c>
      <c r="BN203">
        <v>0</v>
      </c>
      <c r="BO203" t="s">
        <v>6</v>
      </c>
      <c r="BP203">
        <v>0</v>
      </c>
      <c r="BQ203">
        <v>2</v>
      </c>
      <c r="BR203">
        <v>0</v>
      </c>
      <c r="BS203">
        <v>1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6</v>
      </c>
      <c r="BZ203">
        <v>123</v>
      </c>
      <c r="CA203">
        <v>75</v>
      </c>
      <c r="CE203">
        <v>0</v>
      </c>
      <c r="CF203">
        <v>0</v>
      </c>
      <c r="CG203">
        <v>0</v>
      </c>
      <c r="CM203">
        <v>0</v>
      </c>
      <c r="CN203" t="s">
        <v>6</v>
      </c>
      <c r="CO203">
        <v>0</v>
      </c>
      <c r="CP203">
        <f t="shared" si="175"/>
        <v>0</v>
      </c>
      <c r="CQ203">
        <f t="shared" si="176"/>
        <v>0</v>
      </c>
      <c r="CR203">
        <f t="shared" si="177"/>
        <v>0</v>
      </c>
      <c r="CS203">
        <f t="shared" si="178"/>
        <v>0</v>
      </c>
      <c r="CT203">
        <f t="shared" si="179"/>
        <v>0</v>
      </c>
      <c r="CU203">
        <f t="shared" si="180"/>
        <v>0</v>
      </c>
      <c r="CV203">
        <f t="shared" si="181"/>
        <v>0</v>
      </c>
      <c r="CW203">
        <f t="shared" si="182"/>
        <v>0</v>
      </c>
      <c r="CX203">
        <f t="shared" si="183"/>
        <v>0</v>
      </c>
      <c r="CY203">
        <f t="shared" si="184"/>
        <v>0</v>
      </c>
      <c r="CZ203">
        <f t="shared" si="185"/>
        <v>0</v>
      </c>
      <c r="DC203" t="s">
        <v>6</v>
      </c>
      <c r="DD203" t="s">
        <v>6</v>
      </c>
      <c r="DE203" t="s">
        <v>6</v>
      </c>
      <c r="DF203" t="s">
        <v>6</v>
      </c>
      <c r="DG203" t="s">
        <v>6</v>
      </c>
      <c r="DH203" t="s">
        <v>6</v>
      </c>
      <c r="DI203" t="s">
        <v>6</v>
      </c>
      <c r="DJ203" t="s">
        <v>6</v>
      </c>
      <c r="DK203" t="s">
        <v>6</v>
      </c>
      <c r="DL203" t="s">
        <v>6</v>
      </c>
      <c r="DM203" t="s">
        <v>6</v>
      </c>
      <c r="DN203">
        <v>0</v>
      </c>
      <c r="DO203">
        <v>0</v>
      </c>
      <c r="DP203">
        <v>1</v>
      </c>
      <c r="DQ203">
        <v>1</v>
      </c>
      <c r="DU203">
        <v>1009</v>
      </c>
      <c r="DV203" t="s">
        <v>193</v>
      </c>
      <c r="DW203" t="s">
        <v>193</v>
      </c>
      <c r="DX203">
        <v>1000</v>
      </c>
      <c r="EE203">
        <v>16510488</v>
      </c>
      <c r="EF203">
        <v>2</v>
      </c>
      <c r="EG203" t="s">
        <v>51</v>
      </c>
      <c r="EH203">
        <v>0</v>
      </c>
      <c r="EI203" t="s">
        <v>6</v>
      </c>
      <c r="EJ203">
        <v>1</v>
      </c>
      <c r="EK203">
        <v>11001</v>
      </c>
      <c r="EL203" t="s">
        <v>86</v>
      </c>
      <c r="EM203" t="s">
        <v>231</v>
      </c>
      <c r="EO203" t="s">
        <v>6</v>
      </c>
      <c r="EQ203">
        <v>0</v>
      </c>
      <c r="ER203">
        <v>0</v>
      </c>
      <c r="ES203">
        <v>0</v>
      </c>
      <c r="ET203">
        <v>0</v>
      </c>
      <c r="EU203">
        <v>0</v>
      </c>
      <c r="EV203">
        <v>0</v>
      </c>
      <c r="EW203">
        <v>0</v>
      </c>
      <c r="EX203">
        <v>0</v>
      </c>
      <c r="FQ203">
        <v>0</v>
      </c>
      <c r="FR203">
        <f t="shared" si="186"/>
        <v>0</v>
      </c>
      <c r="FS203">
        <v>0</v>
      </c>
      <c r="FT203" t="s">
        <v>55</v>
      </c>
      <c r="FU203" t="s">
        <v>56</v>
      </c>
      <c r="FX203">
        <v>110.7</v>
      </c>
      <c r="FY203">
        <v>63.75</v>
      </c>
      <c r="GA203" t="s">
        <v>6</v>
      </c>
      <c r="GD203">
        <v>0</v>
      </c>
      <c r="GF203">
        <v>-16342244</v>
      </c>
      <c r="GG203">
        <v>1</v>
      </c>
      <c r="GH203">
        <v>1</v>
      </c>
      <c r="GI203">
        <v>4</v>
      </c>
      <c r="GJ203">
        <v>0</v>
      </c>
      <c r="GK203">
        <f>ROUND(R203*(S12)/100,2)</f>
        <v>0</v>
      </c>
      <c r="GL203">
        <f t="shared" si="187"/>
        <v>0</v>
      </c>
      <c r="GM203">
        <f t="shared" si="188"/>
        <v>0</v>
      </c>
      <c r="GN203">
        <f t="shared" si="189"/>
        <v>0</v>
      </c>
      <c r="GO203">
        <f t="shared" si="190"/>
        <v>0</v>
      </c>
      <c r="GP203">
        <f t="shared" si="191"/>
        <v>0</v>
      </c>
      <c r="GR203">
        <v>0</v>
      </c>
      <c r="GS203">
        <v>3</v>
      </c>
      <c r="GT203">
        <v>0</v>
      </c>
      <c r="GU203" t="s">
        <v>6</v>
      </c>
      <c r="GV203">
        <f t="shared" si="192"/>
        <v>0</v>
      </c>
      <c r="GW203">
        <v>1</v>
      </c>
      <c r="GX203">
        <f t="shared" si="193"/>
        <v>0</v>
      </c>
      <c r="HA203">
        <v>0</v>
      </c>
      <c r="HB203">
        <v>0</v>
      </c>
      <c r="HC203">
        <f t="shared" si="194"/>
        <v>0</v>
      </c>
      <c r="IK203">
        <v>0</v>
      </c>
    </row>
    <row r="204" spans="1:255" x14ac:dyDescent="0.2">
      <c r="A204" s="2">
        <v>18</v>
      </c>
      <c r="B204" s="2">
        <v>1</v>
      </c>
      <c r="C204" s="2">
        <v>313</v>
      </c>
      <c r="D204" s="2"/>
      <c r="E204" s="2" t="s">
        <v>250</v>
      </c>
      <c r="F204" s="2" t="s">
        <v>251</v>
      </c>
      <c r="G204" s="2" t="s">
        <v>252</v>
      </c>
      <c r="H204" s="2" t="s">
        <v>193</v>
      </c>
      <c r="I204" s="2">
        <f>I200*J204</f>
        <v>3.4689999999999999E-3</v>
      </c>
      <c r="J204" s="2">
        <v>1.8000207555002074E-3</v>
      </c>
      <c r="K204" s="2"/>
      <c r="L204" s="2"/>
      <c r="M204" s="2"/>
      <c r="N204" s="2"/>
      <c r="O204" s="2">
        <f t="shared" si="160"/>
        <v>183.32</v>
      </c>
      <c r="P204" s="2">
        <f t="shared" si="161"/>
        <v>183.32</v>
      </c>
      <c r="Q204" s="2">
        <f t="shared" si="162"/>
        <v>0</v>
      </c>
      <c r="R204" s="2">
        <f t="shared" si="163"/>
        <v>0</v>
      </c>
      <c r="S204" s="2">
        <f t="shared" si="164"/>
        <v>0</v>
      </c>
      <c r="T204" s="2">
        <f t="shared" si="165"/>
        <v>0</v>
      </c>
      <c r="U204" s="2">
        <f t="shared" si="166"/>
        <v>0</v>
      </c>
      <c r="V204" s="2">
        <f t="shared" si="167"/>
        <v>0</v>
      </c>
      <c r="W204" s="2">
        <f t="shared" si="168"/>
        <v>0</v>
      </c>
      <c r="X204" s="2">
        <f t="shared" si="169"/>
        <v>0</v>
      </c>
      <c r="Y204" s="2">
        <f t="shared" si="170"/>
        <v>0</v>
      </c>
      <c r="Z204" s="2"/>
      <c r="AA204" s="2">
        <v>16781625</v>
      </c>
      <c r="AB204" s="2">
        <f t="shared" si="171"/>
        <v>52846.23</v>
      </c>
      <c r="AC204" s="2">
        <f t="shared" si="172"/>
        <v>52846.23</v>
      </c>
      <c r="AD204" s="2">
        <f t="shared" si="197"/>
        <v>0</v>
      </c>
      <c r="AE204" s="2">
        <f t="shared" si="198"/>
        <v>0</v>
      </c>
      <c r="AF204" s="2">
        <f t="shared" si="198"/>
        <v>0</v>
      </c>
      <c r="AG204" s="2">
        <f t="shared" si="173"/>
        <v>0</v>
      </c>
      <c r="AH204" s="2">
        <f t="shared" si="199"/>
        <v>0</v>
      </c>
      <c r="AI204" s="2">
        <f t="shared" si="199"/>
        <v>0</v>
      </c>
      <c r="AJ204" s="2">
        <f t="shared" si="174"/>
        <v>0</v>
      </c>
      <c r="AK204" s="2">
        <v>52846.23</v>
      </c>
      <c r="AL204" s="2">
        <v>52846.23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111</v>
      </c>
      <c r="AU204" s="2">
        <v>64</v>
      </c>
      <c r="AV204" s="2">
        <v>1</v>
      </c>
      <c r="AW204" s="2">
        <v>1</v>
      </c>
      <c r="AX204" s="2"/>
      <c r="AY204" s="2"/>
      <c r="AZ204" s="2">
        <v>1</v>
      </c>
      <c r="BA204" s="2">
        <v>1</v>
      </c>
      <c r="BB204" s="2">
        <v>1</v>
      </c>
      <c r="BC204" s="2">
        <v>1</v>
      </c>
      <c r="BD204" s="2" t="s">
        <v>6</v>
      </c>
      <c r="BE204" s="2" t="s">
        <v>6</v>
      </c>
      <c r="BF204" s="2" t="s">
        <v>6</v>
      </c>
      <c r="BG204" s="2" t="s">
        <v>6</v>
      </c>
      <c r="BH204" s="2">
        <v>3</v>
      </c>
      <c r="BI204" s="2">
        <v>1</v>
      </c>
      <c r="BJ204" s="2" t="s">
        <v>253</v>
      </c>
      <c r="BK204" s="2"/>
      <c r="BL204" s="2"/>
      <c r="BM204" s="2">
        <v>11001</v>
      </c>
      <c r="BN204" s="2">
        <v>0</v>
      </c>
      <c r="BO204" s="2" t="s">
        <v>6</v>
      </c>
      <c r="BP204" s="2">
        <v>0</v>
      </c>
      <c r="BQ204" s="2">
        <v>2</v>
      </c>
      <c r="BR204" s="2">
        <v>0</v>
      </c>
      <c r="BS204" s="2">
        <v>1</v>
      </c>
      <c r="BT204" s="2">
        <v>1</v>
      </c>
      <c r="BU204" s="2">
        <v>1</v>
      </c>
      <c r="BV204" s="2">
        <v>1</v>
      </c>
      <c r="BW204" s="2">
        <v>1</v>
      </c>
      <c r="BX204" s="2">
        <v>1</v>
      </c>
      <c r="BY204" s="2" t="s">
        <v>6</v>
      </c>
      <c r="BZ204" s="2">
        <v>123</v>
      </c>
      <c r="CA204" s="2">
        <v>75</v>
      </c>
      <c r="CB204" s="2"/>
      <c r="CC204" s="2"/>
      <c r="CD204" s="2"/>
      <c r="CE204" s="2">
        <v>0</v>
      </c>
      <c r="CF204" s="2">
        <v>0</v>
      </c>
      <c r="CG204" s="2">
        <v>0</v>
      </c>
      <c r="CH204" s="2"/>
      <c r="CI204" s="2"/>
      <c r="CJ204" s="2"/>
      <c r="CK204" s="2"/>
      <c r="CL204" s="2"/>
      <c r="CM204" s="2">
        <v>0</v>
      </c>
      <c r="CN204" s="2" t="s">
        <v>6</v>
      </c>
      <c r="CO204" s="2">
        <v>0</v>
      </c>
      <c r="CP204" s="2">
        <f t="shared" si="175"/>
        <v>183.32</v>
      </c>
      <c r="CQ204" s="2">
        <f t="shared" si="176"/>
        <v>52846.23</v>
      </c>
      <c r="CR204" s="2">
        <f t="shared" si="177"/>
        <v>0</v>
      </c>
      <c r="CS204" s="2">
        <f t="shared" si="178"/>
        <v>0</v>
      </c>
      <c r="CT204" s="2">
        <f t="shared" si="179"/>
        <v>0</v>
      </c>
      <c r="CU204" s="2">
        <f t="shared" si="180"/>
        <v>0</v>
      </c>
      <c r="CV204" s="2">
        <f t="shared" si="181"/>
        <v>0</v>
      </c>
      <c r="CW204" s="2">
        <f t="shared" si="182"/>
        <v>0</v>
      </c>
      <c r="CX204" s="2">
        <f t="shared" si="183"/>
        <v>0</v>
      </c>
      <c r="CY204" s="2">
        <f t="shared" si="184"/>
        <v>0</v>
      </c>
      <c r="CZ204" s="2">
        <f t="shared" si="185"/>
        <v>0</v>
      </c>
      <c r="DA204" s="2"/>
      <c r="DB204" s="2"/>
      <c r="DC204" s="2" t="s">
        <v>6</v>
      </c>
      <c r="DD204" s="2" t="s">
        <v>6</v>
      </c>
      <c r="DE204" s="2" t="s">
        <v>6</v>
      </c>
      <c r="DF204" s="2" t="s">
        <v>6</v>
      </c>
      <c r="DG204" s="2" t="s">
        <v>6</v>
      </c>
      <c r="DH204" s="2" t="s">
        <v>6</v>
      </c>
      <c r="DI204" s="2" t="s">
        <v>6</v>
      </c>
      <c r="DJ204" s="2" t="s">
        <v>6</v>
      </c>
      <c r="DK204" s="2" t="s">
        <v>6</v>
      </c>
      <c r="DL204" s="2" t="s">
        <v>6</v>
      </c>
      <c r="DM204" s="2" t="s">
        <v>6</v>
      </c>
      <c r="DN204" s="2">
        <v>0</v>
      </c>
      <c r="DO204" s="2">
        <v>0</v>
      </c>
      <c r="DP204" s="2">
        <v>1</v>
      </c>
      <c r="DQ204" s="2">
        <v>1</v>
      </c>
      <c r="DR204" s="2"/>
      <c r="DS204" s="2"/>
      <c r="DT204" s="2"/>
      <c r="DU204" s="2">
        <v>1009</v>
      </c>
      <c r="DV204" s="2" t="s">
        <v>193</v>
      </c>
      <c r="DW204" s="2" t="s">
        <v>193</v>
      </c>
      <c r="DX204" s="2">
        <v>1000</v>
      </c>
      <c r="DY204" s="2"/>
      <c r="DZ204" s="2"/>
      <c r="EA204" s="2"/>
      <c r="EB204" s="2"/>
      <c r="EC204" s="2"/>
      <c r="ED204" s="2"/>
      <c r="EE204" s="2">
        <v>16510488</v>
      </c>
      <c r="EF204" s="2">
        <v>2</v>
      </c>
      <c r="EG204" s="2" t="s">
        <v>51</v>
      </c>
      <c r="EH204" s="2">
        <v>0</v>
      </c>
      <c r="EI204" s="2" t="s">
        <v>6</v>
      </c>
      <c r="EJ204" s="2">
        <v>1</v>
      </c>
      <c r="EK204" s="2">
        <v>11001</v>
      </c>
      <c r="EL204" s="2" t="s">
        <v>86</v>
      </c>
      <c r="EM204" s="2" t="s">
        <v>231</v>
      </c>
      <c r="EN204" s="2"/>
      <c r="EO204" s="2" t="s">
        <v>6</v>
      </c>
      <c r="EP204" s="2"/>
      <c r="EQ204" s="2">
        <v>0</v>
      </c>
      <c r="ER204" s="2">
        <v>52846.23</v>
      </c>
      <c r="ES204" s="2">
        <v>52846.23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>
        <v>0</v>
      </c>
      <c r="FR204" s="2">
        <f t="shared" si="186"/>
        <v>0</v>
      </c>
      <c r="FS204" s="2">
        <v>0</v>
      </c>
      <c r="FT204" s="2" t="s">
        <v>55</v>
      </c>
      <c r="FU204" s="2" t="s">
        <v>56</v>
      </c>
      <c r="FV204" s="2"/>
      <c r="FW204" s="2"/>
      <c r="FX204" s="2">
        <v>110.7</v>
      </c>
      <c r="FY204" s="2">
        <v>63.75</v>
      </c>
      <c r="FZ204" s="2"/>
      <c r="GA204" s="2" t="s">
        <v>6</v>
      </c>
      <c r="GB204" s="2"/>
      <c r="GC204" s="2"/>
      <c r="GD204" s="2">
        <v>0</v>
      </c>
      <c r="GE204" s="2"/>
      <c r="GF204" s="2">
        <v>-1483715774</v>
      </c>
      <c r="GG204" s="2">
        <v>2</v>
      </c>
      <c r="GH204" s="2">
        <v>1</v>
      </c>
      <c r="GI204" s="2">
        <v>-2</v>
      </c>
      <c r="GJ204" s="2">
        <v>0</v>
      </c>
      <c r="GK204" s="2">
        <f>ROUND(R204*(R12)/100,2)</f>
        <v>0</v>
      </c>
      <c r="GL204" s="2">
        <f t="shared" si="187"/>
        <v>0</v>
      </c>
      <c r="GM204" s="2">
        <f t="shared" si="188"/>
        <v>183.32</v>
      </c>
      <c r="GN204" s="2">
        <f t="shared" si="189"/>
        <v>183.32</v>
      </c>
      <c r="GO204" s="2">
        <f t="shared" si="190"/>
        <v>0</v>
      </c>
      <c r="GP204" s="2">
        <f t="shared" si="191"/>
        <v>0</v>
      </c>
      <c r="GQ204" s="2"/>
      <c r="GR204" s="2">
        <v>0</v>
      </c>
      <c r="GS204" s="2">
        <v>3</v>
      </c>
      <c r="GT204" s="2">
        <v>0</v>
      </c>
      <c r="GU204" s="2" t="s">
        <v>6</v>
      </c>
      <c r="GV204" s="2">
        <f t="shared" si="192"/>
        <v>0</v>
      </c>
      <c r="GW204" s="2">
        <v>1</v>
      </c>
      <c r="GX204" s="2">
        <f t="shared" si="193"/>
        <v>0</v>
      </c>
      <c r="GY204" s="2"/>
      <c r="GZ204" s="2"/>
      <c r="HA204" s="2">
        <v>0</v>
      </c>
      <c r="HB204" s="2">
        <v>0</v>
      </c>
      <c r="HC204" s="2">
        <f t="shared" si="194"/>
        <v>0</v>
      </c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>
        <v>0</v>
      </c>
      <c r="IL204" s="2"/>
      <c r="IM204" s="2"/>
      <c r="IN204" s="2"/>
      <c r="IO204" s="2"/>
      <c r="IP204" s="2"/>
      <c r="IQ204" s="2"/>
      <c r="IR204" s="2"/>
      <c r="IS204" s="2"/>
      <c r="IT204" s="2"/>
      <c r="IU204" s="2"/>
    </row>
    <row r="205" spans="1:255" x14ac:dyDescent="0.2">
      <c r="A205">
        <v>18</v>
      </c>
      <c r="B205">
        <v>1</v>
      </c>
      <c r="C205">
        <v>322</v>
      </c>
      <c r="E205" t="s">
        <v>250</v>
      </c>
      <c r="F205" t="s">
        <v>251</v>
      </c>
      <c r="G205" t="s">
        <v>252</v>
      </c>
      <c r="H205" t="s">
        <v>193</v>
      </c>
      <c r="I205">
        <f>I201*J205</f>
        <v>3.4689999999999999E-3</v>
      </c>
      <c r="J205">
        <v>1.8000207555002074E-3</v>
      </c>
      <c r="O205">
        <f t="shared" si="160"/>
        <v>1220.93</v>
      </c>
      <c r="P205">
        <f t="shared" si="161"/>
        <v>1220.93</v>
      </c>
      <c r="Q205">
        <f t="shared" si="162"/>
        <v>0</v>
      </c>
      <c r="R205">
        <f t="shared" si="163"/>
        <v>0</v>
      </c>
      <c r="S205">
        <f t="shared" si="164"/>
        <v>0</v>
      </c>
      <c r="T205">
        <f t="shared" si="165"/>
        <v>0</v>
      </c>
      <c r="U205">
        <f t="shared" si="166"/>
        <v>0</v>
      </c>
      <c r="V205">
        <f t="shared" si="167"/>
        <v>0</v>
      </c>
      <c r="W205">
        <f t="shared" si="168"/>
        <v>0</v>
      </c>
      <c r="X205">
        <f t="shared" si="169"/>
        <v>0</v>
      </c>
      <c r="Y205">
        <f t="shared" si="170"/>
        <v>0</v>
      </c>
      <c r="AA205">
        <v>16781639</v>
      </c>
      <c r="AB205">
        <f t="shared" si="171"/>
        <v>52846.23</v>
      </c>
      <c r="AC205">
        <f t="shared" si="172"/>
        <v>52846.23</v>
      </c>
      <c r="AD205">
        <f t="shared" si="197"/>
        <v>0</v>
      </c>
      <c r="AE205">
        <f t="shared" si="198"/>
        <v>0</v>
      </c>
      <c r="AF205">
        <f t="shared" si="198"/>
        <v>0</v>
      </c>
      <c r="AG205">
        <f t="shared" si="173"/>
        <v>0</v>
      </c>
      <c r="AH205">
        <f t="shared" si="199"/>
        <v>0</v>
      </c>
      <c r="AI205">
        <f t="shared" si="199"/>
        <v>0</v>
      </c>
      <c r="AJ205">
        <f t="shared" si="174"/>
        <v>0</v>
      </c>
      <c r="AK205">
        <v>52846.23</v>
      </c>
      <c r="AL205">
        <v>52846.23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111</v>
      </c>
      <c r="AU205">
        <v>64</v>
      </c>
      <c r="AV205">
        <v>1</v>
      </c>
      <c r="AW205">
        <v>1</v>
      </c>
      <c r="AZ205">
        <v>6.66</v>
      </c>
      <c r="BA205">
        <v>1</v>
      </c>
      <c r="BB205">
        <v>1</v>
      </c>
      <c r="BC205">
        <v>6.66</v>
      </c>
      <c r="BD205" t="s">
        <v>6</v>
      </c>
      <c r="BE205" t="s">
        <v>6</v>
      </c>
      <c r="BF205" t="s">
        <v>6</v>
      </c>
      <c r="BG205" t="s">
        <v>6</v>
      </c>
      <c r="BH205">
        <v>3</v>
      </c>
      <c r="BI205">
        <v>1</v>
      </c>
      <c r="BJ205" t="s">
        <v>253</v>
      </c>
      <c r="BM205">
        <v>11001</v>
      </c>
      <c r="BN205">
        <v>0</v>
      </c>
      <c r="BO205" t="s">
        <v>6</v>
      </c>
      <c r="BP205">
        <v>0</v>
      </c>
      <c r="BQ205">
        <v>2</v>
      </c>
      <c r="BR205">
        <v>0</v>
      </c>
      <c r="BS205">
        <v>1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6</v>
      </c>
      <c r="BZ205">
        <v>123</v>
      </c>
      <c r="CA205">
        <v>75</v>
      </c>
      <c r="CE205">
        <v>0</v>
      </c>
      <c r="CF205">
        <v>0</v>
      </c>
      <c r="CG205">
        <v>0</v>
      </c>
      <c r="CM205">
        <v>0</v>
      </c>
      <c r="CN205" t="s">
        <v>6</v>
      </c>
      <c r="CO205">
        <v>0</v>
      </c>
      <c r="CP205">
        <f t="shared" si="175"/>
        <v>1220.93</v>
      </c>
      <c r="CQ205">
        <f t="shared" si="176"/>
        <v>351955.89180000004</v>
      </c>
      <c r="CR205">
        <f t="shared" si="177"/>
        <v>0</v>
      </c>
      <c r="CS205">
        <f t="shared" si="178"/>
        <v>0</v>
      </c>
      <c r="CT205">
        <f t="shared" si="179"/>
        <v>0</v>
      </c>
      <c r="CU205">
        <f t="shared" si="180"/>
        <v>0</v>
      </c>
      <c r="CV205">
        <f t="shared" si="181"/>
        <v>0</v>
      </c>
      <c r="CW205">
        <f t="shared" si="182"/>
        <v>0</v>
      </c>
      <c r="CX205">
        <f t="shared" si="183"/>
        <v>0</v>
      </c>
      <c r="CY205">
        <f t="shared" si="184"/>
        <v>0</v>
      </c>
      <c r="CZ205">
        <f t="shared" si="185"/>
        <v>0</v>
      </c>
      <c r="DC205" t="s">
        <v>6</v>
      </c>
      <c r="DD205" t="s">
        <v>6</v>
      </c>
      <c r="DE205" t="s">
        <v>6</v>
      </c>
      <c r="DF205" t="s">
        <v>6</v>
      </c>
      <c r="DG205" t="s">
        <v>6</v>
      </c>
      <c r="DH205" t="s">
        <v>6</v>
      </c>
      <c r="DI205" t="s">
        <v>6</v>
      </c>
      <c r="DJ205" t="s">
        <v>6</v>
      </c>
      <c r="DK205" t="s">
        <v>6</v>
      </c>
      <c r="DL205" t="s">
        <v>6</v>
      </c>
      <c r="DM205" t="s">
        <v>6</v>
      </c>
      <c r="DN205">
        <v>0</v>
      </c>
      <c r="DO205">
        <v>0</v>
      </c>
      <c r="DP205">
        <v>1</v>
      </c>
      <c r="DQ205">
        <v>1</v>
      </c>
      <c r="DU205">
        <v>1009</v>
      </c>
      <c r="DV205" t="s">
        <v>193</v>
      </c>
      <c r="DW205" t="s">
        <v>193</v>
      </c>
      <c r="DX205">
        <v>1000</v>
      </c>
      <c r="EE205">
        <v>16510488</v>
      </c>
      <c r="EF205">
        <v>2</v>
      </c>
      <c r="EG205" t="s">
        <v>51</v>
      </c>
      <c r="EH205">
        <v>0</v>
      </c>
      <c r="EI205" t="s">
        <v>6</v>
      </c>
      <c r="EJ205">
        <v>1</v>
      </c>
      <c r="EK205">
        <v>11001</v>
      </c>
      <c r="EL205" t="s">
        <v>86</v>
      </c>
      <c r="EM205" t="s">
        <v>231</v>
      </c>
      <c r="EO205" t="s">
        <v>6</v>
      </c>
      <c r="EQ205">
        <v>0</v>
      </c>
      <c r="ER205">
        <v>52846.23</v>
      </c>
      <c r="ES205">
        <v>52846.23</v>
      </c>
      <c r="ET205">
        <v>0</v>
      </c>
      <c r="EU205">
        <v>0</v>
      </c>
      <c r="EV205">
        <v>0</v>
      </c>
      <c r="EW205">
        <v>0</v>
      </c>
      <c r="EX205">
        <v>0</v>
      </c>
      <c r="FQ205">
        <v>0</v>
      </c>
      <c r="FR205">
        <f t="shared" si="186"/>
        <v>0</v>
      </c>
      <c r="FS205">
        <v>0</v>
      </c>
      <c r="FT205" t="s">
        <v>55</v>
      </c>
      <c r="FU205" t="s">
        <v>56</v>
      </c>
      <c r="FX205">
        <v>110.7</v>
      </c>
      <c r="FY205">
        <v>63.75</v>
      </c>
      <c r="GA205" t="s">
        <v>6</v>
      </c>
      <c r="GD205">
        <v>0</v>
      </c>
      <c r="GF205">
        <v>-1483715774</v>
      </c>
      <c r="GG205">
        <v>1</v>
      </c>
      <c r="GH205">
        <v>1</v>
      </c>
      <c r="GI205">
        <v>4</v>
      </c>
      <c r="GJ205">
        <v>0</v>
      </c>
      <c r="GK205">
        <f>ROUND(R205*(S12)/100,2)</f>
        <v>0</v>
      </c>
      <c r="GL205">
        <f t="shared" si="187"/>
        <v>0</v>
      </c>
      <c r="GM205">
        <f t="shared" si="188"/>
        <v>1220.93</v>
      </c>
      <c r="GN205">
        <f t="shared" si="189"/>
        <v>1220.93</v>
      </c>
      <c r="GO205">
        <f t="shared" si="190"/>
        <v>0</v>
      </c>
      <c r="GP205">
        <f t="shared" si="191"/>
        <v>0</v>
      </c>
      <c r="GR205">
        <v>0</v>
      </c>
      <c r="GS205">
        <v>3</v>
      </c>
      <c r="GT205">
        <v>0</v>
      </c>
      <c r="GU205" t="s">
        <v>6</v>
      </c>
      <c r="GV205">
        <f t="shared" si="192"/>
        <v>0</v>
      </c>
      <c r="GW205">
        <v>1</v>
      </c>
      <c r="GX205">
        <f t="shared" si="193"/>
        <v>0</v>
      </c>
      <c r="HA205">
        <v>0</v>
      </c>
      <c r="HB205">
        <v>0</v>
      </c>
      <c r="HC205">
        <f t="shared" si="194"/>
        <v>0</v>
      </c>
      <c r="IK205">
        <v>0</v>
      </c>
    </row>
    <row r="206" spans="1:255" x14ac:dyDescent="0.2">
      <c r="A206" s="2">
        <v>18</v>
      </c>
      <c r="B206" s="2">
        <v>1</v>
      </c>
      <c r="C206" s="2">
        <v>314</v>
      </c>
      <c r="D206" s="2"/>
      <c r="E206" s="2" t="s">
        <v>254</v>
      </c>
      <c r="F206" s="2" t="s">
        <v>255</v>
      </c>
      <c r="G206" s="2" t="s">
        <v>256</v>
      </c>
      <c r="H206" s="2" t="s">
        <v>95</v>
      </c>
      <c r="I206" s="2">
        <f>I200*J206</f>
        <v>-2.3897279999999999</v>
      </c>
      <c r="J206" s="2">
        <v>-1.24</v>
      </c>
      <c r="K206" s="2"/>
      <c r="L206" s="2"/>
      <c r="M206" s="2"/>
      <c r="N206" s="2"/>
      <c r="O206" s="2">
        <f t="shared" si="160"/>
        <v>-10321.450000000001</v>
      </c>
      <c r="P206" s="2">
        <f t="shared" si="161"/>
        <v>-10321.450000000001</v>
      </c>
      <c r="Q206" s="2">
        <f t="shared" si="162"/>
        <v>0</v>
      </c>
      <c r="R206" s="2">
        <f t="shared" si="163"/>
        <v>0</v>
      </c>
      <c r="S206" s="2">
        <f t="shared" si="164"/>
        <v>0</v>
      </c>
      <c r="T206" s="2">
        <f t="shared" si="165"/>
        <v>0</v>
      </c>
      <c r="U206" s="2">
        <f t="shared" si="166"/>
        <v>0</v>
      </c>
      <c r="V206" s="2">
        <f t="shared" si="167"/>
        <v>0</v>
      </c>
      <c r="W206" s="2">
        <f t="shared" si="168"/>
        <v>0</v>
      </c>
      <c r="X206" s="2">
        <f t="shared" si="169"/>
        <v>0</v>
      </c>
      <c r="Y206" s="2">
        <f t="shared" si="170"/>
        <v>0</v>
      </c>
      <c r="Z206" s="2"/>
      <c r="AA206" s="2">
        <v>16781625</v>
      </c>
      <c r="AB206" s="2">
        <f t="shared" si="171"/>
        <v>4319.09</v>
      </c>
      <c r="AC206" s="2">
        <f t="shared" si="172"/>
        <v>4319.09</v>
      </c>
      <c r="AD206" s="2">
        <f t="shared" si="197"/>
        <v>0</v>
      </c>
      <c r="AE206" s="2">
        <f t="shared" si="198"/>
        <v>0</v>
      </c>
      <c r="AF206" s="2">
        <f t="shared" si="198"/>
        <v>0</v>
      </c>
      <c r="AG206" s="2">
        <f t="shared" si="173"/>
        <v>0</v>
      </c>
      <c r="AH206" s="2">
        <f t="shared" si="199"/>
        <v>0</v>
      </c>
      <c r="AI206" s="2">
        <f t="shared" si="199"/>
        <v>0</v>
      </c>
      <c r="AJ206" s="2">
        <f t="shared" si="174"/>
        <v>0</v>
      </c>
      <c r="AK206" s="2">
        <v>4319.09</v>
      </c>
      <c r="AL206" s="2">
        <v>4319.09</v>
      </c>
      <c r="AM206" s="2">
        <v>0</v>
      </c>
      <c r="AN206" s="2">
        <v>0</v>
      </c>
      <c r="AO206" s="2">
        <v>0</v>
      </c>
      <c r="AP206" s="2">
        <v>0</v>
      </c>
      <c r="AQ206" s="2">
        <v>0</v>
      </c>
      <c r="AR206" s="2">
        <v>0</v>
      </c>
      <c r="AS206" s="2">
        <v>0</v>
      </c>
      <c r="AT206" s="2">
        <v>111</v>
      </c>
      <c r="AU206" s="2">
        <v>64</v>
      </c>
      <c r="AV206" s="2">
        <v>1</v>
      </c>
      <c r="AW206" s="2">
        <v>1</v>
      </c>
      <c r="AX206" s="2"/>
      <c r="AY206" s="2"/>
      <c r="AZ206" s="2">
        <v>1</v>
      </c>
      <c r="BA206" s="2">
        <v>1</v>
      </c>
      <c r="BB206" s="2">
        <v>1</v>
      </c>
      <c r="BC206" s="2">
        <v>1</v>
      </c>
      <c r="BD206" s="2" t="s">
        <v>6</v>
      </c>
      <c r="BE206" s="2" t="s">
        <v>6</v>
      </c>
      <c r="BF206" s="2" t="s">
        <v>6</v>
      </c>
      <c r="BG206" s="2" t="s">
        <v>6</v>
      </c>
      <c r="BH206" s="2">
        <v>3</v>
      </c>
      <c r="BI206" s="2">
        <v>1</v>
      </c>
      <c r="BJ206" s="2" t="s">
        <v>257</v>
      </c>
      <c r="BK206" s="2"/>
      <c r="BL206" s="2"/>
      <c r="BM206" s="2">
        <v>11001</v>
      </c>
      <c r="BN206" s="2">
        <v>0</v>
      </c>
      <c r="BO206" s="2" t="s">
        <v>6</v>
      </c>
      <c r="BP206" s="2">
        <v>0</v>
      </c>
      <c r="BQ206" s="2">
        <v>2</v>
      </c>
      <c r="BR206" s="2">
        <v>1</v>
      </c>
      <c r="BS206" s="2">
        <v>1</v>
      </c>
      <c r="BT206" s="2">
        <v>1</v>
      </c>
      <c r="BU206" s="2">
        <v>1</v>
      </c>
      <c r="BV206" s="2">
        <v>1</v>
      </c>
      <c r="BW206" s="2">
        <v>1</v>
      </c>
      <c r="BX206" s="2">
        <v>1</v>
      </c>
      <c r="BY206" s="2" t="s">
        <v>6</v>
      </c>
      <c r="BZ206" s="2">
        <v>123</v>
      </c>
      <c r="CA206" s="2">
        <v>75</v>
      </c>
      <c r="CB206" s="2"/>
      <c r="CC206" s="2"/>
      <c r="CD206" s="2"/>
      <c r="CE206" s="2">
        <v>0</v>
      </c>
      <c r="CF206" s="2">
        <v>0</v>
      </c>
      <c r="CG206" s="2">
        <v>0</v>
      </c>
      <c r="CH206" s="2"/>
      <c r="CI206" s="2"/>
      <c r="CJ206" s="2"/>
      <c r="CK206" s="2"/>
      <c r="CL206" s="2"/>
      <c r="CM206" s="2">
        <v>0</v>
      </c>
      <c r="CN206" s="2" t="s">
        <v>6</v>
      </c>
      <c r="CO206" s="2">
        <v>0</v>
      </c>
      <c r="CP206" s="2">
        <f t="shared" si="175"/>
        <v>-10321.450000000001</v>
      </c>
      <c r="CQ206" s="2">
        <f t="shared" si="176"/>
        <v>4319.09</v>
      </c>
      <c r="CR206" s="2">
        <f t="shared" si="177"/>
        <v>0</v>
      </c>
      <c r="CS206" s="2">
        <f t="shared" si="178"/>
        <v>0</v>
      </c>
      <c r="CT206" s="2">
        <f t="shared" si="179"/>
        <v>0</v>
      </c>
      <c r="CU206" s="2">
        <f t="shared" si="180"/>
        <v>0</v>
      </c>
      <c r="CV206" s="2">
        <f t="shared" si="181"/>
        <v>0</v>
      </c>
      <c r="CW206" s="2">
        <f t="shared" si="182"/>
        <v>0</v>
      </c>
      <c r="CX206" s="2">
        <f t="shared" si="183"/>
        <v>0</v>
      </c>
      <c r="CY206" s="2">
        <f t="shared" si="184"/>
        <v>0</v>
      </c>
      <c r="CZ206" s="2">
        <f t="shared" si="185"/>
        <v>0</v>
      </c>
      <c r="DA206" s="2"/>
      <c r="DB206" s="2"/>
      <c r="DC206" s="2" t="s">
        <v>6</v>
      </c>
      <c r="DD206" s="2" t="s">
        <v>6</v>
      </c>
      <c r="DE206" s="2" t="s">
        <v>6</v>
      </c>
      <c r="DF206" s="2" t="s">
        <v>6</v>
      </c>
      <c r="DG206" s="2" t="s">
        <v>6</v>
      </c>
      <c r="DH206" s="2" t="s">
        <v>6</v>
      </c>
      <c r="DI206" s="2" t="s">
        <v>6</v>
      </c>
      <c r="DJ206" s="2" t="s">
        <v>6</v>
      </c>
      <c r="DK206" s="2" t="s">
        <v>6</v>
      </c>
      <c r="DL206" s="2" t="s">
        <v>6</v>
      </c>
      <c r="DM206" s="2" t="s">
        <v>6</v>
      </c>
      <c r="DN206" s="2">
        <v>0</v>
      </c>
      <c r="DO206" s="2">
        <v>0</v>
      </c>
      <c r="DP206" s="2">
        <v>1</v>
      </c>
      <c r="DQ206" s="2">
        <v>1</v>
      </c>
      <c r="DR206" s="2"/>
      <c r="DS206" s="2"/>
      <c r="DT206" s="2"/>
      <c r="DU206" s="2">
        <v>1007</v>
      </c>
      <c r="DV206" s="2" t="s">
        <v>95</v>
      </c>
      <c r="DW206" s="2" t="s">
        <v>95</v>
      </c>
      <c r="DX206" s="2">
        <v>1</v>
      </c>
      <c r="DY206" s="2"/>
      <c r="DZ206" s="2"/>
      <c r="EA206" s="2"/>
      <c r="EB206" s="2"/>
      <c r="EC206" s="2"/>
      <c r="ED206" s="2"/>
      <c r="EE206" s="2">
        <v>16510488</v>
      </c>
      <c r="EF206" s="2">
        <v>2</v>
      </c>
      <c r="EG206" s="2" t="s">
        <v>51</v>
      </c>
      <c r="EH206" s="2">
        <v>0</v>
      </c>
      <c r="EI206" s="2" t="s">
        <v>6</v>
      </c>
      <c r="EJ206" s="2">
        <v>1</v>
      </c>
      <c r="EK206" s="2">
        <v>11001</v>
      </c>
      <c r="EL206" s="2" t="s">
        <v>86</v>
      </c>
      <c r="EM206" s="2" t="s">
        <v>231</v>
      </c>
      <c r="EN206" s="2"/>
      <c r="EO206" s="2" t="s">
        <v>6</v>
      </c>
      <c r="EP206" s="2"/>
      <c r="EQ206" s="2">
        <v>0</v>
      </c>
      <c r="ER206" s="2">
        <v>4319.09</v>
      </c>
      <c r="ES206" s="2">
        <v>4319.09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>
        <v>0</v>
      </c>
      <c r="FR206" s="2">
        <f t="shared" si="186"/>
        <v>0</v>
      </c>
      <c r="FS206" s="2">
        <v>0</v>
      </c>
      <c r="FT206" s="2" t="s">
        <v>55</v>
      </c>
      <c r="FU206" s="2" t="s">
        <v>56</v>
      </c>
      <c r="FV206" s="2"/>
      <c r="FW206" s="2"/>
      <c r="FX206" s="2">
        <v>110.7</v>
      </c>
      <c r="FY206" s="2">
        <v>63.75</v>
      </c>
      <c r="FZ206" s="2"/>
      <c r="GA206" s="2" t="s">
        <v>6</v>
      </c>
      <c r="GB206" s="2"/>
      <c r="GC206" s="2"/>
      <c r="GD206" s="2">
        <v>0</v>
      </c>
      <c r="GE206" s="2"/>
      <c r="GF206" s="2">
        <v>-1138698268</v>
      </c>
      <c r="GG206" s="2">
        <v>2</v>
      </c>
      <c r="GH206" s="2">
        <v>1</v>
      </c>
      <c r="GI206" s="2">
        <v>-2</v>
      </c>
      <c r="GJ206" s="2">
        <v>0</v>
      </c>
      <c r="GK206" s="2">
        <f>ROUND(R206*(R12)/100,2)</f>
        <v>0</v>
      </c>
      <c r="GL206" s="2">
        <f t="shared" si="187"/>
        <v>0</v>
      </c>
      <c r="GM206" s="2">
        <f t="shared" si="188"/>
        <v>-10321.450000000001</v>
      </c>
      <c r="GN206" s="2">
        <f t="shared" si="189"/>
        <v>-10321.450000000001</v>
      </c>
      <c r="GO206" s="2">
        <f t="shared" si="190"/>
        <v>0</v>
      </c>
      <c r="GP206" s="2">
        <f t="shared" si="191"/>
        <v>0</v>
      </c>
      <c r="GQ206" s="2"/>
      <c r="GR206" s="2">
        <v>0</v>
      </c>
      <c r="GS206" s="2">
        <v>3</v>
      </c>
      <c r="GT206" s="2">
        <v>0</v>
      </c>
      <c r="GU206" s="2" t="s">
        <v>6</v>
      </c>
      <c r="GV206" s="2">
        <f t="shared" si="192"/>
        <v>0</v>
      </c>
      <c r="GW206" s="2">
        <v>1</v>
      </c>
      <c r="GX206" s="2">
        <f t="shared" si="193"/>
        <v>0</v>
      </c>
      <c r="GY206" s="2"/>
      <c r="GZ206" s="2"/>
      <c r="HA206" s="2">
        <v>0</v>
      </c>
      <c r="HB206" s="2">
        <v>0</v>
      </c>
      <c r="HC206" s="2">
        <f t="shared" si="194"/>
        <v>0</v>
      </c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>
        <v>0</v>
      </c>
      <c r="IL206" s="2"/>
      <c r="IM206" s="2"/>
      <c r="IN206" s="2"/>
      <c r="IO206" s="2"/>
      <c r="IP206" s="2"/>
      <c r="IQ206" s="2"/>
      <c r="IR206" s="2"/>
      <c r="IS206" s="2"/>
      <c r="IT206" s="2"/>
      <c r="IU206" s="2"/>
    </row>
    <row r="207" spans="1:255" x14ac:dyDescent="0.2">
      <c r="A207">
        <v>18</v>
      </c>
      <c r="B207">
        <v>1</v>
      </c>
      <c r="C207">
        <v>323</v>
      </c>
      <c r="E207" t="s">
        <v>254</v>
      </c>
      <c r="F207" t="s">
        <v>255</v>
      </c>
      <c r="G207" t="s">
        <v>256</v>
      </c>
      <c r="H207" t="s">
        <v>95</v>
      </c>
      <c r="I207">
        <f>I201*J207</f>
        <v>-2.3897279999999999</v>
      </c>
      <c r="J207">
        <v>-1.24</v>
      </c>
      <c r="O207">
        <f t="shared" si="160"/>
        <v>-68740.86</v>
      </c>
      <c r="P207">
        <f t="shared" si="161"/>
        <v>-68740.86</v>
      </c>
      <c r="Q207">
        <f t="shared" si="162"/>
        <v>0</v>
      </c>
      <c r="R207">
        <f t="shared" si="163"/>
        <v>0</v>
      </c>
      <c r="S207">
        <f t="shared" si="164"/>
        <v>0</v>
      </c>
      <c r="T207">
        <f t="shared" si="165"/>
        <v>0</v>
      </c>
      <c r="U207">
        <f t="shared" si="166"/>
        <v>0</v>
      </c>
      <c r="V207">
        <f t="shared" si="167"/>
        <v>0</v>
      </c>
      <c r="W207">
        <f t="shared" si="168"/>
        <v>0</v>
      </c>
      <c r="X207">
        <f t="shared" si="169"/>
        <v>0</v>
      </c>
      <c r="Y207">
        <f t="shared" si="170"/>
        <v>0</v>
      </c>
      <c r="AA207">
        <v>16781639</v>
      </c>
      <c r="AB207">
        <f t="shared" si="171"/>
        <v>4319.09</v>
      </c>
      <c r="AC207">
        <f t="shared" si="172"/>
        <v>4319.09</v>
      </c>
      <c r="AD207">
        <f t="shared" si="197"/>
        <v>0</v>
      </c>
      <c r="AE207">
        <f t="shared" si="198"/>
        <v>0</v>
      </c>
      <c r="AF207">
        <f t="shared" si="198"/>
        <v>0</v>
      </c>
      <c r="AG207">
        <f t="shared" si="173"/>
        <v>0</v>
      </c>
      <c r="AH207">
        <f t="shared" si="199"/>
        <v>0</v>
      </c>
      <c r="AI207">
        <f t="shared" si="199"/>
        <v>0</v>
      </c>
      <c r="AJ207">
        <f t="shared" si="174"/>
        <v>0</v>
      </c>
      <c r="AK207">
        <v>4319.09</v>
      </c>
      <c r="AL207">
        <v>4319.09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111</v>
      </c>
      <c r="AU207">
        <v>64</v>
      </c>
      <c r="AV207">
        <v>1</v>
      </c>
      <c r="AW207">
        <v>1</v>
      </c>
      <c r="AZ207">
        <v>6.66</v>
      </c>
      <c r="BA207">
        <v>1</v>
      </c>
      <c r="BB207">
        <v>1</v>
      </c>
      <c r="BC207">
        <v>6.66</v>
      </c>
      <c r="BD207" t="s">
        <v>6</v>
      </c>
      <c r="BE207" t="s">
        <v>6</v>
      </c>
      <c r="BF207" t="s">
        <v>6</v>
      </c>
      <c r="BG207" t="s">
        <v>6</v>
      </c>
      <c r="BH207">
        <v>3</v>
      </c>
      <c r="BI207">
        <v>1</v>
      </c>
      <c r="BJ207" t="s">
        <v>257</v>
      </c>
      <c r="BM207">
        <v>11001</v>
      </c>
      <c r="BN207">
        <v>0</v>
      </c>
      <c r="BO207" t="s">
        <v>6</v>
      </c>
      <c r="BP207">
        <v>0</v>
      </c>
      <c r="BQ207">
        <v>2</v>
      </c>
      <c r="BR207">
        <v>1</v>
      </c>
      <c r="BS207">
        <v>1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6</v>
      </c>
      <c r="BZ207">
        <v>123</v>
      </c>
      <c r="CA207">
        <v>75</v>
      </c>
      <c r="CE207">
        <v>0</v>
      </c>
      <c r="CF207">
        <v>0</v>
      </c>
      <c r="CG207">
        <v>0</v>
      </c>
      <c r="CM207">
        <v>0</v>
      </c>
      <c r="CN207" t="s">
        <v>6</v>
      </c>
      <c r="CO207">
        <v>0</v>
      </c>
      <c r="CP207">
        <f t="shared" si="175"/>
        <v>-68740.86</v>
      </c>
      <c r="CQ207">
        <f t="shared" si="176"/>
        <v>28765.1394</v>
      </c>
      <c r="CR207">
        <f t="shared" si="177"/>
        <v>0</v>
      </c>
      <c r="CS207">
        <f t="shared" si="178"/>
        <v>0</v>
      </c>
      <c r="CT207">
        <f t="shared" si="179"/>
        <v>0</v>
      </c>
      <c r="CU207">
        <f t="shared" si="180"/>
        <v>0</v>
      </c>
      <c r="CV207">
        <f t="shared" si="181"/>
        <v>0</v>
      </c>
      <c r="CW207">
        <f t="shared" si="182"/>
        <v>0</v>
      </c>
      <c r="CX207">
        <f t="shared" si="183"/>
        <v>0</v>
      </c>
      <c r="CY207">
        <f t="shared" si="184"/>
        <v>0</v>
      </c>
      <c r="CZ207">
        <f t="shared" si="185"/>
        <v>0</v>
      </c>
      <c r="DC207" t="s">
        <v>6</v>
      </c>
      <c r="DD207" t="s">
        <v>6</v>
      </c>
      <c r="DE207" t="s">
        <v>6</v>
      </c>
      <c r="DF207" t="s">
        <v>6</v>
      </c>
      <c r="DG207" t="s">
        <v>6</v>
      </c>
      <c r="DH207" t="s">
        <v>6</v>
      </c>
      <c r="DI207" t="s">
        <v>6</v>
      </c>
      <c r="DJ207" t="s">
        <v>6</v>
      </c>
      <c r="DK207" t="s">
        <v>6</v>
      </c>
      <c r="DL207" t="s">
        <v>6</v>
      </c>
      <c r="DM207" t="s">
        <v>6</v>
      </c>
      <c r="DN207">
        <v>0</v>
      </c>
      <c r="DO207">
        <v>0</v>
      </c>
      <c r="DP207">
        <v>1</v>
      </c>
      <c r="DQ207">
        <v>1</v>
      </c>
      <c r="DU207">
        <v>1007</v>
      </c>
      <c r="DV207" t="s">
        <v>95</v>
      </c>
      <c r="DW207" t="s">
        <v>95</v>
      </c>
      <c r="DX207">
        <v>1</v>
      </c>
      <c r="EE207">
        <v>16510488</v>
      </c>
      <c r="EF207">
        <v>2</v>
      </c>
      <c r="EG207" t="s">
        <v>51</v>
      </c>
      <c r="EH207">
        <v>0</v>
      </c>
      <c r="EI207" t="s">
        <v>6</v>
      </c>
      <c r="EJ207">
        <v>1</v>
      </c>
      <c r="EK207">
        <v>11001</v>
      </c>
      <c r="EL207" t="s">
        <v>86</v>
      </c>
      <c r="EM207" t="s">
        <v>231</v>
      </c>
      <c r="EO207" t="s">
        <v>6</v>
      </c>
      <c r="EQ207">
        <v>0</v>
      </c>
      <c r="ER207">
        <v>4319.09</v>
      </c>
      <c r="ES207">
        <v>4319.09</v>
      </c>
      <c r="ET207">
        <v>0</v>
      </c>
      <c r="EU207">
        <v>0</v>
      </c>
      <c r="EV207">
        <v>0</v>
      </c>
      <c r="EW207">
        <v>0</v>
      </c>
      <c r="EX207">
        <v>0</v>
      </c>
      <c r="FQ207">
        <v>0</v>
      </c>
      <c r="FR207">
        <f t="shared" si="186"/>
        <v>0</v>
      </c>
      <c r="FS207">
        <v>0</v>
      </c>
      <c r="FT207" t="s">
        <v>55</v>
      </c>
      <c r="FU207" t="s">
        <v>56</v>
      </c>
      <c r="FX207">
        <v>110.7</v>
      </c>
      <c r="FY207">
        <v>63.75</v>
      </c>
      <c r="GA207" t="s">
        <v>6</v>
      </c>
      <c r="GD207">
        <v>0</v>
      </c>
      <c r="GF207">
        <v>-1138698268</v>
      </c>
      <c r="GG207">
        <v>1</v>
      </c>
      <c r="GH207">
        <v>1</v>
      </c>
      <c r="GI207">
        <v>4</v>
      </c>
      <c r="GJ207">
        <v>0</v>
      </c>
      <c r="GK207">
        <f>ROUND(R207*(S12)/100,2)</f>
        <v>0</v>
      </c>
      <c r="GL207">
        <f t="shared" si="187"/>
        <v>0</v>
      </c>
      <c r="GM207">
        <f t="shared" si="188"/>
        <v>-68740.86</v>
      </c>
      <c r="GN207">
        <f t="shared" si="189"/>
        <v>-68740.86</v>
      </c>
      <c r="GO207">
        <f t="shared" si="190"/>
        <v>0</v>
      </c>
      <c r="GP207">
        <f t="shared" si="191"/>
        <v>0</v>
      </c>
      <c r="GR207">
        <v>0</v>
      </c>
      <c r="GS207">
        <v>3</v>
      </c>
      <c r="GT207">
        <v>0</v>
      </c>
      <c r="GU207" t="s">
        <v>6</v>
      </c>
      <c r="GV207">
        <f t="shared" si="192"/>
        <v>0</v>
      </c>
      <c r="GW207">
        <v>1</v>
      </c>
      <c r="GX207">
        <f t="shared" si="193"/>
        <v>0</v>
      </c>
      <c r="HA207">
        <v>0</v>
      </c>
      <c r="HB207">
        <v>0</v>
      </c>
      <c r="HC207">
        <f t="shared" si="194"/>
        <v>0</v>
      </c>
      <c r="IK207">
        <v>0</v>
      </c>
    </row>
    <row r="208" spans="1:255" x14ac:dyDescent="0.2">
      <c r="A208" s="2">
        <v>18</v>
      </c>
      <c r="B208" s="2">
        <v>1</v>
      </c>
      <c r="C208" s="2">
        <v>315</v>
      </c>
      <c r="D208" s="2"/>
      <c r="E208" s="2" t="s">
        <v>258</v>
      </c>
      <c r="F208" s="2" t="s">
        <v>259</v>
      </c>
      <c r="G208" s="2" t="s">
        <v>260</v>
      </c>
      <c r="H208" s="2" t="s">
        <v>95</v>
      </c>
      <c r="I208" s="2">
        <f>I200*J208</f>
        <v>2.3897279999999999</v>
      </c>
      <c r="J208" s="2">
        <v>1.24</v>
      </c>
      <c r="K208" s="2"/>
      <c r="L208" s="2"/>
      <c r="M208" s="2"/>
      <c r="N208" s="2"/>
      <c r="O208" s="2">
        <f t="shared" si="160"/>
        <v>8726.81</v>
      </c>
      <c r="P208" s="2">
        <f t="shared" si="161"/>
        <v>8726.81</v>
      </c>
      <c r="Q208" s="2">
        <f t="shared" si="162"/>
        <v>0</v>
      </c>
      <c r="R208" s="2">
        <f t="shared" si="163"/>
        <v>0</v>
      </c>
      <c r="S208" s="2">
        <f t="shared" si="164"/>
        <v>0</v>
      </c>
      <c r="T208" s="2">
        <f t="shared" si="165"/>
        <v>0</v>
      </c>
      <c r="U208" s="2">
        <f t="shared" si="166"/>
        <v>0</v>
      </c>
      <c r="V208" s="2">
        <f t="shared" si="167"/>
        <v>0</v>
      </c>
      <c r="W208" s="2">
        <f t="shared" si="168"/>
        <v>0</v>
      </c>
      <c r="X208" s="2">
        <f t="shared" si="169"/>
        <v>0</v>
      </c>
      <c r="Y208" s="2">
        <f t="shared" si="170"/>
        <v>0</v>
      </c>
      <c r="Z208" s="2"/>
      <c r="AA208" s="2">
        <v>16781625</v>
      </c>
      <c r="AB208" s="2">
        <f t="shared" si="171"/>
        <v>3651.8</v>
      </c>
      <c r="AC208" s="2">
        <f t="shared" si="172"/>
        <v>3651.8</v>
      </c>
      <c r="AD208" s="2">
        <f t="shared" si="197"/>
        <v>0</v>
      </c>
      <c r="AE208" s="2">
        <f t="shared" si="198"/>
        <v>0</v>
      </c>
      <c r="AF208" s="2">
        <f t="shared" si="198"/>
        <v>0</v>
      </c>
      <c r="AG208" s="2">
        <f t="shared" si="173"/>
        <v>0</v>
      </c>
      <c r="AH208" s="2">
        <f t="shared" si="199"/>
        <v>0</v>
      </c>
      <c r="AI208" s="2">
        <f t="shared" si="199"/>
        <v>0</v>
      </c>
      <c r="AJ208" s="2">
        <f t="shared" si="174"/>
        <v>0</v>
      </c>
      <c r="AK208" s="2">
        <v>3651.8</v>
      </c>
      <c r="AL208" s="2">
        <v>3651.8</v>
      </c>
      <c r="AM208" s="2">
        <v>0</v>
      </c>
      <c r="AN208" s="2">
        <v>0</v>
      </c>
      <c r="AO208" s="2">
        <v>0</v>
      </c>
      <c r="AP208" s="2">
        <v>0</v>
      </c>
      <c r="AQ208" s="2">
        <v>0</v>
      </c>
      <c r="AR208" s="2">
        <v>0</v>
      </c>
      <c r="AS208" s="2">
        <v>0</v>
      </c>
      <c r="AT208" s="2">
        <v>111</v>
      </c>
      <c r="AU208" s="2">
        <v>64</v>
      </c>
      <c r="AV208" s="2">
        <v>1</v>
      </c>
      <c r="AW208" s="2">
        <v>1</v>
      </c>
      <c r="AX208" s="2"/>
      <c r="AY208" s="2"/>
      <c r="AZ208" s="2">
        <v>1</v>
      </c>
      <c r="BA208" s="2">
        <v>1</v>
      </c>
      <c r="BB208" s="2">
        <v>1</v>
      </c>
      <c r="BC208" s="2">
        <v>1</v>
      </c>
      <c r="BD208" s="2" t="s">
        <v>6</v>
      </c>
      <c r="BE208" s="2" t="s">
        <v>6</v>
      </c>
      <c r="BF208" s="2" t="s">
        <v>6</v>
      </c>
      <c r="BG208" s="2" t="s">
        <v>6</v>
      </c>
      <c r="BH208" s="2">
        <v>3</v>
      </c>
      <c r="BI208" s="2">
        <v>1</v>
      </c>
      <c r="BJ208" s="2" t="s">
        <v>261</v>
      </c>
      <c r="BK208" s="2"/>
      <c r="BL208" s="2"/>
      <c r="BM208" s="2">
        <v>11001</v>
      </c>
      <c r="BN208" s="2">
        <v>0</v>
      </c>
      <c r="BO208" s="2" t="s">
        <v>6</v>
      </c>
      <c r="BP208" s="2">
        <v>0</v>
      </c>
      <c r="BQ208" s="2">
        <v>2</v>
      </c>
      <c r="BR208" s="2">
        <v>0</v>
      </c>
      <c r="BS208" s="2">
        <v>1</v>
      </c>
      <c r="BT208" s="2">
        <v>1</v>
      </c>
      <c r="BU208" s="2">
        <v>1</v>
      </c>
      <c r="BV208" s="2">
        <v>1</v>
      </c>
      <c r="BW208" s="2">
        <v>1</v>
      </c>
      <c r="BX208" s="2">
        <v>1</v>
      </c>
      <c r="BY208" s="2" t="s">
        <v>6</v>
      </c>
      <c r="BZ208" s="2">
        <v>123</v>
      </c>
      <c r="CA208" s="2">
        <v>75</v>
      </c>
      <c r="CB208" s="2"/>
      <c r="CC208" s="2"/>
      <c r="CD208" s="2"/>
      <c r="CE208" s="2">
        <v>0</v>
      </c>
      <c r="CF208" s="2">
        <v>0</v>
      </c>
      <c r="CG208" s="2">
        <v>0</v>
      </c>
      <c r="CH208" s="2"/>
      <c r="CI208" s="2"/>
      <c r="CJ208" s="2"/>
      <c r="CK208" s="2"/>
      <c r="CL208" s="2"/>
      <c r="CM208" s="2">
        <v>0</v>
      </c>
      <c r="CN208" s="2" t="s">
        <v>6</v>
      </c>
      <c r="CO208" s="2">
        <v>0</v>
      </c>
      <c r="CP208" s="2">
        <f t="shared" si="175"/>
        <v>8726.81</v>
      </c>
      <c r="CQ208" s="2">
        <f t="shared" si="176"/>
        <v>3651.8</v>
      </c>
      <c r="CR208" s="2">
        <f t="shared" si="177"/>
        <v>0</v>
      </c>
      <c r="CS208" s="2">
        <f t="shared" si="178"/>
        <v>0</v>
      </c>
      <c r="CT208" s="2">
        <f t="shared" si="179"/>
        <v>0</v>
      </c>
      <c r="CU208" s="2">
        <f t="shared" si="180"/>
        <v>0</v>
      </c>
      <c r="CV208" s="2">
        <f t="shared" si="181"/>
        <v>0</v>
      </c>
      <c r="CW208" s="2">
        <f t="shared" si="182"/>
        <v>0</v>
      </c>
      <c r="CX208" s="2">
        <f t="shared" si="183"/>
        <v>0</v>
      </c>
      <c r="CY208" s="2">
        <f t="shared" si="184"/>
        <v>0</v>
      </c>
      <c r="CZ208" s="2">
        <f t="shared" si="185"/>
        <v>0</v>
      </c>
      <c r="DA208" s="2"/>
      <c r="DB208" s="2"/>
      <c r="DC208" s="2" t="s">
        <v>6</v>
      </c>
      <c r="DD208" s="2" t="s">
        <v>6</v>
      </c>
      <c r="DE208" s="2" t="s">
        <v>6</v>
      </c>
      <c r="DF208" s="2" t="s">
        <v>6</v>
      </c>
      <c r="DG208" s="2" t="s">
        <v>6</v>
      </c>
      <c r="DH208" s="2" t="s">
        <v>6</v>
      </c>
      <c r="DI208" s="2" t="s">
        <v>6</v>
      </c>
      <c r="DJ208" s="2" t="s">
        <v>6</v>
      </c>
      <c r="DK208" s="2" t="s">
        <v>6</v>
      </c>
      <c r="DL208" s="2" t="s">
        <v>6</v>
      </c>
      <c r="DM208" s="2" t="s">
        <v>6</v>
      </c>
      <c r="DN208" s="2">
        <v>0</v>
      </c>
      <c r="DO208" s="2">
        <v>0</v>
      </c>
      <c r="DP208" s="2">
        <v>1</v>
      </c>
      <c r="DQ208" s="2">
        <v>1</v>
      </c>
      <c r="DR208" s="2"/>
      <c r="DS208" s="2"/>
      <c r="DT208" s="2"/>
      <c r="DU208" s="2">
        <v>1007</v>
      </c>
      <c r="DV208" s="2" t="s">
        <v>95</v>
      </c>
      <c r="DW208" s="2" t="s">
        <v>95</v>
      </c>
      <c r="DX208" s="2">
        <v>1</v>
      </c>
      <c r="DY208" s="2"/>
      <c r="DZ208" s="2"/>
      <c r="EA208" s="2"/>
      <c r="EB208" s="2"/>
      <c r="EC208" s="2"/>
      <c r="ED208" s="2"/>
      <c r="EE208" s="2">
        <v>16510488</v>
      </c>
      <c r="EF208" s="2">
        <v>2</v>
      </c>
      <c r="EG208" s="2" t="s">
        <v>51</v>
      </c>
      <c r="EH208" s="2">
        <v>0</v>
      </c>
      <c r="EI208" s="2" t="s">
        <v>6</v>
      </c>
      <c r="EJ208" s="2">
        <v>1</v>
      </c>
      <c r="EK208" s="2">
        <v>11001</v>
      </c>
      <c r="EL208" s="2" t="s">
        <v>86</v>
      </c>
      <c r="EM208" s="2" t="s">
        <v>231</v>
      </c>
      <c r="EN208" s="2"/>
      <c r="EO208" s="2" t="s">
        <v>6</v>
      </c>
      <c r="EP208" s="2"/>
      <c r="EQ208" s="2">
        <v>0</v>
      </c>
      <c r="ER208" s="2">
        <v>3651.8</v>
      </c>
      <c r="ES208" s="2">
        <v>3651.8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>
        <v>0</v>
      </c>
      <c r="FR208" s="2">
        <f t="shared" si="186"/>
        <v>0</v>
      </c>
      <c r="FS208" s="2">
        <v>0</v>
      </c>
      <c r="FT208" s="2" t="s">
        <v>55</v>
      </c>
      <c r="FU208" s="2" t="s">
        <v>56</v>
      </c>
      <c r="FV208" s="2"/>
      <c r="FW208" s="2"/>
      <c r="FX208" s="2">
        <v>110.7</v>
      </c>
      <c r="FY208" s="2">
        <v>63.75</v>
      </c>
      <c r="FZ208" s="2"/>
      <c r="GA208" s="2" t="s">
        <v>6</v>
      </c>
      <c r="GB208" s="2"/>
      <c r="GC208" s="2"/>
      <c r="GD208" s="2">
        <v>0</v>
      </c>
      <c r="GE208" s="2"/>
      <c r="GF208" s="2">
        <v>239964002</v>
      </c>
      <c r="GG208" s="2">
        <v>2</v>
      </c>
      <c r="GH208" s="2">
        <v>1</v>
      </c>
      <c r="GI208" s="2">
        <v>-2</v>
      </c>
      <c r="GJ208" s="2">
        <v>0</v>
      </c>
      <c r="GK208" s="2">
        <f>ROUND(R208*(R12)/100,2)</f>
        <v>0</v>
      </c>
      <c r="GL208" s="2">
        <f t="shared" si="187"/>
        <v>0</v>
      </c>
      <c r="GM208" s="2">
        <f t="shared" si="188"/>
        <v>8726.81</v>
      </c>
      <c r="GN208" s="2">
        <f t="shared" si="189"/>
        <v>8726.81</v>
      </c>
      <c r="GO208" s="2">
        <f t="shared" si="190"/>
        <v>0</v>
      </c>
      <c r="GP208" s="2">
        <f t="shared" si="191"/>
        <v>0</v>
      </c>
      <c r="GQ208" s="2"/>
      <c r="GR208" s="2">
        <v>0</v>
      </c>
      <c r="GS208" s="2">
        <v>3</v>
      </c>
      <c r="GT208" s="2">
        <v>0</v>
      </c>
      <c r="GU208" s="2" t="s">
        <v>6</v>
      </c>
      <c r="GV208" s="2">
        <f t="shared" si="192"/>
        <v>0</v>
      </c>
      <c r="GW208" s="2">
        <v>1</v>
      </c>
      <c r="GX208" s="2">
        <f t="shared" si="193"/>
        <v>0</v>
      </c>
      <c r="GY208" s="2"/>
      <c r="GZ208" s="2"/>
      <c r="HA208" s="2">
        <v>0</v>
      </c>
      <c r="HB208" s="2">
        <v>0</v>
      </c>
      <c r="HC208" s="2">
        <f t="shared" si="194"/>
        <v>0</v>
      </c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>
        <v>0</v>
      </c>
      <c r="IL208" s="2"/>
      <c r="IM208" s="2"/>
      <c r="IN208" s="2"/>
      <c r="IO208" s="2"/>
      <c r="IP208" s="2"/>
      <c r="IQ208" s="2"/>
      <c r="IR208" s="2"/>
      <c r="IS208" s="2"/>
      <c r="IT208" s="2"/>
      <c r="IU208" s="2"/>
    </row>
    <row r="209" spans="1:255" x14ac:dyDescent="0.2">
      <c r="A209">
        <v>18</v>
      </c>
      <c r="B209">
        <v>1</v>
      </c>
      <c r="C209">
        <v>324</v>
      </c>
      <c r="E209" t="s">
        <v>258</v>
      </c>
      <c r="F209" t="s">
        <v>259</v>
      </c>
      <c r="G209" t="s">
        <v>260</v>
      </c>
      <c r="H209" t="s">
        <v>95</v>
      </c>
      <c r="I209">
        <f>I201*J209</f>
        <v>2.3897279999999999</v>
      </c>
      <c r="J209">
        <v>1.24</v>
      </c>
      <c r="O209">
        <f t="shared" si="160"/>
        <v>58120.55</v>
      </c>
      <c r="P209">
        <f t="shared" si="161"/>
        <v>58120.55</v>
      </c>
      <c r="Q209">
        <f t="shared" si="162"/>
        <v>0</v>
      </c>
      <c r="R209">
        <f t="shared" si="163"/>
        <v>0</v>
      </c>
      <c r="S209">
        <f t="shared" si="164"/>
        <v>0</v>
      </c>
      <c r="T209">
        <f t="shared" si="165"/>
        <v>0</v>
      </c>
      <c r="U209">
        <f t="shared" si="166"/>
        <v>0</v>
      </c>
      <c r="V209">
        <f t="shared" si="167"/>
        <v>0</v>
      </c>
      <c r="W209">
        <f t="shared" si="168"/>
        <v>0</v>
      </c>
      <c r="X209">
        <f t="shared" si="169"/>
        <v>0</v>
      </c>
      <c r="Y209">
        <f t="shared" si="170"/>
        <v>0</v>
      </c>
      <c r="AA209">
        <v>16781639</v>
      </c>
      <c r="AB209">
        <f t="shared" si="171"/>
        <v>3651.8</v>
      </c>
      <c r="AC209">
        <f t="shared" si="172"/>
        <v>3651.8</v>
      </c>
      <c r="AD209">
        <f t="shared" si="197"/>
        <v>0</v>
      </c>
      <c r="AE209">
        <f t="shared" si="198"/>
        <v>0</v>
      </c>
      <c r="AF209">
        <f t="shared" si="198"/>
        <v>0</v>
      </c>
      <c r="AG209">
        <f t="shared" si="173"/>
        <v>0</v>
      </c>
      <c r="AH209">
        <f t="shared" si="199"/>
        <v>0</v>
      </c>
      <c r="AI209">
        <f t="shared" si="199"/>
        <v>0</v>
      </c>
      <c r="AJ209">
        <f t="shared" si="174"/>
        <v>0</v>
      </c>
      <c r="AK209">
        <v>3651.8</v>
      </c>
      <c r="AL209">
        <v>3651.8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111</v>
      </c>
      <c r="AU209">
        <v>64</v>
      </c>
      <c r="AV209">
        <v>1</v>
      </c>
      <c r="AW209">
        <v>1</v>
      </c>
      <c r="AZ209">
        <v>6.66</v>
      </c>
      <c r="BA209">
        <v>1</v>
      </c>
      <c r="BB209">
        <v>1</v>
      </c>
      <c r="BC209">
        <v>6.66</v>
      </c>
      <c r="BD209" t="s">
        <v>6</v>
      </c>
      <c r="BE209" t="s">
        <v>6</v>
      </c>
      <c r="BF209" t="s">
        <v>6</v>
      </c>
      <c r="BG209" t="s">
        <v>6</v>
      </c>
      <c r="BH209">
        <v>3</v>
      </c>
      <c r="BI209">
        <v>1</v>
      </c>
      <c r="BJ209" t="s">
        <v>261</v>
      </c>
      <c r="BM209">
        <v>11001</v>
      </c>
      <c r="BN209">
        <v>0</v>
      </c>
      <c r="BO209" t="s">
        <v>6</v>
      </c>
      <c r="BP209">
        <v>0</v>
      </c>
      <c r="BQ209">
        <v>2</v>
      </c>
      <c r="BR209">
        <v>0</v>
      </c>
      <c r="BS209">
        <v>1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6</v>
      </c>
      <c r="BZ209">
        <v>123</v>
      </c>
      <c r="CA209">
        <v>75</v>
      </c>
      <c r="CE209">
        <v>0</v>
      </c>
      <c r="CF209">
        <v>0</v>
      </c>
      <c r="CG209">
        <v>0</v>
      </c>
      <c r="CM209">
        <v>0</v>
      </c>
      <c r="CN209" t="s">
        <v>6</v>
      </c>
      <c r="CO209">
        <v>0</v>
      </c>
      <c r="CP209">
        <f t="shared" si="175"/>
        <v>58120.55</v>
      </c>
      <c r="CQ209">
        <f t="shared" si="176"/>
        <v>24320.988000000001</v>
      </c>
      <c r="CR209">
        <f t="shared" si="177"/>
        <v>0</v>
      </c>
      <c r="CS209">
        <f t="shared" si="178"/>
        <v>0</v>
      </c>
      <c r="CT209">
        <f t="shared" si="179"/>
        <v>0</v>
      </c>
      <c r="CU209">
        <f t="shared" si="180"/>
        <v>0</v>
      </c>
      <c r="CV209">
        <f t="shared" si="181"/>
        <v>0</v>
      </c>
      <c r="CW209">
        <f t="shared" si="182"/>
        <v>0</v>
      </c>
      <c r="CX209">
        <f t="shared" si="183"/>
        <v>0</v>
      </c>
      <c r="CY209">
        <f t="shared" si="184"/>
        <v>0</v>
      </c>
      <c r="CZ209">
        <f t="shared" si="185"/>
        <v>0</v>
      </c>
      <c r="DC209" t="s">
        <v>6</v>
      </c>
      <c r="DD209" t="s">
        <v>6</v>
      </c>
      <c r="DE209" t="s">
        <v>6</v>
      </c>
      <c r="DF209" t="s">
        <v>6</v>
      </c>
      <c r="DG209" t="s">
        <v>6</v>
      </c>
      <c r="DH209" t="s">
        <v>6</v>
      </c>
      <c r="DI209" t="s">
        <v>6</v>
      </c>
      <c r="DJ209" t="s">
        <v>6</v>
      </c>
      <c r="DK209" t="s">
        <v>6</v>
      </c>
      <c r="DL209" t="s">
        <v>6</v>
      </c>
      <c r="DM209" t="s">
        <v>6</v>
      </c>
      <c r="DN209">
        <v>0</v>
      </c>
      <c r="DO209">
        <v>0</v>
      </c>
      <c r="DP209">
        <v>1</v>
      </c>
      <c r="DQ209">
        <v>1</v>
      </c>
      <c r="DU209">
        <v>1007</v>
      </c>
      <c r="DV209" t="s">
        <v>95</v>
      </c>
      <c r="DW209" t="s">
        <v>95</v>
      </c>
      <c r="DX209">
        <v>1</v>
      </c>
      <c r="EE209">
        <v>16510488</v>
      </c>
      <c r="EF209">
        <v>2</v>
      </c>
      <c r="EG209" t="s">
        <v>51</v>
      </c>
      <c r="EH209">
        <v>0</v>
      </c>
      <c r="EI209" t="s">
        <v>6</v>
      </c>
      <c r="EJ209">
        <v>1</v>
      </c>
      <c r="EK209">
        <v>11001</v>
      </c>
      <c r="EL209" t="s">
        <v>86</v>
      </c>
      <c r="EM209" t="s">
        <v>231</v>
      </c>
      <c r="EO209" t="s">
        <v>6</v>
      </c>
      <c r="EQ209">
        <v>0</v>
      </c>
      <c r="ER209">
        <v>3651.8</v>
      </c>
      <c r="ES209">
        <v>3651.8</v>
      </c>
      <c r="ET209">
        <v>0</v>
      </c>
      <c r="EU209">
        <v>0</v>
      </c>
      <c r="EV209">
        <v>0</v>
      </c>
      <c r="EW209">
        <v>0</v>
      </c>
      <c r="EX209">
        <v>0</v>
      </c>
      <c r="FQ209">
        <v>0</v>
      </c>
      <c r="FR209">
        <f t="shared" si="186"/>
        <v>0</v>
      </c>
      <c r="FS209">
        <v>0</v>
      </c>
      <c r="FT209" t="s">
        <v>55</v>
      </c>
      <c r="FU209" t="s">
        <v>56</v>
      </c>
      <c r="FX209">
        <v>110.7</v>
      </c>
      <c r="FY209">
        <v>63.75</v>
      </c>
      <c r="GA209" t="s">
        <v>6</v>
      </c>
      <c r="GD209">
        <v>0</v>
      </c>
      <c r="GF209">
        <v>239964002</v>
      </c>
      <c r="GG209">
        <v>1</v>
      </c>
      <c r="GH209">
        <v>1</v>
      </c>
      <c r="GI209">
        <v>4</v>
      </c>
      <c r="GJ209">
        <v>0</v>
      </c>
      <c r="GK209">
        <f>ROUND(R209*(S12)/100,2)</f>
        <v>0</v>
      </c>
      <c r="GL209">
        <f t="shared" si="187"/>
        <v>0</v>
      </c>
      <c r="GM209">
        <f t="shared" si="188"/>
        <v>58120.55</v>
      </c>
      <c r="GN209">
        <f t="shared" si="189"/>
        <v>58120.55</v>
      </c>
      <c r="GO209">
        <f t="shared" si="190"/>
        <v>0</v>
      </c>
      <c r="GP209">
        <f t="shared" si="191"/>
        <v>0</v>
      </c>
      <c r="GR209">
        <v>0</v>
      </c>
      <c r="GS209">
        <v>3</v>
      </c>
      <c r="GT209">
        <v>0</v>
      </c>
      <c r="GU209" t="s">
        <v>6</v>
      </c>
      <c r="GV209">
        <f t="shared" si="192"/>
        <v>0</v>
      </c>
      <c r="GW209">
        <v>1</v>
      </c>
      <c r="GX209">
        <f t="shared" si="193"/>
        <v>0</v>
      </c>
      <c r="HA209">
        <v>0</v>
      </c>
      <c r="HB209">
        <v>0</v>
      </c>
      <c r="HC209">
        <f t="shared" si="194"/>
        <v>0</v>
      </c>
      <c r="IK209">
        <v>0</v>
      </c>
    </row>
    <row r="210" spans="1:255" x14ac:dyDescent="0.2">
      <c r="A210" s="2">
        <v>17</v>
      </c>
      <c r="B210" s="2">
        <v>1</v>
      </c>
      <c r="C210" s="2">
        <f>ROW(SmtRes!A331)</f>
        <v>331</v>
      </c>
      <c r="D210" s="2">
        <f>ROW(EtalonRes!A337)</f>
        <v>337</v>
      </c>
      <c r="E210" s="2" t="s">
        <v>262</v>
      </c>
      <c r="F210" s="2" t="s">
        <v>263</v>
      </c>
      <c r="G210" s="2" t="s">
        <v>264</v>
      </c>
      <c r="H210" s="2" t="s">
        <v>47</v>
      </c>
      <c r="I210" s="2">
        <f>ROUND(268.496/100,9)</f>
        <v>2.6849599999999998</v>
      </c>
      <c r="J210" s="2">
        <v>0</v>
      </c>
      <c r="K210" s="2"/>
      <c r="L210" s="2"/>
      <c r="M210" s="2"/>
      <c r="N210" s="2"/>
      <c r="O210" s="2">
        <f t="shared" si="160"/>
        <v>1902.32</v>
      </c>
      <c r="P210" s="2">
        <f t="shared" si="161"/>
        <v>983.9</v>
      </c>
      <c r="Q210" s="2">
        <f t="shared" si="162"/>
        <v>26.46</v>
      </c>
      <c r="R210" s="2">
        <f t="shared" si="163"/>
        <v>4.67</v>
      </c>
      <c r="S210" s="2">
        <f t="shared" si="164"/>
        <v>891.96</v>
      </c>
      <c r="T210" s="2">
        <f t="shared" si="165"/>
        <v>0</v>
      </c>
      <c r="U210" s="2">
        <f t="shared" si="166"/>
        <v>94.891319327999966</v>
      </c>
      <c r="V210" s="2">
        <f t="shared" si="167"/>
        <v>0.40274399999999994</v>
      </c>
      <c r="W210" s="2">
        <f t="shared" si="168"/>
        <v>0</v>
      </c>
      <c r="X210" s="2">
        <f t="shared" si="169"/>
        <v>995.26</v>
      </c>
      <c r="Y210" s="2">
        <f t="shared" si="170"/>
        <v>573.84</v>
      </c>
      <c r="Z210" s="2"/>
      <c r="AA210" s="2">
        <v>16781625</v>
      </c>
      <c r="AB210" s="2">
        <f t="shared" si="171"/>
        <v>708.51239999999996</v>
      </c>
      <c r="AC210" s="2">
        <f t="shared" si="172"/>
        <v>366.45</v>
      </c>
      <c r="AD210" s="2">
        <f>ROUND((((((ET210*1.25)*1.2))-(((EU210*1.25)*1.2)))+AE210),6)</f>
        <v>9.8550000000000004</v>
      </c>
      <c r="AE210" s="2">
        <f>ROUND((((EU210*1.25)*1.2)),6)</f>
        <v>1.74</v>
      </c>
      <c r="AF210" s="2">
        <f>ROUND((((EV210*1.15)*1.2)),6)</f>
        <v>332.20740000000001</v>
      </c>
      <c r="AG210" s="2">
        <f t="shared" si="173"/>
        <v>0</v>
      </c>
      <c r="AH210" s="2">
        <f>(((EW210*1.15)*1.2))</f>
        <v>35.341799999999992</v>
      </c>
      <c r="AI210" s="2">
        <f>(((EX210*1.25)*1.2))</f>
        <v>0.15</v>
      </c>
      <c r="AJ210" s="2">
        <f t="shared" si="174"/>
        <v>0</v>
      </c>
      <c r="AK210" s="2">
        <v>613.75</v>
      </c>
      <c r="AL210" s="2">
        <v>366.45</v>
      </c>
      <c r="AM210" s="2">
        <v>6.57</v>
      </c>
      <c r="AN210" s="2">
        <v>1.1599999999999999</v>
      </c>
      <c r="AO210" s="2">
        <v>240.73</v>
      </c>
      <c r="AP210" s="2">
        <v>0</v>
      </c>
      <c r="AQ210" s="2">
        <v>25.61</v>
      </c>
      <c r="AR210" s="2">
        <v>0.1</v>
      </c>
      <c r="AS210" s="2">
        <v>0</v>
      </c>
      <c r="AT210" s="2">
        <v>111</v>
      </c>
      <c r="AU210" s="2">
        <v>64</v>
      </c>
      <c r="AV210" s="2">
        <v>1</v>
      </c>
      <c r="AW210" s="2">
        <v>1</v>
      </c>
      <c r="AX210" s="2"/>
      <c r="AY210" s="2"/>
      <c r="AZ210" s="2">
        <v>1</v>
      </c>
      <c r="BA210" s="2">
        <v>1</v>
      </c>
      <c r="BB210" s="2">
        <v>1</v>
      </c>
      <c r="BC210" s="2">
        <v>1</v>
      </c>
      <c r="BD210" s="2" t="s">
        <v>6</v>
      </c>
      <c r="BE210" s="2" t="s">
        <v>6</v>
      </c>
      <c r="BF210" s="2" t="s">
        <v>6</v>
      </c>
      <c r="BG210" s="2" t="s">
        <v>6</v>
      </c>
      <c r="BH210" s="2">
        <v>0</v>
      </c>
      <c r="BI210" s="2">
        <v>1</v>
      </c>
      <c r="BJ210" s="2" t="s">
        <v>265</v>
      </c>
      <c r="BK210" s="2"/>
      <c r="BL210" s="2"/>
      <c r="BM210" s="2">
        <v>11001</v>
      </c>
      <c r="BN210" s="2">
        <v>0</v>
      </c>
      <c r="BO210" s="2" t="s">
        <v>6</v>
      </c>
      <c r="BP210" s="2">
        <v>0</v>
      </c>
      <c r="BQ210" s="2">
        <v>2</v>
      </c>
      <c r="BR210" s="2">
        <v>0</v>
      </c>
      <c r="BS210" s="2">
        <v>1</v>
      </c>
      <c r="BT210" s="2">
        <v>1</v>
      </c>
      <c r="BU210" s="2">
        <v>1</v>
      </c>
      <c r="BV210" s="2">
        <v>1</v>
      </c>
      <c r="BW210" s="2">
        <v>1</v>
      </c>
      <c r="BX210" s="2">
        <v>1</v>
      </c>
      <c r="BY210" s="2" t="s">
        <v>6</v>
      </c>
      <c r="BZ210" s="2">
        <v>123</v>
      </c>
      <c r="CA210" s="2">
        <v>75</v>
      </c>
      <c r="CB210" s="2"/>
      <c r="CC210" s="2"/>
      <c r="CD210" s="2"/>
      <c r="CE210" s="2">
        <v>0</v>
      </c>
      <c r="CF210" s="2">
        <v>0</v>
      </c>
      <c r="CG210" s="2">
        <v>0</v>
      </c>
      <c r="CH210" s="2"/>
      <c r="CI210" s="2"/>
      <c r="CJ210" s="2"/>
      <c r="CK210" s="2"/>
      <c r="CL210" s="2"/>
      <c r="CM210" s="2">
        <v>0</v>
      </c>
      <c r="CN210" s="2" t="s">
        <v>1112</v>
      </c>
      <c r="CO210" s="2">
        <v>0</v>
      </c>
      <c r="CP210" s="2">
        <f t="shared" si="175"/>
        <v>1902.3200000000002</v>
      </c>
      <c r="CQ210" s="2">
        <f t="shared" si="176"/>
        <v>366.45</v>
      </c>
      <c r="CR210" s="2">
        <f t="shared" si="177"/>
        <v>9.8550000000000004</v>
      </c>
      <c r="CS210" s="2">
        <f t="shared" si="178"/>
        <v>1.74</v>
      </c>
      <c r="CT210" s="2">
        <f t="shared" si="179"/>
        <v>332.20740000000001</v>
      </c>
      <c r="CU210" s="2">
        <f t="shared" si="180"/>
        <v>0</v>
      </c>
      <c r="CV210" s="2">
        <f t="shared" si="181"/>
        <v>35.341799999999992</v>
      </c>
      <c r="CW210" s="2">
        <f t="shared" si="182"/>
        <v>0.15</v>
      </c>
      <c r="CX210" s="2">
        <f t="shared" si="183"/>
        <v>0</v>
      </c>
      <c r="CY210" s="2">
        <f t="shared" si="184"/>
        <v>995.25929999999994</v>
      </c>
      <c r="CZ210" s="2">
        <f t="shared" si="185"/>
        <v>573.84320000000002</v>
      </c>
      <c r="DA210" s="2"/>
      <c r="DB210" s="2"/>
      <c r="DC210" s="2" t="s">
        <v>6</v>
      </c>
      <c r="DD210" s="2" t="s">
        <v>6</v>
      </c>
      <c r="DE210" s="2" t="s">
        <v>172</v>
      </c>
      <c r="DF210" s="2" t="s">
        <v>172</v>
      </c>
      <c r="DG210" s="2" t="s">
        <v>173</v>
      </c>
      <c r="DH210" s="2" t="s">
        <v>6</v>
      </c>
      <c r="DI210" s="2" t="s">
        <v>173</v>
      </c>
      <c r="DJ210" s="2" t="s">
        <v>172</v>
      </c>
      <c r="DK210" s="2" t="s">
        <v>6</v>
      </c>
      <c r="DL210" s="2" t="s">
        <v>6</v>
      </c>
      <c r="DM210" s="2" t="s">
        <v>6</v>
      </c>
      <c r="DN210" s="2">
        <v>0</v>
      </c>
      <c r="DO210" s="2">
        <v>0</v>
      </c>
      <c r="DP210" s="2">
        <v>1</v>
      </c>
      <c r="DQ210" s="2">
        <v>1</v>
      </c>
      <c r="DR210" s="2"/>
      <c r="DS210" s="2"/>
      <c r="DT210" s="2"/>
      <c r="DU210" s="2">
        <v>1005</v>
      </c>
      <c r="DV210" s="2" t="s">
        <v>47</v>
      </c>
      <c r="DW210" s="2" t="s">
        <v>47</v>
      </c>
      <c r="DX210" s="2">
        <v>100</v>
      </c>
      <c r="DY210" s="2"/>
      <c r="DZ210" s="2"/>
      <c r="EA210" s="2"/>
      <c r="EB210" s="2"/>
      <c r="EC210" s="2"/>
      <c r="ED210" s="2"/>
      <c r="EE210" s="2">
        <v>16510488</v>
      </c>
      <c r="EF210" s="2">
        <v>2</v>
      </c>
      <c r="EG210" s="2" t="s">
        <v>51</v>
      </c>
      <c r="EH210" s="2">
        <v>0</v>
      </c>
      <c r="EI210" s="2" t="s">
        <v>6</v>
      </c>
      <c r="EJ210" s="2">
        <v>1</v>
      </c>
      <c r="EK210" s="2">
        <v>11001</v>
      </c>
      <c r="EL210" s="2" t="s">
        <v>86</v>
      </c>
      <c r="EM210" s="2" t="s">
        <v>231</v>
      </c>
      <c r="EN210" s="2"/>
      <c r="EO210" s="2" t="s">
        <v>174</v>
      </c>
      <c r="EP210" s="2"/>
      <c r="EQ210" s="2">
        <v>0</v>
      </c>
      <c r="ER210" s="2">
        <v>613.75</v>
      </c>
      <c r="ES210" s="2">
        <v>366.45</v>
      </c>
      <c r="ET210" s="2">
        <v>6.57</v>
      </c>
      <c r="EU210" s="2">
        <v>1.1599999999999999</v>
      </c>
      <c r="EV210" s="2">
        <v>240.73</v>
      </c>
      <c r="EW210" s="2">
        <v>25.61</v>
      </c>
      <c r="EX210" s="2">
        <v>0.1</v>
      </c>
      <c r="EY210" s="2">
        <v>0</v>
      </c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>
        <v>0</v>
      </c>
      <c r="FR210" s="2">
        <f t="shared" si="186"/>
        <v>0</v>
      </c>
      <c r="FS210" s="2">
        <v>0</v>
      </c>
      <c r="FT210" s="2" t="s">
        <v>55</v>
      </c>
      <c r="FU210" s="2" t="s">
        <v>56</v>
      </c>
      <c r="FV210" s="2"/>
      <c r="FW210" s="2"/>
      <c r="FX210" s="2">
        <v>110.7</v>
      </c>
      <c r="FY210" s="2">
        <v>63.75</v>
      </c>
      <c r="FZ210" s="2"/>
      <c r="GA210" s="2" t="s">
        <v>6</v>
      </c>
      <c r="GB210" s="2"/>
      <c r="GC210" s="2"/>
      <c r="GD210" s="2">
        <v>0</v>
      </c>
      <c r="GE210" s="2"/>
      <c r="GF210" s="2">
        <v>1530446347</v>
      </c>
      <c r="GG210" s="2">
        <v>2</v>
      </c>
      <c r="GH210" s="2">
        <v>1</v>
      </c>
      <c r="GI210" s="2">
        <v>-2</v>
      </c>
      <c r="GJ210" s="2">
        <v>0</v>
      </c>
      <c r="GK210" s="2">
        <f>ROUND(R210*(R12)/100,2)</f>
        <v>0</v>
      </c>
      <c r="GL210" s="2">
        <f t="shared" si="187"/>
        <v>0</v>
      </c>
      <c r="GM210" s="2">
        <f t="shared" si="188"/>
        <v>3471.42</v>
      </c>
      <c r="GN210" s="2">
        <f t="shared" si="189"/>
        <v>3471.42</v>
      </c>
      <c r="GO210" s="2">
        <f t="shared" si="190"/>
        <v>0</v>
      </c>
      <c r="GP210" s="2">
        <f t="shared" si="191"/>
        <v>0</v>
      </c>
      <c r="GQ210" s="2"/>
      <c r="GR210" s="2">
        <v>0</v>
      </c>
      <c r="GS210" s="2">
        <v>3</v>
      </c>
      <c r="GT210" s="2">
        <v>0</v>
      </c>
      <c r="GU210" s="2" t="s">
        <v>6</v>
      </c>
      <c r="GV210" s="2">
        <f t="shared" si="192"/>
        <v>0</v>
      </c>
      <c r="GW210" s="2">
        <v>1</v>
      </c>
      <c r="GX210" s="2">
        <f t="shared" si="193"/>
        <v>0</v>
      </c>
      <c r="GY210" s="2"/>
      <c r="GZ210" s="2"/>
      <c r="HA210" s="2">
        <v>0</v>
      </c>
      <c r="HB210" s="2">
        <v>0</v>
      </c>
      <c r="HC210" s="2">
        <f t="shared" si="194"/>
        <v>0</v>
      </c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>
        <v>0</v>
      </c>
      <c r="IL210" s="2"/>
      <c r="IM210" s="2"/>
      <c r="IN210" s="2"/>
      <c r="IO210" s="2"/>
      <c r="IP210" s="2"/>
      <c r="IQ210" s="2"/>
      <c r="IR210" s="2"/>
      <c r="IS210" s="2"/>
      <c r="IT210" s="2"/>
      <c r="IU210" s="2"/>
    </row>
    <row r="211" spans="1:255" x14ac:dyDescent="0.2">
      <c r="A211">
        <v>17</v>
      </c>
      <c r="B211">
        <v>1</v>
      </c>
      <c r="C211">
        <f>ROW(SmtRes!A338)</f>
        <v>338</v>
      </c>
      <c r="D211">
        <f>ROW(EtalonRes!A342)</f>
        <v>342</v>
      </c>
      <c r="E211" t="s">
        <v>262</v>
      </c>
      <c r="F211" t="s">
        <v>263</v>
      </c>
      <c r="G211" t="s">
        <v>264</v>
      </c>
      <c r="H211" t="s">
        <v>47</v>
      </c>
      <c r="I211">
        <f>ROUND(268.496/100,9)</f>
        <v>2.6849599999999998</v>
      </c>
      <c r="J211">
        <v>0</v>
      </c>
      <c r="O211">
        <f t="shared" si="160"/>
        <v>12669.51</v>
      </c>
      <c r="P211">
        <f t="shared" si="161"/>
        <v>6552.8</v>
      </c>
      <c r="Q211">
        <f t="shared" si="162"/>
        <v>176.23</v>
      </c>
      <c r="R211">
        <f t="shared" si="163"/>
        <v>31.11</v>
      </c>
      <c r="S211">
        <f t="shared" si="164"/>
        <v>5940.48</v>
      </c>
      <c r="T211">
        <f t="shared" si="165"/>
        <v>0</v>
      </c>
      <c r="U211">
        <f t="shared" si="166"/>
        <v>94.891319327999966</v>
      </c>
      <c r="V211">
        <f t="shared" si="167"/>
        <v>0.40274399999999994</v>
      </c>
      <c r="W211">
        <f t="shared" si="168"/>
        <v>0</v>
      </c>
      <c r="X211">
        <f t="shared" si="169"/>
        <v>6628.46</v>
      </c>
      <c r="Y211">
        <f t="shared" si="170"/>
        <v>3821.82</v>
      </c>
      <c r="AA211">
        <v>16781639</v>
      </c>
      <c r="AB211">
        <f t="shared" si="171"/>
        <v>708.51239999999996</v>
      </c>
      <c r="AC211">
        <f t="shared" si="172"/>
        <v>366.45</v>
      </c>
      <c r="AD211">
        <f>ROUND((((((ET211*1.25)*1.2))-(((EU211*1.25)*1.2)))+AE211),6)</f>
        <v>9.8550000000000004</v>
      </c>
      <c r="AE211">
        <f>ROUND((((EU211*1.25)*1.2)),6)</f>
        <v>1.74</v>
      </c>
      <c r="AF211">
        <f>ROUND((((EV211*1.15)*1.2)),6)</f>
        <v>332.20740000000001</v>
      </c>
      <c r="AG211">
        <f t="shared" si="173"/>
        <v>0</v>
      </c>
      <c r="AH211">
        <f>(((EW211*1.15)*1.2))</f>
        <v>35.341799999999992</v>
      </c>
      <c r="AI211">
        <f>(((EX211*1.25)*1.2))</f>
        <v>0.15</v>
      </c>
      <c r="AJ211">
        <f t="shared" si="174"/>
        <v>0</v>
      </c>
      <c r="AK211">
        <v>613.75</v>
      </c>
      <c r="AL211">
        <v>366.45</v>
      </c>
      <c r="AM211">
        <v>6.57</v>
      </c>
      <c r="AN211">
        <v>1.1599999999999999</v>
      </c>
      <c r="AO211">
        <v>240.73</v>
      </c>
      <c r="AP211">
        <v>0</v>
      </c>
      <c r="AQ211">
        <v>25.61</v>
      </c>
      <c r="AR211">
        <v>0.1</v>
      </c>
      <c r="AS211">
        <v>0</v>
      </c>
      <c r="AT211">
        <v>111</v>
      </c>
      <c r="AU211">
        <v>64</v>
      </c>
      <c r="AV211">
        <v>1</v>
      </c>
      <c r="AW211">
        <v>1</v>
      </c>
      <c r="AZ211">
        <v>6.66</v>
      </c>
      <c r="BA211">
        <v>6.66</v>
      </c>
      <c r="BB211">
        <v>6.66</v>
      </c>
      <c r="BC211">
        <v>6.66</v>
      </c>
      <c r="BD211" t="s">
        <v>6</v>
      </c>
      <c r="BE211" t="s">
        <v>6</v>
      </c>
      <c r="BF211" t="s">
        <v>6</v>
      </c>
      <c r="BG211" t="s">
        <v>6</v>
      </c>
      <c r="BH211">
        <v>0</v>
      </c>
      <c r="BI211">
        <v>1</v>
      </c>
      <c r="BJ211" t="s">
        <v>265</v>
      </c>
      <c r="BM211">
        <v>11001</v>
      </c>
      <c r="BN211">
        <v>0</v>
      </c>
      <c r="BO211" t="s">
        <v>6</v>
      </c>
      <c r="BP211">
        <v>0</v>
      </c>
      <c r="BQ211">
        <v>2</v>
      </c>
      <c r="BR211">
        <v>0</v>
      </c>
      <c r="BS211">
        <v>6.66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6</v>
      </c>
      <c r="BZ211">
        <v>123</v>
      </c>
      <c r="CA211">
        <v>75</v>
      </c>
      <c r="CE211">
        <v>0</v>
      </c>
      <c r="CF211">
        <v>0</v>
      </c>
      <c r="CG211">
        <v>0</v>
      </c>
      <c r="CM211">
        <v>0</v>
      </c>
      <c r="CN211" t="s">
        <v>1112</v>
      </c>
      <c r="CO211">
        <v>0</v>
      </c>
      <c r="CP211">
        <f t="shared" si="175"/>
        <v>12669.509999999998</v>
      </c>
      <c r="CQ211">
        <f t="shared" si="176"/>
        <v>2440.5569999999998</v>
      </c>
      <c r="CR211">
        <f t="shared" si="177"/>
        <v>65.63430000000001</v>
      </c>
      <c r="CS211">
        <f t="shared" si="178"/>
        <v>11.5884</v>
      </c>
      <c r="CT211">
        <f t="shared" si="179"/>
        <v>2212.5012839999999</v>
      </c>
      <c r="CU211">
        <f t="shared" si="180"/>
        <v>0</v>
      </c>
      <c r="CV211">
        <f t="shared" si="181"/>
        <v>35.341799999999992</v>
      </c>
      <c r="CW211">
        <f t="shared" si="182"/>
        <v>0.15</v>
      </c>
      <c r="CX211">
        <f t="shared" si="183"/>
        <v>0</v>
      </c>
      <c r="CY211">
        <f t="shared" si="184"/>
        <v>6628.464899999999</v>
      </c>
      <c r="CZ211">
        <f t="shared" si="185"/>
        <v>3821.8175999999994</v>
      </c>
      <c r="DC211" t="s">
        <v>6</v>
      </c>
      <c r="DD211" t="s">
        <v>6</v>
      </c>
      <c r="DE211" t="s">
        <v>172</v>
      </c>
      <c r="DF211" t="s">
        <v>172</v>
      </c>
      <c r="DG211" t="s">
        <v>173</v>
      </c>
      <c r="DH211" t="s">
        <v>6</v>
      </c>
      <c r="DI211" t="s">
        <v>173</v>
      </c>
      <c r="DJ211" t="s">
        <v>172</v>
      </c>
      <c r="DK211" t="s">
        <v>6</v>
      </c>
      <c r="DL211" t="s">
        <v>6</v>
      </c>
      <c r="DM211" t="s">
        <v>6</v>
      </c>
      <c r="DN211">
        <v>0</v>
      </c>
      <c r="DO211">
        <v>0</v>
      </c>
      <c r="DP211">
        <v>1</v>
      </c>
      <c r="DQ211">
        <v>1</v>
      </c>
      <c r="DU211">
        <v>1005</v>
      </c>
      <c r="DV211" t="s">
        <v>47</v>
      </c>
      <c r="DW211" t="s">
        <v>47</v>
      </c>
      <c r="DX211">
        <v>100</v>
      </c>
      <c r="EE211">
        <v>16510488</v>
      </c>
      <c r="EF211">
        <v>2</v>
      </c>
      <c r="EG211" t="s">
        <v>51</v>
      </c>
      <c r="EH211">
        <v>0</v>
      </c>
      <c r="EI211" t="s">
        <v>6</v>
      </c>
      <c r="EJ211">
        <v>1</v>
      </c>
      <c r="EK211">
        <v>11001</v>
      </c>
      <c r="EL211" t="s">
        <v>86</v>
      </c>
      <c r="EM211" t="s">
        <v>231</v>
      </c>
      <c r="EO211" t="s">
        <v>174</v>
      </c>
      <c r="EQ211">
        <v>0</v>
      </c>
      <c r="ER211">
        <v>613.75</v>
      </c>
      <c r="ES211">
        <v>366.45</v>
      </c>
      <c r="ET211">
        <v>6.57</v>
      </c>
      <c r="EU211">
        <v>1.1599999999999999</v>
      </c>
      <c r="EV211">
        <v>240.73</v>
      </c>
      <c r="EW211">
        <v>25.61</v>
      </c>
      <c r="EX211">
        <v>0.1</v>
      </c>
      <c r="EY211">
        <v>0</v>
      </c>
      <c r="FQ211">
        <v>0</v>
      </c>
      <c r="FR211">
        <f t="shared" si="186"/>
        <v>0</v>
      </c>
      <c r="FS211">
        <v>0</v>
      </c>
      <c r="FT211" t="s">
        <v>55</v>
      </c>
      <c r="FU211" t="s">
        <v>56</v>
      </c>
      <c r="FX211">
        <v>110.7</v>
      </c>
      <c r="FY211">
        <v>63.75</v>
      </c>
      <c r="GA211" t="s">
        <v>6</v>
      </c>
      <c r="GD211">
        <v>0</v>
      </c>
      <c r="GF211">
        <v>1530446347</v>
      </c>
      <c r="GG211">
        <v>1</v>
      </c>
      <c r="GH211">
        <v>1</v>
      </c>
      <c r="GI211">
        <v>4</v>
      </c>
      <c r="GJ211">
        <v>0</v>
      </c>
      <c r="GK211">
        <f>ROUND(R211*(S12)/100,2)</f>
        <v>0</v>
      </c>
      <c r="GL211">
        <f t="shared" si="187"/>
        <v>0</v>
      </c>
      <c r="GM211">
        <f t="shared" si="188"/>
        <v>23119.79</v>
      </c>
      <c r="GN211">
        <f t="shared" si="189"/>
        <v>23119.79</v>
      </c>
      <c r="GO211">
        <f t="shared" si="190"/>
        <v>0</v>
      </c>
      <c r="GP211">
        <f t="shared" si="191"/>
        <v>0</v>
      </c>
      <c r="GR211">
        <v>0</v>
      </c>
      <c r="GS211">
        <v>3</v>
      </c>
      <c r="GT211">
        <v>0</v>
      </c>
      <c r="GU211" t="s">
        <v>6</v>
      </c>
      <c r="GV211">
        <f t="shared" si="192"/>
        <v>0</v>
      </c>
      <c r="GW211">
        <v>1</v>
      </c>
      <c r="GX211">
        <f t="shared" si="193"/>
        <v>0</v>
      </c>
      <c r="HA211">
        <v>0</v>
      </c>
      <c r="HB211">
        <v>0</v>
      </c>
      <c r="HC211">
        <f t="shared" si="194"/>
        <v>0</v>
      </c>
      <c r="IK211">
        <v>0</v>
      </c>
    </row>
    <row r="212" spans="1:255" x14ac:dyDescent="0.2">
      <c r="A212" s="2">
        <v>18</v>
      </c>
      <c r="B212" s="2">
        <v>1</v>
      </c>
      <c r="C212" s="2">
        <v>328</v>
      </c>
      <c r="D212" s="2"/>
      <c r="E212" s="2" t="s">
        <v>266</v>
      </c>
      <c r="F212" s="2" t="s">
        <v>267</v>
      </c>
      <c r="G212" s="2" t="s">
        <v>268</v>
      </c>
      <c r="H212" s="2" t="s">
        <v>182</v>
      </c>
      <c r="I212" s="2">
        <f>I210*J212</f>
        <v>275.20839999999998</v>
      </c>
      <c r="J212" s="2">
        <v>102.5</v>
      </c>
      <c r="K212" s="2"/>
      <c r="L212" s="2"/>
      <c r="M212" s="2"/>
      <c r="N212" s="2"/>
      <c r="O212" s="2">
        <f t="shared" si="160"/>
        <v>0</v>
      </c>
      <c r="P212" s="2">
        <f t="shared" si="161"/>
        <v>0</v>
      </c>
      <c r="Q212" s="2">
        <f t="shared" si="162"/>
        <v>0</v>
      </c>
      <c r="R212" s="2">
        <f t="shared" si="163"/>
        <v>0</v>
      </c>
      <c r="S212" s="2">
        <f t="shared" si="164"/>
        <v>0</v>
      </c>
      <c r="T212" s="2">
        <f t="shared" si="165"/>
        <v>0</v>
      </c>
      <c r="U212" s="2">
        <f t="shared" si="166"/>
        <v>0</v>
      </c>
      <c r="V212" s="2">
        <f t="shared" si="167"/>
        <v>0</v>
      </c>
      <c r="W212" s="2">
        <f t="shared" si="168"/>
        <v>0</v>
      </c>
      <c r="X212" s="2">
        <f t="shared" si="169"/>
        <v>0</v>
      </c>
      <c r="Y212" s="2">
        <f t="shared" si="170"/>
        <v>0</v>
      </c>
      <c r="Z212" s="2"/>
      <c r="AA212" s="2">
        <v>16781625</v>
      </c>
      <c r="AB212" s="2">
        <f t="shared" si="171"/>
        <v>0</v>
      </c>
      <c r="AC212" s="2">
        <f t="shared" si="172"/>
        <v>0</v>
      </c>
      <c r="AD212" s="2">
        <f t="shared" ref="AD212:AD217" si="200">ROUND((((ET212)-(EU212))+AE212),6)</f>
        <v>0</v>
      </c>
      <c r="AE212" s="2">
        <f t="shared" ref="AE212:AF217" si="201">ROUND((EU212),6)</f>
        <v>0</v>
      </c>
      <c r="AF212" s="2">
        <f t="shared" si="201"/>
        <v>0</v>
      </c>
      <c r="AG212" s="2">
        <f t="shared" si="173"/>
        <v>0</v>
      </c>
      <c r="AH212" s="2">
        <f t="shared" ref="AH212:AI217" si="202">(EW212)</f>
        <v>0</v>
      </c>
      <c r="AI212" s="2">
        <f t="shared" si="202"/>
        <v>0</v>
      </c>
      <c r="AJ212" s="2">
        <f t="shared" si="174"/>
        <v>0</v>
      </c>
      <c r="AK212" s="2">
        <v>0</v>
      </c>
      <c r="AL212" s="2">
        <v>0</v>
      </c>
      <c r="AM212" s="2">
        <v>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  <c r="AT212" s="2">
        <v>111</v>
      </c>
      <c r="AU212" s="2">
        <v>64</v>
      </c>
      <c r="AV212" s="2">
        <v>1</v>
      </c>
      <c r="AW212" s="2">
        <v>1</v>
      </c>
      <c r="AX212" s="2"/>
      <c r="AY212" s="2"/>
      <c r="AZ212" s="2">
        <v>1</v>
      </c>
      <c r="BA212" s="2">
        <v>1</v>
      </c>
      <c r="BB212" s="2">
        <v>1</v>
      </c>
      <c r="BC212" s="2">
        <v>1</v>
      </c>
      <c r="BD212" s="2" t="s">
        <v>6</v>
      </c>
      <c r="BE212" s="2" t="s">
        <v>6</v>
      </c>
      <c r="BF212" s="2" t="s">
        <v>6</v>
      </c>
      <c r="BG212" s="2" t="s">
        <v>6</v>
      </c>
      <c r="BH212" s="2">
        <v>3</v>
      </c>
      <c r="BI212" s="2">
        <v>1</v>
      </c>
      <c r="BJ212" s="2" t="s">
        <v>6</v>
      </c>
      <c r="BK212" s="2"/>
      <c r="BL212" s="2"/>
      <c r="BM212" s="2">
        <v>11001</v>
      </c>
      <c r="BN212" s="2">
        <v>0</v>
      </c>
      <c r="BO212" s="2" t="s">
        <v>6</v>
      </c>
      <c r="BP212" s="2">
        <v>0</v>
      </c>
      <c r="BQ212" s="2">
        <v>2</v>
      </c>
      <c r="BR212" s="2">
        <v>0</v>
      </c>
      <c r="BS212" s="2">
        <v>1</v>
      </c>
      <c r="BT212" s="2">
        <v>1</v>
      </c>
      <c r="BU212" s="2">
        <v>1</v>
      </c>
      <c r="BV212" s="2">
        <v>1</v>
      </c>
      <c r="BW212" s="2">
        <v>1</v>
      </c>
      <c r="BX212" s="2">
        <v>1</v>
      </c>
      <c r="BY212" s="2" t="s">
        <v>6</v>
      </c>
      <c r="BZ212" s="2">
        <v>123</v>
      </c>
      <c r="CA212" s="2">
        <v>75</v>
      </c>
      <c r="CB212" s="2"/>
      <c r="CC212" s="2"/>
      <c r="CD212" s="2"/>
      <c r="CE212" s="2">
        <v>0</v>
      </c>
      <c r="CF212" s="2">
        <v>0</v>
      </c>
      <c r="CG212" s="2">
        <v>0</v>
      </c>
      <c r="CH212" s="2"/>
      <c r="CI212" s="2"/>
      <c r="CJ212" s="2"/>
      <c r="CK212" s="2"/>
      <c r="CL212" s="2"/>
      <c r="CM212" s="2">
        <v>0</v>
      </c>
      <c r="CN212" s="2" t="s">
        <v>6</v>
      </c>
      <c r="CO212" s="2">
        <v>0</v>
      </c>
      <c r="CP212" s="2">
        <f t="shared" si="175"/>
        <v>0</v>
      </c>
      <c r="CQ212" s="2">
        <f t="shared" si="176"/>
        <v>0</v>
      </c>
      <c r="CR212" s="2">
        <f t="shared" si="177"/>
        <v>0</v>
      </c>
      <c r="CS212" s="2">
        <f t="shared" si="178"/>
        <v>0</v>
      </c>
      <c r="CT212" s="2">
        <f t="shared" si="179"/>
        <v>0</v>
      </c>
      <c r="CU212" s="2">
        <f t="shared" si="180"/>
        <v>0</v>
      </c>
      <c r="CV212" s="2">
        <f t="shared" si="181"/>
        <v>0</v>
      </c>
      <c r="CW212" s="2">
        <f t="shared" si="182"/>
        <v>0</v>
      </c>
      <c r="CX212" s="2">
        <f t="shared" si="183"/>
        <v>0</v>
      </c>
      <c r="CY212" s="2">
        <f t="shared" si="184"/>
        <v>0</v>
      </c>
      <c r="CZ212" s="2">
        <f t="shared" si="185"/>
        <v>0</v>
      </c>
      <c r="DA212" s="2"/>
      <c r="DB212" s="2"/>
      <c r="DC212" s="2" t="s">
        <v>6</v>
      </c>
      <c r="DD212" s="2" t="s">
        <v>6</v>
      </c>
      <c r="DE212" s="2" t="s">
        <v>6</v>
      </c>
      <c r="DF212" s="2" t="s">
        <v>6</v>
      </c>
      <c r="DG212" s="2" t="s">
        <v>6</v>
      </c>
      <c r="DH212" s="2" t="s">
        <v>6</v>
      </c>
      <c r="DI212" s="2" t="s">
        <v>6</v>
      </c>
      <c r="DJ212" s="2" t="s">
        <v>6</v>
      </c>
      <c r="DK212" s="2" t="s">
        <v>6</v>
      </c>
      <c r="DL212" s="2" t="s">
        <v>6</v>
      </c>
      <c r="DM212" s="2" t="s">
        <v>6</v>
      </c>
      <c r="DN212" s="2">
        <v>0</v>
      </c>
      <c r="DO212" s="2">
        <v>0</v>
      </c>
      <c r="DP212" s="2">
        <v>1</v>
      </c>
      <c r="DQ212" s="2">
        <v>1</v>
      </c>
      <c r="DR212" s="2"/>
      <c r="DS212" s="2"/>
      <c r="DT212" s="2"/>
      <c r="DU212" s="2">
        <v>1005</v>
      </c>
      <c r="DV212" s="2" t="s">
        <v>182</v>
      </c>
      <c r="DW212" s="2" t="s">
        <v>182</v>
      </c>
      <c r="DX212" s="2">
        <v>1</v>
      </c>
      <c r="DY212" s="2"/>
      <c r="DZ212" s="2"/>
      <c r="EA212" s="2"/>
      <c r="EB212" s="2"/>
      <c r="EC212" s="2"/>
      <c r="ED212" s="2"/>
      <c r="EE212" s="2">
        <v>16510488</v>
      </c>
      <c r="EF212" s="2">
        <v>2</v>
      </c>
      <c r="EG212" s="2" t="s">
        <v>51</v>
      </c>
      <c r="EH212" s="2">
        <v>0</v>
      </c>
      <c r="EI212" s="2" t="s">
        <v>6</v>
      </c>
      <c r="EJ212" s="2">
        <v>1</v>
      </c>
      <c r="EK212" s="2">
        <v>11001</v>
      </c>
      <c r="EL212" s="2" t="s">
        <v>86</v>
      </c>
      <c r="EM212" s="2" t="s">
        <v>231</v>
      </c>
      <c r="EN212" s="2"/>
      <c r="EO212" s="2" t="s">
        <v>6</v>
      </c>
      <c r="EP212" s="2"/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>
        <v>0</v>
      </c>
      <c r="FR212" s="2">
        <f t="shared" si="186"/>
        <v>0</v>
      </c>
      <c r="FS212" s="2">
        <v>0</v>
      </c>
      <c r="FT212" s="2" t="s">
        <v>55</v>
      </c>
      <c r="FU212" s="2" t="s">
        <v>56</v>
      </c>
      <c r="FV212" s="2"/>
      <c r="FW212" s="2"/>
      <c r="FX212" s="2">
        <v>110.7</v>
      </c>
      <c r="FY212" s="2">
        <v>63.75</v>
      </c>
      <c r="FZ212" s="2"/>
      <c r="GA212" s="2" t="s">
        <v>6</v>
      </c>
      <c r="GB212" s="2"/>
      <c r="GC212" s="2"/>
      <c r="GD212" s="2">
        <v>0</v>
      </c>
      <c r="GE212" s="2"/>
      <c r="GF212" s="2">
        <v>-1235377378</v>
      </c>
      <c r="GG212" s="2">
        <v>2</v>
      </c>
      <c r="GH212" s="2">
        <v>1</v>
      </c>
      <c r="GI212" s="2">
        <v>-2</v>
      </c>
      <c r="GJ212" s="2">
        <v>0</v>
      </c>
      <c r="GK212" s="2">
        <f>ROUND(R212*(R12)/100,2)</f>
        <v>0</v>
      </c>
      <c r="GL212" s="2">
        <f t="shared" si="187"/>
        <v>0</v>
      </c>
      <c r="GM212" s="2">
        <f t="shared" si="188"/>
        <v>0</v>
      </c>
      <c r="GN212" s="2">
        <f t="shared" si="189"/>
        <v>0</v>
      </c>
      <c r="GO212" s="2">
        <f t="shared" si="190"/>
        <v>0</v>
      </c>
      <c r="GP212" s="2">
        <f t="shared" si="191"/>
        <v>0</v>
      </c>
      <c r="GQ212" s="2"/>
      <c r="GR212" s="2">
        <v>0</v>
      </c>
      <c r="GS212" s="2">
        <v>3</v>
      </c>
      <c r="GT212" s="2">
        <v>0</v>
      </c>
      <c r="GU212" s="2" t="s">
        <v>6</v>
      </c>
      <c r="GV212" s="2">
        <f t="shared" si="192"/>
        <v>0</v>
      </c>
      <c r="GW212" s="2">
        <v>1</v>
      </c>
      <c r="GX212" s="2">
        <f t="shared" si="193"/>
        <v>0</v>
      </c>
      <c r="GY212" s="2"/>
      <c r="GZ212" s="2"/>
      <c r="HA212" s="2">
        <v>0</v>
      </c>
      <c r="HB212" s="2">
        <v>0</v>
      </c>
      <c r="HC212" s="2">
        <f t="shared" si="194"/>
        <v>0</v>
      </c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>
        <v>0</v>
      </c>
      <c r="IL212" s="2"/>
      <c r="IM212" s="2"/>
      <c r="IN212" s="2"/>
      <c r="IO212" s="2"/>
      <c r="IP212" s="2"/>
      <c r="IQ212" s="2"/>
      <c r="IR212" s="2"/>
      <c r="IS212" s="2"/>
      <c r="IT212" s="2"/>
      <c r="IU212" s="2"/>
    </row>
    <row r="213" spans="1:255" x14ac:dyDescent="0.2">
      <c r="A213">
        <v>18</v>
      </c>
      <c r="B213">
        <v>1</v>
      </c>
      <c r="C213">
        <v>335</v>
      </c>
      <c r="E213" t="s">
        <v>266</v>
      </c>
      <c r="F213" t="s">
        <v>267</v>
      </c>
      <c r="G213" t="s">
        <v>268</v>
      </c>
      <c r="H213" t="s">
        <v>182</v>
      </c>
      <c r="I213">
        <f>I211*J213</f>
        <v>275.20839999999998</v>
      </c>
      <c r="J213">
        <v>102.5</v>
      </c>
      <c r="O213">
        <f t="shared" si="160"/>
        <v>0</v>
      </c>
      <c r="P213">
        <f t="shared" si="161"/>
        <v>0</v>
      </c>
      <c r="Q213">
        <f t="shared" si="162"/>
        <v>0</v>
      </c>
      <c r="R213">
        <f t="shared" si="163"/>
        <v>0</v>
      </c>
      <c r="S213">
        <f t="shared" si="164"/>
        <v>0</v>
      </c>
      <c r="T213">
        <f t="shared" si="165"/>
        <v>0</v>
      </c>
      <c r="U213">
        <f t="shared" si="166"/>
        <v>0</v>
      </c>
      <c r="V213">
        <f t="shared" si="167"/>
        <v>0</v>
      </c>
      <c r="W213">
        <f t="shared" si="168"/>
        <v>0</v>
      </c>
      <c r="X213">
        <f t="shared" si="169"/>
        <v>0</v>
      </c>
      <c r="Y213">
        <f t="shared" si="170"/>
        <v>0</v>
      </c>
      <c r="AA213">
        <v>16781639</v>
      </c>
      <c r="AB213">
        <f t="shared" si="171"/>
        <v>0</v>
      </c>
      <c r="AC213">
        <f t="shared" si="172"/>
        <v>0</v>
      </c>
      <c r="AD213">
        <f t="shared" si="200"/>
        <v>0</v>
      </c>
      <c r="AE213">
        <f t="shared" si="201"/>
        <v>0</v>
      </c>
      <c r="AF213">
        <f t="shared" si="201"/>
        <v>0</v>
      </c>
      <c r="AG213">
        <f t="shared" si="173"/>
        <v>0</v>
      </c>
      <c r="AH213">
        <f t="shared" si="202"/>
        <v>0</v>
      </c>
      <c r="AI213">
        <f t="shared" si="202"/>
        <v>0</v>
      </c>
      <c r="AJ213">
        <f t="shared" si="174"/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111</v>
      </c>
      <c r="AU213">
        <v>64</v>
      </c>
      <c r="AV213">
        <v>1</v>
      </c>
      <c r="AW213">
        <v>1</v>
      </c>
      <c r="AZ213">
        <v>6.66</v>
      </c>
      <c r="BA213">
        <v>1</v>
      </c>
      <c r="BB213">
        <v>1</v>
      </c>
      <c r="BC213">
        <v>6.66</v>
      </c>
      <c r="BD213" t="s">
        <v>6</v>
      </c>
      <c r="BE213" t="s">
        <v>6</v>
      </c>
      <c r="BF213" t="s">
        <v>6</v>
      </c>
      <c r="BG213" t="s">
        <v>6</v>
      </c>
      <c r="BH213">
        <v>3</v>
      </c>
      <c r="BI213">
        <v>1</v>
      </c>
      <c r="BJ213" t="s">
        <v>6</v>
      </c>
      <c r="BM213">
        <v>11001</v>
      </c>
      <c r="BN213">
        <v>0</v>
      </c>
      <c r="BO213" t="s">
        <v>6</v>
      </c>
      <c r="BP213">
        <v>0</v>
      </c>
      <c r="BQ213">
        <v>2</v>
      </c>
      <c r="BR213">
        <v>0</v>
      </c>
      <c r="BS213">
        <v>1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6</v>
      </c>
      <c r="BZ213">
        <v>123</v>
      </c>
      <c r="CA213">
        <v>75</v>
      </c>
      <c r="CE213">
        <v>0</v>
      </c>
      <c r="CF213">
        <v>0</v>
      </c>
      <c r="CG213">
        <v>0</v>
      </c>
      <c r="CM213">
        <v>0</v>
      </c>
      <c r="CN213" t="s">
        <v>6</v>
      </c>
      <c r="CO213">
        <v>0</v>
      </c>
      <c r="CP213">
        <f t="shared" si="175"/>
        <v>0</v>
      </c>
      <c r="CQ213">
        <f t="shared" si="176"/>
        <v>0</v>
      </c>
      <c r="CR213">
        <f t="shared" si="177"/>
        <v>0</v>
      </c>
      <c r="CS213">
        <f t="shared" si="178"/>
        <v>0</v>
      </c>
      <c r="CT213">
        <f t="shared" si="179"/>
        <v>0</v>
      </c>
      <c r="CU213">
        <f t="shared" si="180"/>
        <v>0</v>
      </c>
      <c r="CV213">
        <f t="shared" si="181"/>
        <v>0</v>
      </c>
      <c r="CW213">
        <f t="shared" si="182"/>
        <v>0</v>
      </c>
      <c r="CX213">
        <f t="shared" si="183"/>
        <v>0</v>
      </c>
      <c r="CY213">
        <f t="shared" si="184"/>
        <v>0</v>
      </c>
      <c r="CZ213">
        <f t="shared" si="185"/>
        <v>0</v>
      </c>
      <c r="DC213" t="s">
        <v>6</v>
      </c>
      <c r="DD213" t="s">
        <v>6</v>
      </c>
      <c r="DE213" t="s">
        <v>6</v>
      </c>
      <c r="DF213" t="s">
        <v>6</v>
      </c>
      <c r="DG213" t="s">
        <v>6</v>
      </c>
      <c r="DH213" t="s">
        <v>6</v>
      </c>
      <c r="DI213" t="s">
        <v>6</v>
      </c>
      <c r="DJ213" t="s">
        <v>6</v>
      </c>
      <c r="DK213" t="s">
        <v>6</v>
      </c>
      <c r="DL213" t="s">
        <v>6</v>
      </c>
      <c r="DM213" t="s">
        <v>6</v>
      </c>
      <c r="DN213">
        <v>0</v>
      </c>
      <c r="DO213">
        <v>0</v>
      </c>
      <c r="DP213">
        <v>1</v>
      </c>
      <c r="DQ213">
        <v>1</v>
      </c>
      <c r="DU213">
        <v>1005</v>
      </c>
      <c r="DV213" t="s">
        <v>182</v>
      </c>
      <c r="DW213" t="s">
        <v>182</v>
      </c>
      <c r="DX213">
        <v>1</v>
      </c>
      <c r="EE213">
        <v>16510488</v>
      </c>
      <c r="EF213">
        <v>2</v>
      </c>
      <c r="EG213" t="s">
        <v>51</v>
      </c>
      <c r="EH213">
        <v>0</v>
      </c>
      <c r="EI213" t="s">
        <v>6</v>
      </c>
      <c r="EJ213">
        <v>1</v>
      </c>
      <c r="EK213">
        <v>11001</v>
      </c>
      <c r="EL213" t="s">
        <v>86</v>
      </c>
      <c r="EM213" t="s">
        <v>231</v>
      </c>
      <c r="EO213" t="s">
        <v>6</v>
      </c>
      <c r="EQ213">
        <v>0</v>
      </c>
      <c r="ER213">
        <v>0</v>
      </c>
      <c r="ES213">
        <v>0</v>
      </c>
      <c r="ET213">
        <v>0</v>
      </c>
      <c r="EU213">
        <v>0</v>
      </c>
      <c r="EV213">
        <v>0</v>
      </c>
      <c r="EW213">
        <v>0</v>
      </c>
      <c r="EX213">
        <v>0</v>
      </c>
      <c r="FQ213">
        <v>0</v>
      </c>
      <c r="FR213">
        <f t="shared" si="186"/>
        <v>0</v>
      </c>
      <c r="FS213">
        <v>0</v>
      </c>
      <c r="FT213" t="s">
        <v>55</v>
      </c>
      <c r="FU213" t="s">
        <v>56</v>
      </c>
      <c r="FX213">
        <v>110.7</v>
      </c>
      <c r="FY213">
        <v>63.75</v>
      </c>
      <c r="GA213" t="s">
        <v>6</v>
      </c>
      <c r="GD213">
        <v>0</v>
      </c>
      <c r="GF213">
        <v>-1235377378</v>
      </c>
      <c r="GG213">
        <v>1</v>
      </c>
      <c r="GH213">
        <v>1</v>
      </c>
      <c r="GI213">
        <v>4</v>
      </c>
      <c r="GJ213">
        <v>0</v>
      </c>
      <c r="GK213">
        <f>ROUND(R213*(S12)/100,2)</f>
        <v>0</v>
      </c>
      <c r="GL213">
        <f t="shared" si="187"/>
        <v>0</v>
      </c>
      <c r="GM213">
        <f t="shared" si="188"/>
        <v>0</v>
      </c>
      <c r="GN213">
        <f t="shared" si="189"/>
        <v>0</v>
      </c>
      <c r="GO213">
        <f t="shared" si="190"/>
        <v>0</v>
      </c>
      <c r="GP213">
        <f t="shared" si="191"/>
        <v>0</v>
      </c>
      <c r="GR213">
        <v>0</v>
      </c>
      <c r="GS213">
        <v>3</v>
      </c>
      <c r="GT213">
        <v>0</v>
      </c>
      <c r="GU213" t="s">
        <v>6</v>
      </c>
      <c r="GV213">
        <f t="shared" si="192"/>
        <v>0</v>
      </c>
      <c r="GW213">
        <v>1</v>
      </c>
      <c r="GX213">
        <f t="shared" si="193"/>
        <v>0</v>
      </c>
      <c r="HA213">
        <v>0</v>
      </c>
      <c r="HB213">
        <v>0</v>
      </c>
      <c r="HC213">
        <f t="shared" si="194"/>
        <v>0</v>
      </c>
      <c r="IK213">
        <v>0</v>
      </c>
    </row>
    <row r="214" spans="1:255" x14ac:dyDescent="0.2">
      <c r="A214" s="2">
        <v>18</v>
      </c>
      <c r="B214" s="2">
        <v>1</v>
      </c>
      <c r="C214" s="2">
        <v>329</v>
      </c>
      <c r="D214" s="2"/>
      <c r="E214" s="2" t="s">
        <v>269</v>
      </c>
      <c r="F214" s="2" t="s">
        <v>270</v>
      </c>
      <c r="G214" s="2" t="s">
        <v>271</v>
      </c>
      <c r="H214" s="2" t="s">
        <v>182</v>
      </c>
      <c r="I214" s="2">
        <f>I210*J214</f>
        <v>275.20839999999998</v>
      </c>
      <c r="J214" s="2">
        <v>102.5</v>
      </c>
      <c r="K214" s="2"/>
      <c r="L214" s="2"/>
      <c r="M214" s="2"/>
      <c r="N214" s="2"/>
      <c r="O214" s="2">
        <f t="shared" si="160"/>
        <v>95436.77</v>
      </c>
      <c r="P214" s="2">
        <f t="shared" si="161"/>
        <v>95436.77</v>
      </c>
      <c r="Q214" s="2">
        <f t="shared" si="162"/>
        <v>0</v>
      </c>
      <c r="R214" s="2">
        <f t="shared" si="163"/>
        <v>0</v>
      </c>
      <c r="S214" s="2">
        <f t="shared" si="164"/>
        <v>0</v>
      </c>
      <c r="T214" s="2">
        <f t="shared" si="165"/>
        <v>0</v>
      </c>
      <c r="U214" s="2">
        <f t="shared" si="166"/>
        <v>0</v>
      </c>
      <c r="V214" s="2">
        <f t="shared" si="167"/>
        <v>0</v>
      </c>
      <c r="W214" s="2">
        <f t="shared" si="168"/>
        <v>0</v>
      </c>
      <c r="X214" s="2">
        <f t="shared" si="169"/>
        <v>0</v>
      </c>
      <c r="Y214" s="2">
        <f t="shared" si="170"/>
        <v>0</v>
      </c>
      <c r="Z214" s="2"/>
      <c r="AA214" s="2">
        <v>16781625</v>
      </c>
      <c r="AB214" s="2">
        <f t="shared" si="171"/>
        <v>346.78</v>
      </c>
      <c r="AC214" s="2">
        <f t="shared" si="172"/>
        <v>346.78</v>
      </c>
      <c r="AD214" s="2">
        <f t="shared" si="200"/>
        <v>0</v>
      </c>
      <c r="AE214" s="2">
        <f t="shared" si="201"/>
        <v>0</v>
      </c>
      <c r="AF214" s="2">
        <f t="shared" si="201"/>
        <v>0</v>
      </c>
      <c r="AG214" s="2">
        <f t="shared" si="173"/>
        <v>0</v>
      </c>
      <c r="AH214" s="2">
        <f t="shared" si="202"/>
        <v>0</v>
      </c>
      <c r="AI214" s="2">
        <f t="shared" si="202"/>
        <v>0</v>
      </c>
      <c r="AJ214" s="2">
        <f t="shared" si="174"/>
        <v>0</v>
      </c>
      <c r="AK214" s="2">
        <v>346.78</v>
      </c>
      <c r="AL214" s="2">
        <v>346.78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  <c r="AT214" s="2">
        <v>111</v>
      </c>
      <c r="AU214" s="2">
        <v>64</v>
      </c>
      <c r="AV214" s="2">
        <v>1</v>
      </c>
      <c r="AW214" s="2">
        <v>1</v>
      </c>
      <c r="AX214" s="2"/>
      <c r="AY214" s="2"/>
      <c r="AZ214" s="2">
        <v>1</v>
      </c>
      <c r="BA214" s="2">
        <v>1</v>
      </c>
      <c r="BB214" s="2">
        <v>1</v>
      </c>
      <c r="BC214" s="2">
        <v>1</v>
      </c>
      <c r="BD214" s="2" t="s">
        <v>6</v>
      </c>
      <c r="BE214" s="2" t="s">
        <v>6</v>
      </c>
      <c r="BF214" s="2" t="s">
        <v>6</v>
      </c>
      <c r="BG214" s="2" t="s">
        <v>6</v>
      </c>
      <c r="BH214" s="2">
        <v>3</v>
      </c>
      <c r="BI214" s="2">
        <v>1</v>
      </c>
      <c r="BJ214" s="2" t="s">
        <v>272</v>
      </c>
      <c r="BK214" s="2"/>
      <c r="BL214" s="2"/>
      <c r="BM214" s="2">
        <v>11001</v>
      </c>
      <c r="BN214" s="2">
        <v>0</v>
      </c>
      <c r="BO214" s="2" t="s">
        <v>6</v>
      </c>
      <c r="BP214" s="2">
        <v>0</v>
      </c>
      <c r="BQ214" s="2">
        <v>2</v>
      </c>
      <c r="BR214" s="2">
        <v>0</v>
      </c>
      <c r="BS214" s="2">
        <v>1</v>
      </c>
      <c r="BT214" s="2">
        <v>1</v>
      </c>
      <c r="BU214" s="2">
        <v>1</v>
      </c>
      <c r="BV214" s="2">
        <v>1</v>
      </c>
      <c r="BW214" s="2">
        <v>1</v>
      </c>
      <c r="BX214" s="2">
        <v>1</v>
      </c>
      <c r="BY214" s="2" t="s">
        <v>6</v>
      </c>
      <c r="BZ214" s="2">
        <v>123</v>
      </c>
      <c r="CA214" s="2">
        <v>75</v>
      </c>
      <c r="CB214" s="2"/>
      <c r="CC214" s="2"/>
      <c r="CD214" s="2"/>
      <c r="CE214" s="2">
        <v>0</v>
      </c>
      <c r="CF214" s="2">
        <v>0</v>
      </c>
      <c r="CG214" s="2">
        <v>0</v>
      </c>
      <c r="CH214" s="2"/>
      <c r="CI214" s="2"/>
      <c r="CJ214" s="2"/>
      <c r="CK214" s="2"/>
      <c r="CL214" s="2"/>
      <c r="CM214" s="2">
        <v>0</v>
      </c>
      <c r="CN214" s="2" t="s">
        <v>6</v>
      </c>
      <c r="CO214" s="2">
        <v>0</v>
      </c>
      <c r="CP214" s="2">
        <f t="shared" si="175"/>
        <v>95436.77</v>
      </c>
      <c r="CQ214" s="2">
        <f t="shared" si="176"/>
        <v>346.78</v>
      </c>
      <c r="CR214" s="2">
        <f t="shared" si="177"/>
        <v>0</v>
      </c>
      <c r="CS214" s="2">
        <f t="shared" si="178"/>
        <v>0</v>
      </c>
      <c r="CT214" s="2">
        <f t="shared" si="179"/>
        <v>0</v>
      </c>
      <c r="CU214" s="2">
        <f t="shared" si="180"/>
        <v>0</v>
      </c>
      <c r="CV214" s="2">
        <f t="shared" si="181"/>
        <v>0</v>
      </c>
      <c r="CW214" s="2">
        <f t="shared" si="182"/>
        <v>0</v>
      </c>
      <c r="CX214" s="2">
        <f t="shared" si="183"/>
        <v>0</v>
      </c>
      <c r="CY214" s="2">
        <f t="shared" si="184"/>
        <v>0</v>
      </c>
      <c r="CZ214" s="2">
        <f t="shared" si="185"/>
        <v>0</v>
      </c>
      <c r="DA214" s="2"/>
      <c r="DB214" s="2"/>
      <c r="DC214" s="2" t="s">
        <v>6</v>
      </c>
      <c r="DD214" s="2" t="s">
        <v>6</v>
      </c>
      <c r="DE214" s="2" t="s">
        <v>6</v>
      </c>
      <c r="DF214" s="2" t="s">
        <v>6</v>
      </c>
      <c r="DG214" s="2" t="s">
        <v>6</v>
      </c>
      <c r="DH214" s="2" t="s">
        <v>6</v>
      </c>
      <c r="DI214" s="2" t="s">
        <v>6</v>
      </c>
      <c r="DJ214" s="2" t="s">
        <v>6</v>
      </c>
      <c r="DK214" s="2" t="s">
        <v>6</v>
      </c>
      <c r="DL214" s="2" t="s">
        <v>6</v>
      </c>
      <c r="DM214" s="2" t="s">
        <v>6</v>
      </c>
      <c r="DN214" s="2">
        <v>0</v>
      </c>
      <c r="DO214" s="2">
        <v>0</v>
      </c>
      <c r="DP214" s="2">
        <v>1</v>
      </c>
      <c r="DQ214" s="2">
        <v>1</v>
      </c>
      <c r="DR214" s="2"/>
      <c r="DS214" s="2"/>
      <c r="DT214" s="2"/>
      <c r="DU214" s="2">
        <v>1005</v>
      </c>
      <c r="DV214" s="2" t="s">
        <v>182</v>
      </c>
      <c r="DW214" s="2" t="s">
        <v>182</v>
      </c>
      <c r="DX214" s="2">
        <v>1</v>
      </c>
      <c r="DY214" s="2"/>
      <c r="DZ214" s="2"/>
      <c r="EA214" s="2"/>
      <c r="EB214" s="2"/>
      <c r="EC214" s="2"/>
      <c r="ED214" s="2"/>
      <c r="EE214" s="2">
        <v>16510488</v>
      </c>
      <c r="EF214" s="2">
        <v>2</v>
      </c>
      <c r="EG214" s="2" t="s">
        <v>51</v>
      </c>
      <c r="EH214" s="2">
        <v>0</v>
      </c>
      <c r="EI214" s="2" t="s">
        <v>6</v>
      </c>
      <c r="EJ214" s="2">
        <v>1</v>
      </c>
      <c r="EK214" s="2">
        <v>11001</v>
      </c>
      <c r="EL214" s="2" t="s">
        <v>86</v>
      </c>
      <c r="EM214" s="2" t="s">
        <v>231</v>
      </c>
      <c r="EN214" s="2"/>
      <c r="EO214" s="2" t="s">
        <v>6</v>
      </c>
      <c r="EP214" s="2"/>
      <c r="EQ214" s="2">
        <v>0</v>
      </c>
      <c r="ER214" s="2">
        <v>346.78</v>
      </c>
      <c r="ES214" s="2">
        <v>346.78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>
        <v>0</v>
      </c>
      <c r="FR214" s="2">
        <f t="shared" si="186"/>
        <v>0</v>
      </c>
      <c r="FS214" s="2">
        <v>0</v>
      </c>
      <c r="FT214" s="2" t="s">
        <v>55</v>
      </c>
      <c r="FU214" s="2" t="s">
        <v>56</v>
      </c>
      <c r="FV214" s="2"/>
      <c r="FW214" s="2"/>
      <c r="FX214" s="2">
        <v>110.7</v>
      </c>
      <c r="FY214" s="2">
        <v>63.75</v>
      </c>
      <c r="FZ214" s="2"/>
      <c r="GA214" s="2" t="s">
        <v>6</v>
      </c>
      <c r="GB214" s="2"/>
      <c r="GC214" s="2"/>
      <c r="GD214" s="2">
        <v>0</v>
      </c>
      <c r="GE214" s="2"/>
      <c r="GF214" s="2">
        <v>-414848835</v>
      </c>
      <c r="GG214" s="2">
        <v>2</v>
      </c>
      <c r="GH214" s="2">
        <v>1</v>
      </c>
      <c r="GI214" s="2">
        <v>-2</v>
      </c>
      <c r="GJ214" s="2">
        <v>0</v>
      </c>
      <c r="GK214" s="2">
        <f>ROUND(R214*(R12)/100,2)</f>
        <v>0</v>
      </c>
      <c r="GL214" s="2">
        <f t="shared" si="187"/>
        <v>0</v>
      </c>
      <c r="GM214" s="2">
        <f t="shared" si="188"/>
        <v>95436.77</v>
      </c>
      <c r="GN214" s="2">
        <f t="shared" si="189"/>
        <v>95436.77</v>
      </c>
      <c r="GO214" s="2">
        <f t="shared" si="190"/>
        <v>0</v>
      </c>
      <c r="GP214" s="2">
        <f t="shared" si="191"/>
        <v>0</v>
      </c>
      <c r="GQ214" s="2"/>
      <c r="GR214" s="2">
        <v>0</v>
      </c>
      <c r="GS214" s="2">
        <v>3</v>
      </c>
      <c r="GT214" s="2">
        <v>0</v>
      </c>
      <c r="GU214" s="2" t="s">
        <v>6</v>
      </c>
      <c r="GV214" s="2">
        <f t="shared" si="192"/>
        <v>0</v>
      </c>
      <c r="GW214" s="2">
        <v>1</v>
      </c>
      <c r="GX214" s="2">
        <f t="shared" si="193"/>
        <v>0</v>
      </c>
      <c r="GY214" s="2"/>
      <c r="GZ214" s="2"/>
      <c r="HA214" s="2">
        <v>0</v>
      </c>
      <c r="HB214" s="2">
        <v>0</v>
      </c>
      <c r="HC214" s="2">
        <f t="shared" si="194"/>
        <v>0</v>
      </c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>
        <v>0</v>
      </c>
      <c r="IL214" s="2"/>
      <c r="IM214" s="2"/>
      <c r="IN214" s="2"/>
      <c r="IO214" s="2"/>
      <c r="IP214" s="2"/>
      <c r="IQ214" s="2"/>
      <c r="IR214" s="2"/>
      <c r="IS214" s="2"/>
      <c r="IT214" s="2"/>
      <c r="IU214" s="2"/>
    </row>
    <row r="215" spans="1:255" x14ac:dyDescent="0.2">
      <c r="A215">
        <v>18</v>
      </c>
      <c r="B215">
        <v>1</v>
      </c>
      <c r="C215">
        <v>336</v>
      </c>
      <c r="E215" t="s">
        <v>269</v>
      </c>
      <c r="F215" t="s">
        <v>270</v>
      </c>
      <c r="G215" t="s">
        <v>271</v>
      </c>
      <c r="H215" t="s">
        <v>182</v>
      </c>
      <c r="I215">
        <f>I211*J215</f>
        <v>275.20839999999998</v>
      </c>
      <c r="J215">
        <v>102.5</v>
      </c>
      <c r="O215">
        <f t="shared" si="160"/>
        <v>635608.88</v>
      </c>
      <c r="P215">
        <f t="shared" si="161"/>
        <v>635608.88</v>
      </c>
      <c r="Q215">
        <f t="shared" si="162"/>
        <v>0</v>
      </c>
      <c r="R215">
        <f t="shared" si="163"/>
        <v>0</v>
      </c>
      <c r="S215">
        <f t="shared" si="164"/>
        <v>0</v>
      </c>
      <c r="T215">
        <f t="shared" si="165"/>
        <v>0</v>
      </c>
      <c r="U215">
        <f t="shared" si="166"/>
        <v>0</v>
      </c>
      <c r="V215">
        <f t="shared" si="167"/>
        <v>0</v>
      </c>
      <c r="W215">
        <f t="shared" si="168"/>
        <v>0</v>
      </c>
      <c r="X215">
        <f t="shared" si="169"/>
        <v>0</v>
      </c>
      <c r="Y215">
        <f t="shared" si="170"/>
        <v>0</v>
      </c>
      <c r="AA215">
        <v>16781639</v>
      </c>
      <c r="AB215">
        <f t="shared" si="171"/>
        <v>346.78</v>
      </c>
      <c r="AC215">
        <f t="shared" si="172"/>
        <v>346.78</v>
      </c>
      <c r="AD215">
        <f t="shared" si="200"/>
        <v>0</v>
      </c>
      <c r="AE215">
        <f t="shared" si="201"/>
        <v>0</v>
      </c>
      <c r="AF215">
        <f t="shared" si="201"/>
        <v>0</v>
      </c>
      <c r="AG215">
        <f t="shared" si="173"/>
        <v>0</v>
      </c>
      <c r="AH215">
        <f t="shared" si="202"/>
        <v>0</v>
      </c>
      <c r="AI215">
        <f t="shared" si="202"/>
        <v>0</v>
      </c>
      <c r="AJ215">
        <f t="shared" si="174"/>
        <v>0</v>
      </c>
      <c r="AK215">
        <v>346.78</v>
      </c>
      <c r="AL215">
        <v>346.78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111</v>
      </c>
      <c r="AU215">
        <v>64</v>
      </c>
      <c r="AV215">
        <v>1</v>
      </c>
      <c r="AW215">
        <v>1</v>
      </c>
      <c r="AZ215">
        <v>6.66</v>
      </c>
      <c r="BA215">
        <v>1</v>
      </c>
      <c r="BB215">
        <v>1</v>
      </c>
      <c r="BC215">
        <v>6.66</v>
      </c>
      <c r="BD215" t="s">
        <v>6</v>
      </c>
      <c r="BE215" t="s">
        <v>6</v>
      </c>
      <c r="BF215" t="s">
        <v>6</v>
      </c>
      <c r="BG215" t="s">
        <v>6</v>
      </c>
      <c r="BH215">
        <v>3</v>
      </c>
      <c r="BI215">
        <v>1</v>
      </c>
      <c r="BJ215" t="s">
        <v>272</v>
      </c>
      <c r="BM215">
        <v>11001</v>
      </c>
      <c r="BN215">
        <v>0</v>
      </c>
      <c r="BO215" t="s">
        <v>6</v>
      </c>
      <c r="BP215">
        <v>0</v>
      </c>
      <c r="BQ215">
        <v>2</v>
      </c>
      <c r="BR215">
        <v>0</v>
      </c>
      <c r="BS215">
        <v>1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6</v>
      </c>
      <c r="BZ215">
        <v>123</v>
      </c>
      <c r="CA215">
        <v>75</v>
      </c>
      <c r="CE215">
        <v>0</v>
      </c>
      <c r="CF215">
        <v>0</v>
      </c>
      <c r="CG215">
        <v>0</v>
      </c>
      <c r="CM215">
        <v>0</v>
      </c>
      <c r="CN215" t="s">
        <v>6</v>
      </c>
      <c r="CO215">
        <v>0</v>
      </c>
      <c r="CP215">
        <f t="shared" si="175"/>
        <v>635608.88</v>
      </c>
      <c r="CQ215">
        <f t="shared" si="176"/>
        <v>2309.5547999999999</v>
      </c>
      <c r="CR215">
        <f t="shared" si="177"/>
        <v>0</v>
      </c>
      <c r="CS215">
        <f t="shared" si="178"/>
        <v>0</v>
      </c>
      <c r="CT215">
        <f t="shared" si="179"/>
        <v>0</v>
      </c>
      <c r="CU215">
        <f t="shared" si="180"/>
        <v>0</v>
      </c>
      <c r="CV215">
        <f t="shared" si="181"/>
        <v>0</v>
      </c>
      <c r="CW215">
        <f t="shared" si="182"/>
        <v>0</v>
      </c>
      <c r="CX215">
        <f t="shared" si="183"/>
        <v>0</v>
      </c>
      <c r="CY215">
        <f t="shared" si="184"/>
        <v>0</v>
      </c>
      <c r="CZ215">
        <f t="shared" si="185"/>
        <v>0</v>
      </c>
      <c r="DC215" t="s">
        <v>6</v>
      </c>
      <c r="DD215" t="s">
        <v>6</v>
      </c>
      <c r="DE215" t="s">
        <v>6</v>
      </c>
      <c r="DF215" t="s">
        <v>6</v>
      </c>
      <c r="DG215" t="s">
        <v>6</v>
      </c>
      <c r="DH215" t="s">
        <v>6</v>
      </c>
      <c r="DI215" t="s">
        <v>6</v>
      </c>
      <c r="DJ215" t="s">
        <v>6</v>
      </c>
      <c r="DK215" t="s">
        <v>6</v>
      </c>
      <c r="DL215" t="s">
        <v>6</v>
      </c>
      <c r="DM215" t="s">
        <v>6</v>
      </c>
      <c r="DN215">
        <v>0</v>
      </c>
      <c r="DO215">
        <v>0</v>
      </c>
      <c r="DP215">
        <v>1</v>
      </c>
      <c r="DQ215">
        <v>1</v>
      </c>
      <c r="DU215">
        <v>1005</v>
      </c>
      <c r="DV215" t="s">
        <v>182</v>
      </c>
      <c r="DW215" t="s">
        <v>182</v>
      </c>
      <c r="DX215">
        <v>1</v>
      </c>
      <c r="EE215">
        <v>16510488</v>
      </c>
      <c r="EF215">
        <v>2</v>
      </c>
      <c r="EG215" t="s">
        <v>51</v>
      </c>
      <c r="EH215">
        <v>0</v>
      </c>
      <c r="EI215" t="s">
        <v>6</v>
      </c>
      <c r="EJ215">
        <v>1</v>
      </c>
      <c r="EK215">
        <v>11001</v>
      </c>
      <c r="EL215" t="s">
        <v>86</v>
      </c>
      <c r="EM215" t="s">
        <v>231</v>
      </c>
      <c r="EO215" t="s">
        <v>6</v>
      </c>
      <c r="EQ215">
        <v>0</v>
      </c>
      <c r="ER215">
        <v>346.78</v>
      </c>
      <c r="ES215">
        <v>346.78</v>
      </c>
      <c r="ET215">
        <v>0</v>
      </c>
      <c r="EU215">
        <v>0</v>
      </c>
      <c r="EV215">
        <v>0</v>
      </c>
      <c r="EW215">
        <v>0</v>
      </c>
      <c r="EX215">
        <v>0</v>
      </c>
      <c r="FQ215">
        <v>0</v>
      </c>
      <c r="FR215">
        <f t="shared" si="186"/>
        <v>0</v>
      </c>
      <c r="FS215">
        <v>0</v>
      </c>
      <c r="FT215" t="s">
        <v>55</v>
      </c>
      <c r="FU215" t="s">
        <v>56</v>
      </c>
      <c r="FX215">
        <v>110.7</v>
      </c>
      <c r="FY215">
        <v>63.75</v>
      </c>
      <c r="GA215" t="s">
        <v>6</v>
      </c>
      <c r="GD215">
        <v>0</v>
      </c>
      <c r="GF215">
        <v>-414848835</v>
      </c>
      <c r="GG215">
        <v>1</v>
      </c>
      <c r="GH215">
        <v>1</v>
      </c>
      <c r="GI215">
        <v>4</v>
      </c>
      <c r="GJ215">
        <v>0</v>
      </c>
      <c r="GK215">
        <f>ROUND(R215*(S12)/100,2)</f>
        <v>0</v>
      </c>
      <c r="GL215">
        <f t="shared" si="187"/>
        <v>0</v>
      </c>
      <c r="GM215">
        <f t="shared" si="188"/>
        <v>635608.88</v>
      </c>
      <c r="GN215">
        <f t="shared" si="189"/>
        <v>635608.88</v>
      </c>
      <c r="GO215">
        <f t="shared" si="190"/>
        <v>0</v>
      </c>
      <c r="GP215">
        <f t="shared" si="191"/>
        <v>0</v>
      </c>
      <c r="GR215">
        <v>0</v>
      </c>
      <c r="GS215">
        <v>3</v>
      </c>
      <c r="GT215">
        <v>0</v>
      </c>
      <c r="GU215" t="s">
        <v>6</v>
      </c>
      <c r="GV215">
        <f t="shared" si="192"/>
        <v>0</v>
      </c>
      <c r="GW215">
        <v>1</v>
      </c>
      <c r="GX215">
        <f t="shared" si="193"/>
        <v>0</v>
      </c>
      <c r="HA215">
        <v>0</v>
      </c>
      <c r="HB215">
        <v>0</v>
      </c>
      <c r="HC215">
        <f t="shared" si="194"/>
        <v>0</v>
      </c>
      <c r="IK215">
        <v>0</v>
      </c>
    </row>
    <row r="216" spans="1:255" x14ac:dyDescent="0.2">
      <c r="A216" s="2">
        <v>18</v>
      </c>
      <c r="B216" s="2">
        <v>1</v>
      </c>
      <c r="C216" s="2">
        <v>330</v>
      </c>
      <c r="D216" s="2"/>
      <c r="E216" s="2" t="s">
        <v>273</v>
      </c>
      <c r="F216" s="2" t="s">
        <v>274</v>
      </c>
      <c r="G216" s="2" t="s">
        <v>275</v>
      </c>
      <c r="H216" s="2" t="s">
        <v>182</v>
      </c>
      <c r="I216" s="2">
        <f>I210*J216</f>
        <v>275.20839999999998</v>
      </c>
      <c r="J216" s="2">
        <v>102.5</v>
      </c>
      <c r="K216" s="2"/>
      <c r="L216" s="2"/>
      <c r="M216" s="2"/>
      <c r="N216" s="2"/>
      <c r="O216" s="2">
        <f t="shared" si="160"/>
        <v>5724.33</v>
      </c>
      <c r="P216" s="2">
        <f t="shared" si="161"/>
        <v>5724.33</v>
      </c>
      <c r="Q216" s="2">
        <f t="shared" si="162"/>
        <v>0</v>
      </c>
      <c r="R216" s="2">
        <f t="shared" si="163"/>
        <v>0</v>
      </c>
      <c r="S216" s="2">
        <f t="shared" si="164"/>
        <v>0</v>
      </c>
      <c r="T216" s="2">
        <f t="shared" si="165"/>
        <v>0</v>
      </c>
      <c r="U216" s="2">
        <f t="shared" si="166"/>
        <v>0</v>
      </c>
      <c r="V216" s="2">
        <f t="shared" si="167"/>
        <v>0</v>
      </c>
      <c r="W216" s="2">
        <f t="shared" si="168"/>
        <v>0</v>
      </c>
      <c r="X216" s="2">
        <f t="shared" si="169"/>
        <v>0</v>
      </c>
      <c r="Y216" s="2">
        <f t="shared" si="170"/>
        <v>0</v>
      </c>
      <c r="Z216" s="2"/>
      <c r="AA216" s="2">
        <v>16781625</v>
      </c>
      <c r="AB216" s="2">
        <f t="shared" si="171"/>
        <v>20.8</v>
      </c>
      <c r="AC216" s="2">
        <f t="shared" si="172"/>
        <v>20.8</v>
      </c>
      <c r="AD216" s="2">
        <f t="shared" si="200"/>
        <v>0</v>
      </c>
      <c r="AE216" s="2">
        <f t="shared" si="201"/>
        <v>0</v>
      </c>
      <c r="AF216" s="2">
        <f t="shared" si="201"/>
        <v>0</v>
      </c>
      <c r="AG216" s="2">
        <f t="shared" si="173"/>
        <v>0</v>
      </c>
      <c r="AH216" s="2">
        <f t="shared" si="202"/>
        <v>0</v>
      </c>
      <c r="AI216" s="2">
        <f t="shared" si="202"/>
        <v>0</v>
      </c>
      <c r="AJ216" s="2">
        <f t="shared" si="174"/>
        <v>0</v>
      </c>
      <c r="AK216" s="2">
        <v>20.8</v>
      </c>
      <c r="AL216" s="2">
        <v>20.8</v>
      </c>
      <c r="AM216" s="2">
        <v>0</v>
      </c>
      <c r="AN216" s="2">
        <v>0</v>
      </c>
      <c r="AO216" s="2">
        <v>0</v>
      </c>
      <c r="AP216" s="2">
        <v>0</v>
      </c>
      <c r="AQ216" s="2">
        <v>0</v>
      </c>
      <c r="AR216" s="2">
        <v>0</v>
      </c>
      <c r="AS216" s="2">
        <v>0</v>
      </c>
      <c r="AT216" s="2">
        <v>111</v>
      </c>
      <c r="AU216" s="2">
        <v>64</v>
      </c>
      <c r="AV216" s="2">
        <v>1</v>
      </c>
      <c r="AW216" s="2">
        <v>1</v>
      </c>
      <c r="AX216" s="2"/>
      <c r="AY216" s="2"/>
      <c r="AZ216" s="2">
        <v>1</v>
      </c>
      <c r="BA216" s="2">
        <v>1</v>
      </c>
      <c r="BB216" s="2">
        <v>1</v>
      </c>
      <c r="BC216" s="2">
        <v>1</v>
      </c>
      <c r="BD216" s="2" t="s">
        <v>6</v>
      </c>
      <c r="BE216" s="2" t="s">
        <v>6</v>
      </c>
      <c r="BF216" s="2" t="s">
        <v>6</v>
      </c>
      <c r="BG216" s="2" t="s">
        <v>6</v>
      </c>
      <c r="BH216" s="2">
        <v>3</v>
      </c>
      <c r="BI216" s="2">
        <v>1</v>
      </c>
      <c r="BJ216" s="2" t="s">
        <v>276</v>
      </c>
      <c r="BK216" s="2"/>
      <c r="BL216" s="2"/>
      <c r="BM216" s="2">
        <v>11001</v>
      </c>
      <c r="BN216" s="2">
        <v>0</v>
      </c>
      <c r="BO216" s="2" t="s">
        <v>6</v>
      </c>
      <c r="BP216" s="2">
        <v>0</v>
      </c>
      <c r="BQ216" s="2">
        <v>2</v>
      </c>
      <c r="BR216" s="2">
        <v>0</v>
      </c>
      <c r="BS216" s="2">
        <v>1</v>
      </c>
      <c r="BT216" s="2">
        <v>1</v>
      </c>
      <c r="BU216" s="2">
        <v>1</v>
      </c>
      <c r="BV216" s="2">
        <v>1</v>
      </c>
      <c r="BW216" s="2">
        <v>1</v>
      </c>
      <c r="BX216" s="2">
        <v>1</v>
      </c>
      <c r="BY216" s="2" t="s">
        <v>6</v>
      </c>
      <c r="BZ216" s="2">
        <v>123</v>
      </c>
      <c r="CA216" s="2">
        <v>75</v>
      </c>
      <c r="CB216" s="2"/>
      <c r="CC216" s="2"/>
      <c r="CD216" s="2"/>
      <c r="CE216" s="2">
        <v>0</v>
      </c>
      <c r="CF216" s="2">
        <v>0</v>
      </c>
      <c r="CG216" s="2">
        <v>0</v>
      </c>
      <c r="CH216" s="2"/>
      <c r="CI216" s="2"/>
      <c r="CJ216" s="2"/>
      <c r="CK216" s="2"/>
      <c r="CL216" s="2"/>
      <c r="CM216" s="2">
        <v>0</v>
      </c>
      <c r="CN216" s="2" t="s">
        <v>6</v>
      </c>
      <c r="CO216" s="2">
        <v>0</v>
      </c>
      <c r="CP216" s="2">
        <f t="shared" si="175"/>
        <v>5724.33</v>
      </c>
      <c r="CQ216" s="2">
        <f t="shared" si="176"/>
        <v>20.8</v>
      </c>
      <c r="CR216" s="2">
        <f t="shared" si="177"/>
        <v>0</v>
      </c>
      <c r="CS216" s="2">
        <f t="shared" si="178"/>
        <v>0</v>
      </c>
      <c r="CT216" s="2">
        <f t="shared" si="179"/>
        <v>0</v>
      </c>
      <c r="CU216" s="2">
        <f t="shared" si="180"/>
        <v>0</v>
      </c>
      <c r="CV216" s="2">
        <f t="shared" si="181"/>
        <v>0</v>
      </c>
      <c r="CW216" s="2">
        <f t="shared" si="182"/>
        <v>0</v>
      </c>
      <c r="CX216" s="2">
        <f t="shared" si="183"/>
        <v>0</v>
      </c>
      <c r="CY216" s="2">
        <f t="shared" si="184"/>
        <v>0</v>
      </c>
      <c r="CZ216" s="2">
        <f t="shared" si="185"/>
        <v>0</v>
      </c>
      <c r="DA216" s="2"/>
      <c r="DB216" s="2"/>
      <c r="DC216" s="2" t="s">
        <v>6</v>
      </c>
      <c r="DD216" s="2" t="s">
        <v>6</v>
      </c>
      <c r="DE216" s="2" t="s">
        <v>6</v>
      </c>
      <c r="DF216" s="2" t="s">
        <v>6</v>
      </c>
      <c r="DG216" s="2" t="s">
        <v>6</v>
      </c>
      <c r="DH216" s="2" t="s">
        <v>6</v>
      </c>
      <c r="DI216" s="2" t="s">
        <v>6</v>
      </c>
      <c r="DJ216" s="2" t="s">
        <v>6</v>
      </c>
      <c r="DK216" s="2" t="s">
        <v>6</v>
      </c>
      <c r="DL216" s="2" t="s">
        <v>6</v>
      </c>
      <c r="DM216" s="2" t="s">
        <v>6</v>
      </c>
      <c r="DN216" s="2">
        <v>0</v>
      </c>
      <c r="DO216" s="2">
        <v>0</v>
      </c>
      <c r="DP216" s="2">
        <v>1</v>
      </c>
      <c r="DQ216" s="2">
        <v>1</v>
      </c>
      <c r="DR216" s="2"/>
      <c r="DS216" s="2"/>
      <c r="DT216" s="2"/>
      <c r="DU216" s="2">
        <v>1005</v>
      </c>
      <c r="DV216" s="2" t="s">
        <v>182</v>
      </c>
      <c r="DW216" s="2" t="s">
        <v>182</v>
      </c>
      <c r="DX216" s="2">
        <v>1</v>
      </c>
      <c r="DY216" s="2"/>
      <c r="DZ216" s="2"/>
      <c r="EA216" s="2"/>
      <c r="EB216" s="2"/>
      <c r="EC216" s="2"/>
      <c r="ED216" s="2"/>
      <c r="EE216" s="2">
        <v>16510488</v>
      </c>
      <c r="EF216" s="2">
        <v>2</v>
      </c>
      <c r="EG216" s="2" t="s">
        <v>51</v>
      </c>
      <c r="EH216" s="2">
        <v>0</v>
      </c>
      <c r="EI216" s="2" t="s">
        <v>6</v>
      </c>
      <c r="EJ216" s="2">
        <v>1</v>
      </c>
      <c r="EK216" s="2">
        <v>11001</v>
      </c>
      <c r="EL216" s="2" t="s">
        <v>86</v>
      </c>
      <c r="EM216" s="2" t="s">
        <v>231</v>
      </c>
      <c r="EN216" s="2"/>
      <c r="EO216" s="2" t="s">
        <v>6</v>
      </c>
      <c r="EP216" s="2"/>
      <c r="EQ216" s="2">
        <v>0</v>
      </c>
      <c r="ER216" s="2">
        <v>20.8</v>
      </c>
      <c r="ES216" s="2">
        <v>20.8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>
        <v>0</v>
      </c>
      <c r="FR216" s="2">
        <f t="shared" si="186"/>
        <v>0</v>
      </c>
      <c r="FS216" s="2">
        <v>0</v>
      </c>
      <c r="FT216" s="2" t="s">
        <v>55</v>
      </c>
      <c r="FU216" s="2" t="s">
        <v>56</v>
      </c>
      <c r="FV216" s="2"/>
      <c r="FW216" s="2"/>
      <c r="FX216" s="2">
        <v>110.7</v>
      </c>
      <c r="FY216" s="2">
        <v>63.75</v>
      </c>
      <c r="FZ216" s="2"/>
      <c r="GA216" s="2" t="s">
        <v>6</v>
      </c>
      <c r="GB216" s="2"/>
      <c r="GC216" s="2"/>
      <c r="GD216" s="2">
        <v>0</v>
      </c>
      <c r="GE216" s="2"/>
      <c r="GF216" s="2">
        <v>-1425552371</v>
      </c>
      <c r="GG216" s="2">
        <v>2</v>
      </c>
      <c r="GH216" s="2">
        <v>1</v>
      </c>
      <c r="GI216" s="2">
        <v>-2</v>
      </c>
      <c r="GJ216" s="2">
        <v>0</v>
      </c>
      <c r="GK216" s="2">
        <f>ROUND(R216*(R12)/100,2)</f>
        <v>0</v>
      </c>
      <c r="GL216" s="2">
        <f t="shared" si="187"/>
        <v>0</v>
      </c>
      <c r="GM216" s="2">
        <f t="shared" si="188"/>
        <v>5724.33</v>
      </c>
      <c r="GN216" s="2">
        <f t="shared" si="189"/>
        <v>5724.33</v>
      </c>
      <c r="GO216" s="2">
        <f t="shared" si="190"/>
        <v>0</v>
      </c>
      <c r="GP216" s="2">
        <f t="shared" si="191"/>
        <v>0</v>
      </c>
      <c r="GQ216" s="2"/>
      <c r="GR216" s="2">
        <v>0</v>
      </c>
      <c r="GS216" s="2">
        <v>3</v>
      </c>
      <c r="GT216" s="2">
        <v>0</v>
      </c>
      <c r="GU216" s="2" t="s">
        <v>6</v>
      </c>
      <c r="GV216" s="2">
        <f t="shared" si="192"/>
        <v>0</v>
      </c>
      <c r="GW216" s="2">
        <v>1</v>
      </c>
      <c r="GX216" s="2">
        <f t="shared" si="193"/>
        <v>0</v>
      </c>
      <c r="GY216" s="2"/>
      <c r="GZ216" s="2"/>
      <c r="HA216" s="2">
        <v>0</v>
      </c>
      <c r="HB216" s="2">
        <v>0</v>
      </c>
      <c r="HC216" s="2">
        <f t="shared" si="194"/>
        <v>0</v>
      </c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>
        <v>0</v>
      </c>
      <c r="IL216" s="2"/>
      <c r="IM216" s="2"/>
      <c r="IN216" s="2"/>
      <c r="IO216" s="2"/>
      <c r="IP216" s="2"/>
      <c r="IQ216" s="2"/>
      <c r="IR216" s="2"/>
      <c r="IS216" s="2"/>
      <c r="IT216" s="2"/>
      <c r="IU216" s="2"/>
    </row>
    <row r="217" spans="1:255" x14ac:dyDescent="0.2">
      <c r="A217">
        <v>18</v>
      </c>
      <c r="B217">
        <v>1</v>
      </c>
      <c r="C217">
        <v>337</v>
      </c>
      <c r="E217" t="s">
        <v>273</v>
      </c>
      <c r="F217" t="s">
        <v>274</v>
      </c>
      <c r="G217" t="s">
        <v>275</v>
      </c>
      <c r="H217" t="s">
        <v>182</v>
      </c>
      <c r="I217">
        <f>I211*J217</f>
        <v>275.20839999999998</v>
      </c>
      <c r="J217">
        <v>102.5</v>
      </c>
      <c r="O217">
        <f t="shared" si="160"/>
        <v>38124.07</v>
      </c>
      <c r="P217">
        <f t="shared" si="161"/>
        <v>38124.07</v>
      </c>
      <c r="Q217">
        <f t="shared" si="162"/>
        <v>0</v>
      </c>
      <c r="R217">
        <f t="shared" si="163"/>
        <v>0</v>
      </c>
      <c r="S217">
        <f t="shared" si="164"/>
        <v>0</v>
      </c>
      <c r="T217">
        <f t="shared" si="165"/>
        <v>0</v>
      </c>
      <c r="U217">
        <f t="shared" si="166"/>
        <v>0</v>
      </c>
      <c r="V217">
        <f t="shared" si="167"/>
        <v>0</v>
      </c>
      <c r="W217">
        <f t="shared" si="168"/>
        <v>0</v>
      </c>
      <c r="X217">
        <f t="shared" si="169"/>
        <v>0</v>
      </c>
      <c r="Y217">
        <f t="shared" si="170"/>
        <v>0</v>
      </c>
      <c r="AA217">
        <v>16781639</v>
      </c>
      <c r="AB217">
        <f t="shared" si="171"/>
        <v>20.8</v>
      </c>
      <c r="AC217">
        <f t="shared" si="172"/>
        <v>20.8</v>
      </c>
      <c r="AD217">
        <f t="shared" si="200"/>
        <v>0</v>
      </c>
      <c r="AE217">
        <f t="shared" si="201"/>
        <v>0</v>
      </c>
      <c r="AF217">
        <f t="shared" si="201"/>
        <v>0</v>
      </c>
      <c r="AG217">
        <f t="shared" si="173"/>
        <v>0</v>
      </c>
      <c r="AH217">
        <f t="shared" si="202"/>
        <v>0</v>
      </c>
      <c r="AI217">
        <f t="shared" si="202"/>
        <v>0</v>
      </c>
      <c r="AJ217">
        <f t="shared" si="174"/>
        <v>0</v>
      </c>
      <c r="AK217">
        <v>20.8</v>
      </c>
      <c r="AL217">
        <v>20.8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111</v>
      </c>
      <c r="AU217">
        <v>64</v>
      </c>
      <c r="AV217">
        <v>1</v>
      </c>
      <c r="AW217">
        <v>1</v>
      </c>
      <c r="AZ217">
        <v>6.66</v>
      </c>
      <c r="BA217">
        <v>1</v>
      </c>
      <c r="BB217">
        <v>1</v>
      </c>
      <c r="BC217">
        <v>6.66</v>
      </c>
      <c r="BD217" t="s">
        <v>6</v>
      </c>
      <c r="BE217" t="s">
        <v>6</v>
      </c>
      <c r="BF217" t="s">
        <v>6</v>
      </c>
      <c r="BG217" t="s">
        <v>6</v>
      </c>
      <c r="BH217">
        <v>3</v>
      </c>
      <c r="BI217">
        <v>1</v>
      </c>
      <c r="BJ217" t="s">
        <v>276</v>
      </c>
      <c r="BM217">
        <v>11001</v>
      </c>
      <c r="BN217">
        <v>0</v>
      </c>
      <c r="BO217" t="s">
        <v>6</v>
      </c>
      <c r="BP217">
        <v>0</v>
      </c>
      <c r="BQ217">
        <v>2</v>
      </c>
      <c r="BR217">
        <v>0</v>
      </c>
      <c r="BS217">
        <v>1</v>
      </c>
      <c r="BT217">
        <v>1</v>
      </c>
      <c r="BU217">
        <v>1</v>
      </c>
      <c r="BV217">
        <v>1</v>
      </c>
      <c r="BW217">
        <v>1</v>
      </c>
      <c r="BX217">
        <v>1</v>
      </c>
      <c r="BY217" t="s">
        <v>6</v>
      </c>
      <c r="BZ217">
        <v>123</v>
      </c>
      <c r="CA217">
        <v>75</v>
      </c>
      <c r="CE217">
        <v>0</v>
      </c>
      <c r="CF217">
        <v>0</v>
      </c>
      <c r="CG217">
        <v>0</v>
      </c>
      <c r="CM217">
        <v>0</v>
      </c>
      <c r="CN217" t="s">
        <v>6</v>
      </c>
      <c r="CO217">
        <v>0</v>
      </c>
      <c r="CP217">
        <f t="shared" si="175"/>
        <v>38124.07</v>
      </c>
      <c r="CQ217">
        <f t="shared" si="176"/>
        <v>138.52800000000002</v>
      </c>
      <c r="CR217">
        <f t="shared" si="177"/>
        <v>0</v>
      </c>
      <c r="CS217">
        <f t="shared" si="178"/>
        <v>0</v>
      </c>
      <c r="CT217">
        <f t="shared" si="179"/>
        <v>0</v>
      </c>
      <c r="CU217">
        <f t="shared" si="180"/>
        <v>0</v>
      </c>
      <c r="CV217">
        <f t="shared" si="181"/>
        <v>0</v>
      </c>
      <c r="CW217">
        <f t="shared" si="182"/>
        <v>0</v>
      </c>
      <c r="CX217">
        <f t="shared" si="183"/>
        <v>0</v>
      </c>
      <c r="CY217">
        <f t="shared" si="184"/>
        <v>0</v>
      </c>
      <c r="CZ217">
        <f t="shared" si="185"/>
        <v>0</v>
      </c>
      <c r="DC217" t="s">
        <v>6</v>
      </c>
      <c r="DD217" t="s">
        <v>6</v>
      </c>
      <c r="DE217" t="s">
        <v>6</v>
      </c>
      <c r="DF217" t="s">
        <v>6</v>
      </c>
      <c r="DG217" t="s">
        <v>6</v>
      </c>
      <c r="DH217" t="s">
        <v>6</v>
      </c>
      <c r="DI217" t="s">
        <v>6</v>
      </c>
      <c r="DJ217" t="s">
        <v>6</v>
      </c>
      <c r="DK217" t="s">
        <v>6</v>
      </c>
      <c r="DL217" t="s">
        <v>6</v>
      </c>
      <c r="DM217" t="s">
        <v>6</v>
      </c>
      <c r="DN217">
        <v>0</v>
      </c>
      <c r="DO217">
        <v>0</v>
      </c>
      <c r="DP217">
        <v>1</v>
      </c>
      <c r="DQ217">
        <v>1</v>
      </c>
      <c r="DU217">
        <v>1005</v>
      </c>
      <c r="DV217" t="s">
        <v>182</v>
      </c>
      <c r="DW217" t="s">
        <v>182</v>
      </c>
      <c r="DX217">
        <v>1</v>
      </c>
      <c r="EE217">
        <v>16510488</v>
      </c>
      <c r="EF217">
        <v>2</v>
      </c>
      <c r="EG217" t="s">
        <v>51</v>
      </c>
      <c r="EH217">
        <v>0</v>
      </c>
      <c r="EI217" t="s">
        <v>6</v>
      </c>
      <c r="EJ217">
        <v>1</v>
      </c>
      <c r="EK217">
        <v>11001</v>
      </c>
      <c r="EL217" t="s">
        <v>86</v>
      </c>
      <c r="EM217" t="s">
        <v>231</v>
      </c>
      <c r="EO217" t="s">
        <v>6</v>
      </c>
      <c r="EQ217">
        <v>0</v>
      </c>
      <c r="ER217">
        <v>20.8</v>
      </c>
      <c r="ES217">
        <v>20.8</v>
      </c>
      <c r="ET217">
        <v>0</v>
      </c>
      <c r="EU217">
        <v>0</v>
      </c>
      <c r="EV217">
        <v>0</v>
      </c>
      <c r="EW217">
        <v>0</v>
      </c>
      <c r="EX217">
        <v>0</v>
      </c>
      <c r="FQ217">
        <v>0</v>
      </c>
      <c r="FR217">
        <f t="shared" si="186"/>
        <v>0</v>
      </c>
      <c r="FS217">
        <v>0</v>
      </c>
      <c r="FT217" t="s">
        <v>55</v>
      </c>
      <c r="FU217" t="s">
        <v>56</v>
      </c>
      <c r="FX217">
        <v>110.7</v>
      </c>
      <c r="FY217">
        <v>63.75</v>
      </c>
      <c r="GA217" t="s">
        <v>6</v>
      </c>
      <c r="GD217">
        <v>0</v>
      </c>
      <c r="GF217">
        <v>-1425552371</v>
      </c>
      <c r="GG217">
        <v>1</v>
      </c>
      <c r="GH217">
        <v>1</v>
      </c>
      <c r="GI217">
        <v>4</v>
      </c>
      <c r="GJ217">
        <v>0</v>
      </c>
      <c r="GK217">
        <f>ROUND(R217*(S12)/100,2)</f>
        <v>0</v>
      </c>
      <c r="GL217">
        <f t="shared" si="187"/>
        <v>0</v>
      </c>
      <c r="GM217">
        <f t="shared" si="188"/>
        <v>38124.07</v>
      </c>
      <c r="GN217">
        <f t="shared" si="189"/>
        <v>38124.07</v>
      </c>
      <c r="GO217">
        <f t="shared" si="190"/>
        <v>0</v>
      </c>
      <c r="GP217">
        <f t="shared" si="191"/>
        <v>0</v>
      </c>
      <c r="GR217">
        <v>0</v>
      </c>
      <c r="GS217">
        <v>3</v>
      </c>
      <c r="GT217">
        <v>0</v>
      </c>
      <c r="GU217" t="s">
        <v>6</v>
      </c>
      <c r="GV217">
        <f t="shared" si="192"/>
        <v>0</v>
      </c>
      <c r="GW217">
        <v>1</v>
      </c>
      <c r="GX217">
        <f t="shared" si="193"/>
        <v>0</v>
      </c>
      <c r="HA217">
        <v>0</v>
      </c>
      <c r="HB217">
        <v>0</v>
      </c>
      <c r="HC217">
        <f t="shared" si="194"/>
        <v>0</v>
      </c>
      <c r="IK217">
        <v>0</v>
      </c>
    </row>
    <row r="218" spans="1:255" x14ac:dyDescent="0.2">
      <c r="A218" s="2">
        <v>17</v>
      </c>
      <c r="B218" s="2">
        <v>1</v>
      </c>
      <c r="C218" s="2">
        <f>ROW(SmtRes!A351)</f>
        <v>351</v>
      </c>
      <c r="D218" s="2">
        <f>ROW(EtalonRes!A354)</f>
        <v>354</v>
      </c>
      <c r="E218" s="2" t="s">
        <v>277</v>
      </c>
      <c r="F218" s="2" t="s">
        <v>278</v>
      </c>
      <c r="G218" s="2" t="s">
        <v>279</v>
      </c>
      <c r="H218" s="2" t="s">
        <v>30</v>
      </c>
      <c r="I218" s="2">
        <f>ROUND(69.63/100,9)</f>
        <v>0.69630000000000003</v>
      </c>
      <c r="J218" s="2">
        <v>0</v>
      </c>
      <c r="K218" s="2"/>
      <c r="L218" s="2"/>
      <c r="M218" s="2"/>
      <c r="N218" s="2"/>
      <c r="O218" s="2">
        <f t="shared" si="160"/>
        <v>112.42</v>
      </c>
      <c r="P218" s="2">
        <f t="shared" si="161"/>
        <v>51.28</v>
      </c>
      <c r="Q218" s="2">
        <f t="shared" si="162"/>
        <v>2.2200000000000002</v>
      </c>
      <c r="R218" s="2">
        <f t="shared" si="163"/>
        <v>0.44</v>
      </c>
      <c r="S218" s="2">
        <f t="shared" si="164"/>
        <v>58.92</v>
      </c>
      <c r="T218" s="2">
        <f t="shared" si="165"/>
        <v>0</v>
      </c>
      <c r="U218" s="2">
        <f t="shared" si="166"/>
        <v>6.4187719199999993</v>
      </c>
      <c r="V218" s="2">
        <f t="shared" si="167"/>
        <v>4.1778000000000003E-2</v>
      </c>
      <c r="W218" s="2">
        <f t="shared" si="168"/>
        <v>0</v>
      </c>
      <c r="X218" s="2">
        <f t="shared" si="169"/>
        <v>65.89</v>
      </c>
      <c r="Y218" s="2">
        <f t="shared" si="170"/>
        <v>37.99</v>
      </c>
      <c r="Z218" s="2"/>
      <c r="AA218" s="2">
        <v>16781625</v>
      </c>
      <c r="AB218" s="2">
        <f t="shared" si="171"/>
        <v>161.45660000000001</v>
      </c>
      <c r="AC218" s="2">
        <f t="shared" si="172"/>
        <v>73.64</v>
      </c>
      <c r="AD218" s="2">
        <f>ROUND((((((ET218*1.25)*1.2))-(((EU218*1.25)*1.2)))+AE218),6)</f>
        <v>3.1949999999999998</v>
      </c>
      <c r="AE218" s="2">
        <f>ROUND((((EU218*1.25)*1.2)),6)</f>
        <v>0.63</v>
      </c>
      <c r="AF218" s="2">
        <f>ROUND((((EV218*1.15)*1.2)),6)</f>
        <v>84.621600000000001</v>
      </c>
      <c r="AG218" s="2">
        <f t="shared" si="173"/>
        <v>0</v>
      </c>
      <c r="AH218" s="2">
        <f>(((EW218*1.15)*1.2))</f>
        <v>9.218399999999999</v>
      </c>
      <c r="AI218" s="2">
        <f>(((EX218*1.25)*1.2))</f>
        <v>0.06</v>
      </c>
      <c r="AJ218" s="2">
        <f t="shared" si="174"/>
        <v>0</v>
      </c>
      <c r="AK218" s="2">
        <v>137.09</v>
      </c>
      <c r="AL218" s="2">
        <v>73.64</v>
      </c>
      <c r="AM218" s="2">
        <v>2.13</v>
      </c>
      <c r="AN218" s="2">
        <v>0.42</v>
      </c>
      <c r="AO218" s="2">
        <v>61.32</v>
      </c>
      <c r="AP218" s="2">
        <v>0</v>
      </c>
      <c r="AQ218" s="2">
        <v>6.68</v>
      </c>
      <c r="AR218" s="2">
        <v>0.04</v>
      </c>
      <c r="AS218" s="2">
        <v>0</v>
      </c>
      <c r="AT218" s="2">
        <v>111</v>
      </c>
      <c r="AU218" s="2">
        <v>64</v>
      </c>
      <c r="AV218" s="2">
        <v>1</v>
      </c>
      <c r="AW218" s="2">
        <v>1</v>
      </c>
      <c r="AX218" s="2"/>
      <c r="AY218" s="2"/>
      <c r="AZ218" s="2">
        <v>1</v>
      </c>
      <c r="BA218" s="2">
        <v>1</v>
      </c>
      <c r="BB218" s="2">
        <v>1</v>
      </c>
      <c r="BC218" s="2">
        <v>1</v>
      </c>
      <c r="BD218" s="2" t="s">
        <v>6</v>
      </c>
      <c r="BE218" s="2" t="s">
        <v>6</v>
      </c>
      <c r="BF218" s="2" t="s">
        <v>6</v>
      </c>
      <c r="BG218" s="2" t="s">
        <v>6</v>
      </c>
      <c r="BH218" s="2">
        <v>0</v>
      </c>
      <c r="BI218" s="2">
        <v>1</v>
      </c>
      <c r="BJ218" s="2" t="s">
        <v>280</v>
      </c>
      <c r="BK218" s="2"/>
      <c r="BL218" s="2"/>
      <c r="BM218" s="2">
        <v>11001</v>
      </c>
      <c r="BN218" s="2">
        <v>0</v>
      </c>
      <c r="BO218" s="2" t="s">
        <v>6</v>
      </c>
      <c r="BP218" s="2">
        <v>0</v>
      </c>
      <c r="BQ218" s="2">
        <v>2</v>
      </c>
      <c r="BR218" s="2">
        <v>0</v>
      </c>
      <c r="BS218" s="2">
        <v>1</v>
      </c>
      <c r="BT218" s="2">
        <v>1</v>
      </c>
      <c r="BU218" s="2">
        <v>1</v>
      </c>
      <c r="BV218" s="2">
        <v>1</v>
      </c>
      <c r="BW218" s="2">
        <v>1</v>
      </c>
      <c r="BX218" s="2">
        <v>1</v>
      </c>
      <c r="BY218" s="2" t="s">
        <v>6</v>
      </c>
      <c r="BZ218" s="2">
        <v>123</v>
      </c>
      <c r="CA218" s="2">
        <v>75</v>
      </c>
      <c r="CB218" s="2"/>
      <c r="CC218" s="2"/>
      <c r="CD218" s="2"/>
      <c r="CE218" s="2">
        <v>0</v>
      </c>
      <c r="CF218" s="2">
        <v>0</v>
      </c>
      <c r="CG218" s="2">
        <v>0</v>
      </c>
      <c r="CH218" s="2"/>
      <c r="CI218" s="2"/>
      <c r="CJ218" s="2"/>
      <c r="CK218" s="2"/>
      <c r="CL218" s="2"/>
      <c r="CM218" s="2">
        <v>0</v>
      </c>
      <c r="CN218" s="2" t="s">
        <v>1112</v>
      </c>
      <c r="CO218" s="2">
        <v>0</v>
      </c>
      <c r="CP218" s="2">
        <f t="shared" si="175"/>
        <v>112.42</v>
      </c>
      <c r="CQ218" s="2">
        <f t="shared" si="176"/>
        <v>73.64</v>
      </c>
      <c r="CR218" s="2">
        <f t="shared" si="177"/>
        <v>3.1949999999999998</v>
      </c>
      <c r="CS218" s="2">
        <f t="shared" si="178"/>
        <v>0.63</v>
      </c>
      <c r="CT218" s="2">
        <f t="shared" si="179"/>
        <v>84.621600000000001</v>
      </c>
      <c r="CU218" s="2">
        <f t="shared" si="180"/>
        <v>0</v>
      </c>
      <c r="CV218" s="2">
        <f t="shared" si="181"/>
        <v>9.218399999999999</v>
      </c>
      <c r="CW218" s="2">
        <f t="shared" si="182"/>
        <v>0.06</v>
      </c>
      <c r="CX218" s="2">
        <f t="shared" si="183"/>
        <v>0</v>
      </c>
      <c r="CY218" s="2">
        <f t="shared" si="184"/>
        <v>65.889600000000002</v>
      </c>
      <c r="CZ218" s="2">
        <f t="shared" si="185"/>
        <v>37.990400000000001</v>
      </c>
      <c r="DA218" s="2"/>
      <c r="DB218" s="2"/>
      <c r="DC218" s="2" t="s">
        <v>6</v>
      </c>
      <c r="DD218" s="2" t="s">
        <v>6</v>
      </c>
      <c r="DE218" s="2" t="s">
        <v>172</v>
      </c>
      <c r="DF218" s="2" t="s">
        <v>172</v>
      </c>
      <c r="DG218" s="2" t="s">
        <v>173</v>
      </c>
      <c r="DH218" s="2" t="s">
        <v>6</v>
      </c>
      <c r="DI218" s="2" t="s">
        <v>173</v>
      </c>
      <c r="DJ218" s="2" t="s">
        <v>172</v>
      </c>
      <c r="DK218" s="2" t="s">
        <v>6</v>
      </c>
      <c r="DL218" s="2" t="s">
        <v>6</v>
      </c>
      <c r="DM218" s="2" t="s">
        <v>6</v>
      </c>
      <c r="DN218" s="2">
        <v>0</v>
      </c>
      <c r="DO218" s="2">
        <v>0</v>
      </c>
      <c r="DP218" s="2">
        <v>1</v>
      </c>
      <c r="DQ218" s="2">
        <v>1</v>
      </c>
      <c r="DR218" s="2"/>
      <c r="DS218" s="2"/>
      <c r="DT218" s="2"/>
      <c r="DU218" s="2">
        <v>1003</v>
      </c>
      <c r="DV218" s="2" t="s">
        <v>30</v>
      </c>
      <c r="DW218" s="2" t="s">
        <v>30</v>
      </c>
      <c r="DX218" s="2">
        <v>100</v>
      </c>
      <c r="DY218" s="2"/>
      <c r="DZ218" s="2"/>
      <c r="EA218" s="2"/>
      <c r="EB218" s="2"/>
      <c r="EC218" s="2"/>
      <c r="ED218" s="2"/>
      <c r="EE218" s="2">
        <v>16510488</v>
      </c>
      <c r="EF218" s="2">
        <v>2</v>
      </c>
      <c r="EG218" s="2" t="s">
        <v>51</v>
      </c>
      <c r="EH218" s="2">
        <v>0</v>
      </c>
      <c r="EI218" s="2" t="s">
        <v>6</v>
      </c>
      <c r="EJ218" s="2">
        <v>1</v>
      </c>
      <c r="EK218" s="2">
        <v>11001</v>
      </c>
      <c r="EL218" s="2" t="s">
        <v>86</v>
      </c>
      <c r="EM218" s="2" t="s">
        <v>231</v>
      </c>
      <c r="EN218" s="2"/>
      <c r="EO218" s="2" t="s">
        <v>174</v>
      </c>
      <c r="EP218" s="2"/>
      <c r="EQ218" s="2">
        <v>0</v>
      </c>
      <c r="ER218" s="2">
        <v>137.09</v>
      </c>
      <c r="ES218" s="2">
        <v>73.64</v>
      </c>
      <c r="ET218" s="2">
        <v>2.13</v>
      </c>
      <c r="EU218" s="2">
        <v>0.42</v>
      </c>
      <c r="EV218" s="2">
        <v>61.32</v>
      </c>
      <c r="EW218" s="2">
        <v>6.68</v>
      </c>
      <c r="EX218" s="2">
        <v>0.04</v>
      </c>
      <c r="EY218" s="2">
        <v>0</v>
      </c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>
        <v>0</v>
      </c>
      <c r="FR218" s="2">
        <f t="shared" si="186"/>
        <v>0</v>
      </c>
      <c r="FS218" s="2">
        <v>0</v>
      </c>
      <c r="FT218" s="2" t="s">
        <v>55</v>
      </c>
      <c r="FU218" s="2" t="s">
        <v>56</v>
      </c>
      <c r="FV218" s="2"/>
      <c r="FW218" s="2"/>
      <c r="FX218" s="2">
        <v>110.7</v>
      </c>
      <c r="FY218" s="2">
        <v>63.75</v>
      </c>
      <c r="FZ218" s="2"/>
      <c r="GA218" s="2" t="s">
        <v>6</v>
      </c>
      <c r="GB218" s="2"/>
      <c r="GC218" s="2"/>
      <c r="GD218" s="2">
        <v>0</v>
      </c>
      <c r="GE218" s="2"/>
      <c r="GF218" s="2">
        <v>-1404287246</v>
      </c>
      <c r="GG218" s="2">
        <v>2</v>
      </c>
      <c r="GH218" s="2">
        <v>1</v>
      </c>
      <c r="GI218" s="2">
        <v>-2</v>
      </c>
      <c r="GJ218" s="2">
        <v>0</v>
      </c>
      <c r="GK218" s="2">
        <f>ROUND(R218*(R12)/100,2)</f>
        <v>0</v>
      </c>
      <c r="GL218" s="2">
        <f t="shared" si="187"/>
        <v>0</v>
      </c>
      <c r="GM218" s="2">
        <f t="shared" si="188"/>
        <v>216.3</v>
      </c>
      <c r="GN218" s="2">
        <f t="shared" si="189"/>
        <v>216.3</v>
      </c>
      <c r="GO218" s="2">
        <f t="shared" si="190"/>
        <v>0</v>
      </c>
      <c r="GP218" s="2">
        <f t="shared" si="191"/>
        <v>0</v>
      </c>
      <c r="GQ218" s="2"/>
      <c r="GR218" s="2">
        <v>0</v>
      </c>
      <c r="GS218" s="2">
        <v>3</v>
      </c>
      <c r="GT218" s="2">
        <v>0</v>
      </c>
      <c r="GU218" s="2" t="s">
        <v>6</v>
      </c>
      <c r="GV218" s="2">
        <f t="shared" si="192"/>
        <v>0</v>
      </c>
      <c r="GW218" s="2">
        <v>1</v>
      </c>
      <c r="GX218" s="2">
        <f t="shared" si="193"/>
        <v>0</v>
      </c>
      <c r="GY218" s="2"/>
      <c r="GZ218" s="2"/>
      <c r="HA218" s="2">
        <v>0</v>
      </c>
      <c r="HB218" s="2">
        <v>0</v>
      </c>
      <c r="HC218" s="2">
        <f t="shared" si="194"/>
        <v>0</v>
      </c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>
        <v>0</v>
      </c>
      <c r="IL218" s="2"/>
      <c r="IM218" s="2"/>
      <c r="IN218" s="2"/>
      <c r="IO218" s="2"/>
      <c r="IP218" s="2"/>
      <c r="IQ218" s="2"/>
      <c r="IR218" s="2"/>
      <c r="IS218" s="2"/>
      <c r="IT218" s="2"/>
      <c r="IU218" s="2"/>
    </row>
    <row r="219" spans="1:255" x14ac:dyDescent="0.2">
      <c r="A219">
        <v>17</v>
      </c>
      <c r="B219">
        <v>1</v>
      </c>
      <c r="C219">
        <f>ROW(SmtRes!A364)</f>
        <v>364</v>
      </c>
      <c r="D219">
        <f>ROW(EtalonRes!A366)</f>
        <v>366</v>
      </c>
      <c r="E219" t="s">
        <v>277</v>
      </c>
      <c r="F219" t="s">
        <v>278</v>
      </c>
      <c r="G219" t="s">
        <v>279</v>
      </c>
      <c r="H219" t="s">
        <v>30</v>
      </c>
      <c r="I219">
        <f>ROUND(69.63/100,9)</f>
        <v>0.69630000000000003</v>
      </c>
      <c r="J219">
        <v>0</v>
      </c>
      <c r="O219">
        <f t="shared" si="160"/>
        <v>748.74</v>
      </c>
      <c r="P219">
        <f t="shared" si="161"/>
        <v>341.5</v>
      </c>
      <c r="Q219">
        <f t="shared" si="162"/>
        <v>14.82</v>
      </c>
      <c r="R219">
        <f t="shared" si="163"/>
        <v>2.92</v>
      </c>
      <c r="S219">
        <f t="shared" si="164"/>
        <v>392.42</v>
      </c>
      <c r="T219">
        <f t="shared" si="165"/>
        <v>0</v>
      </c>
      <c r="U219">
        <f t="shared" si="166"/>
        <v>6.4187719199999993</v>
      </c>
      <c r="V219">
        <f t="shared" si="167"/>
        <v>4.1778000000000003E-2</v>
      </c>
      <c r="W219">
        <f t="shared" si="168"/>
        <v>0</v>
      </c>
      <c r="X219">
        <f t="shared" si="169"/>
        <v>438.83</v>
      </c>
      <c r="Y219">
        <f t="shared" si="170"/>
        <v>253.02</v>
      </c>
      <c r="AA219">
        <v>16781639</v>
      </c>
      <c r="AB219">
        <f t="shared" si="171"/>
        <v>161.45660000000001</v>
      </c>
      <c r="AC219">
        <f t="shared" si="172"/>
        <v>73.64</v>
      </c>
      <c r="AD219">
        <f>ROUND((((((ET219*1.25)*1.2))-(((EU219*1.25)*1.2)))+AE219),6)</f>
        <v>3.1949999999999998</v>
      </c>
      <c r="AE219">
        <f>ROUND((((EU219*1.25)*1.2)),6)</f>
        <v>0.63</v>
      </c>
      <c r="AF219">
        <f>ROUND((((EV219*1.15)*1.2)),6)</f>
        <v>84.621600000000001</v>
      </c>
      <c r="AG219">
        <f t="shared" si="173"/>
        <v>0</v>
      </c>
      <c r="AH219">
        <f>(((EW219*1.15)*1.2))</f>
        <v>9.218399999999999</v>
      </c>
      <c r="AI219">
        <f>(((EX219*1.25)*1.2))</f>
        <v>0.06</v>
      </c>
      <c r="AJ219">
        <f t="shared" si="174"/>
        <v>0</v>
      </c>
      <c r="AK219">
        <v>137.09</v>
      </c>
      <c r="AL219">
        <v>73.64</v>
      </c>
      <c r="AM219">
        <v>2.13</v>
      </c>
      <c r="AN219">
        <v>0.42</v>
      </c>
      <c r="AO219">
        <v>61.32</v>
      </c>
      <c r="AP219">
        <v>0</v>
      </c>
      <c r="AQ219">
        <v>6.68</v>
      </c>
      <c r="AR219">
        <v>0.04</v>
      </c>
      <c r="AS219">
        <v>0</v>
      </c>
      <c r="AT219">
        <v>111</v>
      </c>
      <c r="AU219">
        <v>64</v>
      </c>
      <c r="AV219">
        <v>1</v>
      </c>
      <c r="AW219">
        <v>1</v>
      </c>
      <c r="AZ219">
        <v>6.66</v>
      </c>
      <c r="BA219">
        <v>6.66</v>
      </c>
      <c r="BB219">
        <v>6.66</v>
      </c>
      <c r="BC219">
        <v>6.66</v>
      </c>
      <c r="BD219" t="s">
        <v>6</v>
      </c>
      <c r="BE219" t="s">
        <v>6</v>
      </c>
      <c r="BF219" t="s">
        <v>6</v>
      </c>
      <c r="BG219" t="s">
        <v>6</v>
      </c>
      <c r="BH219">
        <v>0</v>
      </c>
      <c r="BI219">
        <v>1</v>
      </c>
      <c r="BJ219" t="s">
        <v>280</v>
      </c>
      <c r="BM219">
        <v>11001</v>
      </c>
      <c r="BN219">
        <v>0</v>
      </c>
      <c r="BO219" t="s">
        <v>6</v>
      </c>
      <c r="BP219">
        <v>0</v>
      </c>
      <c r="BQ219">
        <v>2</v>
      </c>
      <c r="BR219">
        <v>0</v>
      </c>
      <c r="BS219">
        <v>6.66</v>
      </c>
      <c r="BT219">
        <v>1</v>
      </c>
      <c r="BU219">
        <v>1</v>
      </c>
      <c r="BV219">
        <v>1</v>
      </c>
      <c r="BW219">
        <v>1</v>
      </c>
      <c r="BX219">
        <v>1</v>
      </c>
      <c r="BY219" t="s">
        <v>6</v>
      </c>
      <c r="BZ219">
        <v>123</v>
      </c>
      <c r="CA219">
        <v>75</v>
      </c>
      <c r="CE219">
        <v>0</v>
      </c>
      <c r="CF219">
        <v>0</v>
      </c>
      <c r="CG219">
        <v>0</v>
      </c>
      <c r="CM219">
        <v>0</v>
      </c>
      <c r="CN219" t="s">
        <v>1112</v>
      </c>
      <c r="CO219">
        <v>0</v>
      </c>
      <c r="CP219">
        <f t="shared" si="175"/>
        <v>748.74</v>
      </c>
      <c r="CQ219">
        <f t="shared" si="176"/>
        <v>490.44240000000002</v>
      </c>
      <c r="CR219">
        <f t="shared" si="177"/>
        <v>21.278700000000001</v>
      </c>
      <c r="CS219">
        <f t="shared" si="178"/>
        <v>4.1958000000000002</v>
      </c>
      <c r="CT219">
        <f t="shared" si="179"/>
        <v>563.57985600000006</v>
      </c>
      <c r="CU219">
        <f t="shared" si="180"/>
        <v>0</v>
      </c>
      <c r="CV219">
        <f t="shared" si="181"/>
        <v>9.218399999999999</v>
      </c>
      <c r="CW219">
        <f t="shared" si="182"/>
        <v>0.06</v>
      </c>
      <c r="CX219">
        <f t="shared" si="183"/>
        <v>0</v>
      </c>
      <c r="CY219">
        <f t="shared" si="184"/>
        <v>438.82740000000007</v>
      </c>
      <c r="CZ219">
        <f t="shared" si="185"/>
        <v>253.01760000000002</v>
      </c>
      <c r="DC219" t="s">
        <v>6</v>
      </c>
      <c r="DD219" t="s">
        <v>6</v>
      </c>
      <c r="DE219" t="s">
        <v>172</v>
      </c>
      <c r="DF219" t="s">
        <v>172</v>
      </c>
      <c r="DG219" t="s">
        <v>173</v>
      </c>
      <c r="DH219" t="s">
        <v>6</v>
      </c>
      <c r="DI219" t="s">
        <v>173</v>
      </c>
      <c r="DJ219" t="s">
        <v>172</v>
      </c>
      <c r="DK219" t="s">
        <v>6</v>
      </c>
      <c r="DL219" t="s">
        <v>6</v>
      </c>
      <c r="DM219" t="s">
        <v>6</v>
      </c>
      <c r="DN219">
        <v>0</v>
      </c>
      <c r="DO219">
        <v>0</v>
      </c>
      <c r="DP219">
        <v>1</v>
      </c>
      <c r="DQ219">
        <v>1</v>
      </c>
      <c r="DU219">
        <v>1003</v>
      </c>
      <c r="DV219" t="s">
        <v>30</v>
      </c>
      <c r="DW219" t="s">
        <v>30</v>
      </c>
      <c r="DX219">
        <v>100</v>
      </c>
      <c r="EE219">
        <v>16510488</v>
      </c>
      <c r="EF219">
        <v>2</v>
      </c>
      <c r="EG219" t="s">
        <v>51</v>
      </c>
      <c r="EH219">
        <v>0</v>
      </c>
      <c r="EI219" t="s">
        <v>6</v>
      </c>
      <c r="EJ219">
        <v>1</v>
      </c>
      <c r="EK219">
        <v>11001</v>
      </c>
      <c r="EL219" t="s">
        <v>86</v>
      </c>
      <c r="EM219" t="s">
        <v>231</v>
      </c>
      <c r="EO219" t="s">
        <v>174</v>
      </c>
      <c r="EQ219">
        <v>0</v>
      </c>
      <c r="ER219">
        <v>137.09</v>
      </c>
      <c r="ES219">
        <v>73.64</v>
      </c>
      <c r="ET219">
        <v>2.13</v>
      </c>
      <c r="EU219">
        <v>0.42</v>
      </c>
      <c r="EV219">
        <v>61.32</v>
      </c>
      <c r="EW219">
        <v>6.68</v>
      </c>
      <c r="EX219">
        <v>0.04</v>
      </c>
      <c r="EY219">
        <v>0</v>
      </c>
      <c r="FQ219">
        <v>0</v>
      </c>
      <c r="FR219">
        <f t="shared" si="186"/>
        <v>0</v>
      </c>
      <c r="FS219">
        <v>0</v>
      </c>
      <c r="FT219" t="s">
        <v>55</v>
      </c>
      <c r="FU219" t="s">
        <v>56</v>
      </c>
      <c r="FX219">
        <v>110.7</v>
      </c>
      <c r="FY219">
        <v>63.75</v>
      </c>
      <c r="GA219" t="s">
        <v>6</v>
      </c>
      <c r="GD219">
        <v>0</v>
      </c>
      <c r="GF219">
        <v>-1404287246</v>
      </c>
      <c r="GG219">
        <v>1</v>
      </c>
      <c r="GH219">
        <v>1</v>
      </c>
      <c r="GI219">
        <v>4</v>
      </c>
      <c r="GJ219">
        <v>0</v>
      </c>
      <c r="GK219">
        <f>ROUND(R219*(S12)/100,2)</f>
        <v>0</v>
      </c>
      <c r="GL219">
        <f t="shared" si="187"/>
        <v>0</v>
      </c>
      <c r="GM219">
        <f t="shared" si="188"/>
        <v>1440.59</v>
      </c>
      <c r="GN219">
        <f t="shared" si="189"/>
        <v>1440.59</v>
      </c>
      <c r="GO219">
        <f t="shared" si="190"/>
        <v>0</v>
      </c>
      <c r="GP219">
        <f t="shared" si="191"/>
        <v>0</v>
      </c>
      <c r="GR219">
        <v>0</v>
      </c>
      <c r="GS219">
        <v>3</v>
      </c>
      <c r="GT219">
        <v>0</v>
      </c>
      <c r="GU219" t="s">
        <v>6</v>
      </c>
      <c r="GV219">
        <f t="shared" si="192"/>
        <v>0</v>
      </c>
      <c r="GW219">
        <v>1</v>
      </c>
      <c r="GX219">
        <f t="shared" si="193"/>
        <v>0</v>
      </c>
      <c r="HA219">
        <v>0</v>
      </c>
      <c r="HB219">
        <v>0</v>
      </c>
      <c r="HC219">
        <f t="shared" si="194"/>
        <v>0</v>
      </c>
      <c r="IK219">
        <v>0</v>
      </c>
    </row>
    <row r="220" spans="1:255" x14ac:dyDescent="0.2">
      <c r="A220" s="2">
        <v>18</v>
      </c>
      <c r="B220" s="2">
        <v>1</v>
      </c>
      <c r="C220" s="2">
        <v>345</v>
      </c>
      <c r="D220" s="2"/>
      <c r="E220" s="2" t="s">
        <v>281</v>
      </c>
      <c r="F220" s="2" t="s">
        <v>282</v>
      </c>
      <c r="G220" s="2" t="s">
        <v>283</v>
      </c>
      <c r="H220" s="2" t="s">
        <v>284</v>
      </c>
      <c r="I220" s="2">
        <f>I218*J220</f>
        <v>70.326300000000003</v>
      </c>
      <c r="J220" s="2">
        <v>101</v>
      </c>
      <c r="K220" s="2"/>
      <c r="L220" s="2"/>
      <c r="M220" s="2"/>
      <c r="N220" s="2"/>
      <c r="O220" s="2">
        <f t="shared" si="160"/>
        <v>0</v>
      </c>
      <c r="P220" s="2">
        <f t="shared" si="161"/>
        <v>0</v>
      </c>
      <c r="Q220" s="2">
        <f t="shared" si="162"/>
        <v>0</v>
      </c>
      <c r="R220" s="2">
        <f t="shared" si="163"/>
        <v>0</v>
      </c>
      <c r="S220" s="2">
        <f t="shared" si="164"/>
        <v>0</v>
      </c>
      <c r="T220" s="2">
        <f t="shared" si="165"/>
        <v>0</v>
      </c>
      <c r="U220" s="2">
        <f t="shared" si="166"/>
        <v>0</v>
      </c>
      <c r="V220" s="2">
        <f t="shared" si="167"/>
        <v>0</v>
      </c>
      <c r="W220" s="2">
        <f t="shared" si="168"/>
        <v>0</v>
      </c>
      <c r="X220" s="2">
        <f t="shared" si="169"/>
        <v>0</v>
      </c>
      <c r="Y220" s="2">
        <f t="shared" si="170"/>
        <v>0</v>
      </c>
      <c r="Z220" s="2"/>
      <c r="AA220" s="2">
        <v>16781625</v>
      </c>
      <c r="AB220" s="2">
        <f t="shared" si="171"/>
        <v>0</v>
      </c>
      <c r="AC220" s="2">
        <f t="shared" si="172"/>
        <v>0</v>
      </c>
      <c r="AD220" s="2">
        <f t="shared" ref="AD220:AD233" si="203">ROUND((((ET220)-(EU220))+AE220),6)</f>
        <v>0</v>
      </c>
      <c r="AE220" s="2">
        <f t="shared" ref="AE220:AE233" si="204">ROUND((EU220),6)</f>
        <v>0</v>
      </c>
      <c r="AF220" s="2">
        <f t="shared" ref="AF220:AF233" si="205">ROUND((EV220),6)</f>
        <v>0</v>
      </c>
      <c r="AG220" s="2">
        <f t="shared" si="173"/>
        <v>0</v>
      </c>
      <c r="AH220" s="2">
        <f t="shared" ref="AH220:AH233" si="206">(EW220)</f>
        <v>0</v>
      </c>
      <c r="AI220" s="2">
        <f t="shared" ref="AI220:AI233" si="207">(EX220)</f>
        <v>0</v>
      </c>
      <c r="AJ220" s="2">
        <f t="shared" si="174"/>
        <v>0</v>
      </c>
      <c r="AK220" s="2">
        <v>0</v>
      </c>
      <c r="AL220" s="2">
        <v>0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 s="2">
        <v>0</v>
      </c>
      <c r="AT220" s="2">
        <v>111</v>
      </c>
      <c r="AU220" s="2">
        <v>64</v>
      </c>
      <c r="AV220" s="2">
        <v>1</v>
      </c>
      <c r="AW220" s="2">
        <v>1</v>
      </c>
      <c r="AX220" s="2"/>
      <c r="AY220" s="2"/>
      <c r="AZ220" s="2">
        <v>1</v>
      </c>
      <c r="BA220" s="2">
        <v>1</v>
      </c>
      <c r="BB220" s="2">
        <v>1</v>
      </c>
      <c r="BC220" s="2">
        <v>1</v>
      </c>
      <c r="BD220" s="2" t="s">
        <v>6</v>
      </c>
      <c r="BE220" s="2" t="s">
        <v>6</v>
      </c>
      <c r="BF220" s="2" t="s">
        <v>6</v>
      </c>
      <c r="BG220" s="2" t="s">
        <v>6</v>
      </c>
      <c r="BH220" s="2">
        <v>3</v>
      </c>
      <c r="BI220" s="2">
        <v>1</v>
      </c>
      <c r="BJ220" s="2" t="s">
        <v>6</v>
      </c>
      <c r="BK220" s="2"/>
      <c r="BL220" s="2"/>
      <c r="BM220" s="2">
        <v>11001</v>
      </c>
      <c r="BN220" s="2">
        <v>0</v>
      </c>
      <c r="BO220" s="2" t="s">
        <v>6</v>
      </c>
      <c r="BP220" s="2">
        <v>0</v>
      </c>
      <c r="BQ220" s="2">
        <v>2</v>
      </c>
      <c r="BR220" s="2">
        <v>0</v>
      </c>
      <c r="BS220" s="2">
        <v>1</v>
      </c>
      <c r="BT220" s="2">
        <v>1</v>
      </c>
      <c r="BU220" s="2">
        <v>1</v>
      </c>
      <c r="BV220" s="2">
        <v>1</v>
      </c>
      <c r="BW220" s="2">
        <v>1</v>
      </c>
      <c r="BX220" s="2">
        <v>1</v>
      </c>
      <c r="BY220" s="2" t="s">
        <v>6</v>
      </c>
      <c r="BZ220" s="2">
        <v>123</v>
      </c>
      <c r="CA220" s="2">
        <v>75</v>
      </c>
      <c r="CB220" s="2"/>
      <c r="CC220" s="2"/>
      <c r="CD220" s="2"/>
      <c r="CE220" s="2">
        <v>0</v>
      </c>
      <c r="CF220" s="2">
        <v>0</v>
      </c>
      <c r="CG220" s="2">
        <v>0</v>
      </c>
      <c r="CH220" s="2"/>
      <c r="CI220" s="2"/>
      <c r="CJ220" s="2"/>
      <c r="CK220" s="2"/>
      <c r="CL220" s="2"/>
      <c r="CM220" s="2">
        <v>0</v>
      </c>
      <c r="CN220" s="2" t="s">
        <v>6</v>
      </c>
      <c r="CO220" s="2">
        <v>0</v>
      </c>
      <c r="CP220" s="2">
        <f t="shared" si="175"/>
        <v>0</v>
      </c>
      <c r="CQ220" s="2">
        <f t="shared" si="176"/>
        <v>0</v>
      </c>
      <c r="CR220" s="2">
        <f t="shared" si="177"/>
        <v>0</v>
      </c>
      <c r="CS220" s="2">
        <f t="shared" si="178"/>
        <v>0</v>
      </c>
      <c r="CT220" s="2">
        <f t="shared" si="179"/>
        <v>0</v>
      </c>
      <c r="CU220" s="2">
        <f t="shared" si="180"/>
        <v>0</v>
      </c>
      <c r="CV220" s="2">
        <f t="shared" si="181"/>
        <v>0</v>
      </c>
      <c r="CW220" s="2">
        <f t="shared" si="182"/>
        <v>0</v>
      </c>
      <c r="CX220" s="2">
        <f t="shared" si="183"/>
        <v>0</v>
      </c>
      <c r="CY220" s="2">
        <f t="shared" si="184"/>
        <v>0</v>
      </c>
      <c r="CZ220" s="2">
        <f t="shared" si="185"/>
        <v>0</v>
      </c>
      <c r="DA220" s="2"/>
      <c r="DB220" s="2"/>
      <c r="DC220" s="2" t="s">
        <v>6</v>
      </c>
      <c r="DD220" s="2" t="s">
        <v>6</v>
      </c>
      <c r="DE220" s="2" t="s">
        <v>6</v>
      </c>
      <c r="DF220" s="2" t="s">
        <v>6</v>
      </c>
      <c r="DG220" s="2" t="s">
        <v>6</v>
      </c>
      <c r="DH220" s="2" t="s">
        <v>6</v>
      </c>
      <c r="DI220" s="2" t="s">
        <v>6</v>
      </c>
      <c r="DJ220" s="2" t="s">
        <v>6</v>
      </c>
      <c r="DK220" s="2" t="s">
        <v>6</v>
      </c>
      <c r="DL220" s="2" t="s">
        <v>6</v>
      </c>
      <c r="DM220" s="2" t="s">
        <v>6</v>
      </c>
      <c r="DN220" s="2">
        <v>0</v>
      </c>
      <c r="DO220" s="2">
        <v>0</v>
      </c>
      <c r="DP220" s="2">
        <v>1</v>
      </c>
      <c r="DQ220" s="2">
        <v>1</v>
      </c>
      <c r="DR220" s="2"/>
      <c r="DS220" s="2"/>
      <c r="DT220" s="2"/>
      <c r="DU220" s="2">
        <v>1003</v>
      </c>
      <c r="DV220" s="2" t="s">
        <v>284</v>
      </c>
      <c r="DW220" s="2" t="s">
        <v>284</v>
      </c>
      <c r="DX220" s="2">
        <v>1</v>
      </c>
      <c r="DY220" s="2"/>
      <c r="DZ220" s="2"/>
      <c r="EA220" s="2"/>
      <c r="EB220" s="2"/>
      <c r="EC220" s="2"/>
      <c r="ED220" s="2"/>
      <c r="EE220" s="2">
        <v>16510488</v>
      </c>
      <c r="EF220" s="2">
        <v>2</v>
      </c>
      <c r="EG220" s="2" t="s">
        <v>51</v>
      </c>
      <c r="EH220" s="2">
        <v>0</v>
      </c>
      <c r="EI220" s="2" t="s">
        <v>6</v>
      </c>
      <c r="EJ220" s="2">
        <v>1</v>
      </c>
      <c r="EK220" s="2">
        <v>11001</v>
      </c>
      <c r="EL220" s="2" t="s">
        <v>86</v>
      </c>
      <c r="EM220" s="2" t="s">
        <v>231</v>
      </c>
      <c r="EN220" s="2"/>
      <c r="EO220" s="2" t="s">
        <v>6</v>
      </c>
      <c r="EP220" s="2"/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>
        <v>0</v>
      </c>
      <c r="FR220" s="2">
        <f t="shared" si="186"/>
        <v>0</v>
      </c>
      <c r="FS220" s="2">
        <v>0</v>
      </c>
      <c r="FT220" s="2" t="s">
        <v>55</v>
      </c>
      <c r="FU220" s="2" t="s">
        <v>56</v>
      </c>
      <c r="FV220" s="2"/>
      <c r="FW220" s="2"/>
      <c r="FX220" s="2">
        <v>110.7</v>
      </c>
      <c r="FY220" s="2">
        <v>63.75</v>
      </c>
      <c r="FZ220" s="2"/>
      <c r="GA220" s="2" t="s">
        <v>6</v>
      </c>
      <c r="GB220" s="2"/>
      <c r="GC220" s="2"/>
      <c r="GD220" s="2">
        <v>0</v>
      </c>
      <c r="GE220" s="2"/>
      <c r="GF220" s="2">
        <v>-2049262376</v>
      </c>
      <c r="GG220" s="2">
        <v>2</v>
      </c>
      <c r="GH220" s="2">
        <v>1</v>
      </c>
      <c r="GI220" s="2">
        <v>-2</v>
      </c>
      <c r="GJ220" s="2">
        <v>0</v>
      </c>
      <c r="GK220" s="2">
        <f>ROUND(R220*(R12)/100,2)</f>
        <v>0</v>
      </c>
      <c r="GL220" s="2">
        <f t="shared" si="187"/>
        <v>0</v>
      </c>
      <c r="GM220" s="2">
        <f t="shared" si="188"/>
        <v>0</v>
      </c>
      <c r="GN220" s="2">
        <f t="shared" si="189"/>
        <v>0</v>
      </c>
      <c r="GO220" s="2">
        <f t="shared" si="190"/>
        <v>0</v>
      </c>
      <c r="GP220" s="2">
        <f t="shared" si="191"/>
        <v>0</v>
      </c>
      <c r="GQ220" s="2"/>
      <c r="GR220" s="2">
        <v>0</v>
      </c>
      <c r="GS220" s="2">
        <v>3</v>
      </c>
      <c r="GT220" s="2">
        <v>0</v>
      </c>
      <c r="GU220" s="2" t="s">
        <v>6</v>
      </c>
      <c r="GV220" s="2">
        <f t="shared" si="192"/>
        <v>0</v>
      </c>
      <c r="GW220" s="2">
        <v>1</v>
      </c>
      <c r="GX220" s="2">
        <f t="shared" si="193"/>
        <v>0</v>
      </c>
      <c r="GY220" s="2"/>
      <c r="GZ220" s="2"/>
      <c r="HA220" s="2">
        <v>0</v>
      </c>
      <c r="HB220" s="2">
        <v>0</v>
      </c>
      <c r="HC220" s="2">
        <f t="shared" si="194"/>
        <v>0</v>
      </c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>
        <v>0</v>
      </c>
      <c r="IL220" s="2"/>
      <c r="IM220" s="2"/>
      <c r="IN220" s="2"/>
      <c r="IO220" s="2"/>
      <c r="IP220" s="2"/>
      <c r="IQ220" s="2"/>
      <c r="IR220" s="2"/>
      <c r="IS220" s="2"/>
      <c r="IT220" s="2"/>
      <c r="IU220" s="2"/>
    </row>
    <row r="221" spans="1:255" x14ac:dyDescent="0.2">
      <c r="A221">
        <v>18</v>
      </c>
      <c r="B221">
        <v>1</v>
      </c>
      <c r="C221">
        <v>358</v>
      </c>
      <c r="E221" t="s">
        <v>281</v>
      </c>
      <c r="F221" t="s">
        <v>282</v>
      </c>
      <c r="G221" t="s">
        <v>283</v>
      </c>
      <c r="H221" t="s">
        <v>284</v>
      </c>
      <c r="I221">
        <f>I219*J221</f>
        <v>70.326300000000003</v>
      </c>
      <c r="J221">
        <v>101</v>
      </c>
      <c r="O221">
        <f t="shared" si="160"/>
        <v>0</v>
      </c>
      <c r="P221">
        <f t="shared" si="161"/>
        <v>0</v>
      </c>
      <c r="Q221">
        <f t="shared" si="162"/>
        <v>0</v>
      </c>
      <c r="R221">
        <f t="shared" si="163"/>
        <v>0</v>
      </c>
      <c r="S221">
        <f t="shared" si="164"/>
        <v>0</v>
      </c>
      <c r="T221">
        <f t="shared" si="165"/>
        <v>0</v>
      </c>
      <c r="U221">
        <f t="shared" si="166"/>
        <v>0</v>
      </c>
      <c r="V221">
        <f t="shared" si="167"/>
        <v>0</v>
      </c>
      <c r="W221">
        <f t="shared" si="168"/>
        <v>0</v>
      </c>
      <c r="X221">
        <f t="shared" si="169"/>
        <v>0</v>
      </c>
      <c r="Y221">
        <f t="shared" si="170"/>
        <v>0</v>
      </c>
      <c r="AA221">
        <v>16781639</v>
      </c>
      <c r="AB221">
        <f t="shared" si="171"/>
        <v>0</v>
      </c>
      <c r="AC221">
        <f t="shared" si="172"/>
        <v>0</v>
      </c>
      <c r="AD221">
        <f t="shared" si="203"/>
        <v>0</v>
      </c>
      <c r="AE221">
        <f t="shared" si="204"/>
        <v>0</v>
      </c>
      <c r="AF221">
        <f t="shared" si="205"/>
        <v>0</v>
      </c>
      <c r="AG221">
        <f t="shared" si="173"/>
        <v>0</v>
      </c>
      <c r="AH221">
        <f t="shared" si="206"/>
        <v>0</v>
      </c>
      <c r="AI221">
        <f t="shared" si="207"/>
        <v>0</v>
      </c>
      <c r="AJ221">
        <f t="shared" si="174"/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111</v>
      </c>
      <c r="AU221">
        <v>64</v>
      </c>
      <c r="AV221">
        <v>1</v>
      </c>
      <c r="AW221">
        <v>1</v>
      </c>
      <c r="AZ221">
        <v>6.66</v>
      </c>
      <c r="BA221">
        <v>1</v>
      </c>
      <c r="BB221">
        <v>1</v>
      </c>
      <c r="BC221">
        <v>6.66</v>
      </c>
      <c r="BD221" t="s">
        <v>6</v>
      </c>
      <c r="BE221" t="s">
        <v>6</v>
      </c>
      <c r="BF221" t="s">
        <v>6</v>
      </c>
      <c r="BG221" t="s">
        <v>6</v>
      </c>
      <c r="BH221">
        <v>3</v>
      </c>
      <c r="BI221">
        <v>1</v>
      </c>
      <c r="BJ221" t="s">
        <v>6</v>
      </c>
      <c r="BM221">
        <v>11001</v>
      </c>
      <c r="BN221">
        <v>0</v>
      </c>
      <c r="BO221" t="s">
        <v>6</v>
      </c>
      <c r="BP221">
        <v>0</v>
      </c>
      <c r="BQ221">
        <v>2</v>
      </c>
      <c r="BR221">
        <v>0</v>
      </c>
      <c r="BS221">
        <v>1</v>
      </c>
      <c r="BT221">
        <v>1</v>
      </c>
      <c r="BU221">
        <v>1</v>
      </c>
      <c r="BV221">
        <v>1</v>
      </c>
      <c r="BW221">
        <v>1</v>
      </c>
      <c r="BX221">
        <v>1</v>
      </c>
      <c r="BY221" t="s">
        <v>6</v>
      </c>
      <c r="BZ221">
        <v>123</v>
      </c>
      <c r="CA221">
        <v>75</v>
      </c>
      <c r="CE221">
        <v>0</v>
      </c>
      <c r="CF221">
        <v>0</v>
      </c>
      <c r="CG221">
        <v>0</v>
      </c>
      <c r="CM221">
        <v>0</v>
      </c>
      <c r="CN221" t="s">
        <v>6</v>
      </c>
      <c r="CO221">
        <v>0</v>
      </c>
      <c r="CP221">
        <f t="shared" si="175"/>
        <v>0</v>
      </c>
      <c r="CQ221">
        <f t="shared" si="176"/>
        <v>0</v>
      </c>
      <c r="CR221">
        <f t="shared" si="177"/>
        <v>0</v>
      </c>
      <c r="CS221">
        <f t="shared" si="178"/>
        <v>0</v>
      </c>
      <c r="CT221">
        <f t="shared" si="179"/>
        <v>0</v>
      </c>
      <c r="CU221">
        <f t="shared" si="180"/>
        <v>0</v>
      </c>
      <c r="CV221">
        <f t="shared" si="181"/>
        <v>0</v>
      </c>
      <c r="CW221">
        <f t="shared" si="182"/>
        <v>0</v>
      </c>
      <c r="CX221">
        <f t="shared" si="183"/>
        <v>0</v>
      </c>
      <c r="CY221">
        <f t="shared" si="184"/>
        <v>0</v>
      </c>
      <c r="CZ221">
        <f t="shared" si="185"/>
        <v>0</v>
      </c>
      <c r="DC221" t="s">
        <v>6</v>
      </c>
      <c r="DD221" t="s">
        <v>6</v>
      </c>
      <c r="DE221" t="s">
        <v>6</v>
      </c>
      <c r="DF221" t="s">
        <v>6</v>
      </c>
      <c r="DG221" t="s">
        <v>6</v>
      </c>
      <c r="DH221" t="s">
        <v>6</v>
      </c>
      <c r="DI221" t="s">
        <v>6</v>
      </c>
      <c r="DJ221" t="s">
        <v>6</v>
      </c>
      <c r="DK221" t="s">
        <v>6</v>
      </c>
      <c r="DL221" t="s">
        <v>6</v>
      </c>
      <c r="DM221" t="s">
        <v>6</v>
      </c>
      <c r="DN221">
        <v>0</v>
      </c>
      <c r="DO221">
        <v>0</v>
      </c>
      <c r="DP221">
        <v>1</v>
      </c>
      <c r="DQ221">
        <v>1</v>
      </c>
      <c r="DU221">
        <v>1003</v>
      </c>
      <c r="DV221" t="s">
        <v>284</v>
      </c>
      <c r="DW221" t="s">
        <v>284</v>
      </c>
      <c r="DX221">
        <v>1</v>
      </c>
      <c r="EE221">
        <v>16510488</v>
      </c>
      <c r="EF221">
        <v>2</v>
      </c>
      <c r="EG221" t="s">
        <v>51</v>
      </c>
      <c r="EH221">
        <v>0</v>
      </c>
      <c r="EI221" t="s">
        <v>6</v>
      </c>
      <c r="EJ221">
        <v>1</v>
      </c>
      <c r="EK221">
        <v>11001</v>
      </c>
      <c r="EL221" t="s">
        <v>86</v>
      </c>
      <c r="EM221" t="s">
        <v>231</v>
      </c>
      <c r="EO221" t="s">
        <v>6</v>
      </c>
      <c r="EQ221">
        <v>0</v>
      </c>
      <c r="ER221">
        <v>0</v>
      </c>
      <c r="ES221">
        <v>0</v>
      </c>
      <c r="ET221">
        <v>0</v>
      </c>
      <c r="EU221">
        <v>0</v>
      </c>
      <c r="EV221">
        <v>0</v>
      </c>
      <c r="EW221">
        <v>0</v>
      </c>
      <c r="EX221">
        <v>0</v>
      </c>
      <c r="FQ221">
        <v>0</v>
      </c>
      <c r="FR221">
        <f t="shared" si="186"/>
        <v>0</v>
      </c>
      <c r="FS221">
        <v>0</v>
      </c>
      <c r="FT221" t="s">
        <v>55</v>
      </c>
      <c r="FU221" t="s">
        <v>56</v>
      </c>
      <c r="FX221">
        <v>110.7</v>
      </c>
      <c r="FY221">
        <v>63.75</v>
      </c>
      <c r="GA221" t="s">
        <v>6</v>
      </c>
      <c r="GD221">
        <v>0</v>
      </c>
      <c r="GF221">
        <v>-2049262376</v>
      </c>
      <c r="GG221">
        <v>1</v>
      </c>
      <c r="GH221">
        <v>1</v>
      </c>
      <c r="GI221">
        <v>4</v>
      </c>
      <c r="GJ221">
        <v>0</v>
      </c>
      <c r="GK221">
        <f>ROUND(R221*(S12)/100,2)</f>
        <v>0</v>
      </c>
      <c r="GL221">
        <f t="shared" si="187"/>
        <v>0</v>
      </c>
      <c r="GM221">
        <f t="shared" si="188"/>
        <v>0</v>
      </c>
      <c r="GN221">
        <f t="shared" si="189"/>
        <v>0</v>
      </c>
      <c r="GO221">
        <f t="shared" si="190"/>
        <v>0</v>
      </c>
      <c r="GP221">
        <f t="shared" si="191"/>
        <v>0</v>
      </c>
      <c r="GR221">
        <v>0</v>
      </c>
      <c r="GS221">
        <v>3</v>
      </c>
      <c r="GT221">
        <v>0</v>
      </c>
      <c r="GU221" t="s">
        <v>6</v>
      </c>
      <c r="GV221">
        <f t="shared" si="192"/>
        <v>0</v>
      </c>
      <c r="GW221">
        <v>1</v>
      </c>
      <c r="GX221">
        <f t="shared" si="193"/>
        <v>0</v>
      </c>
      <c r="HA221">
        <v>0</v>
      </c>
      <c r="HB221">
        <v>0</v>
      </c>
      <c r="HC221">
        <f t="shared" si="194"/>
        <v>0</v>
      </c>
      <c r="IK221">
        <v>0</v>
      </c>
    </row>
    <row r="222" spans="1:255" x14ac:dyDescent="0.2">
      <c r="A222" s="2">
        <v>18</v>
      </c>
      <c r="B222" s="2">
        <v>1</v>
      </c>
      <c r="C222" s="2">
        <v>346</v>
      </c>
      <c r="D222" s="2"/>
      <c r="E222" s="2" t="s">
        <v>285</v>
      </c>
      <c r="F222" s="2" t="s">
        <v>286</v>
      </c>
      <c r="G222" s="2" t="s">
        <v>287</v>
      </c>
      <c r="H222" s="2" t="s">
        <v>284</v>
      </c>
      <c r="I222" s="2">
        <f>I218*J222</f>
        <v>70.326300000000003</v>
      </c>
      <c r="J222" s="2">
        <v>101</v>
      </c>
      <c r="K222" s="2"/>
      <c r="L222" s="2"/>
      <c r="M222" s="2"/>
      <c r="N222" s="2"/>
      <c r="O222" s="2">
        <f t="shared" si="160"/>
        <v>865.01</v>
      </c>
      <c r="P222" s="2">
        <f t="shared" si="161"/>
        <v>865.01</v>
      </c>
      <c r="Q222" s="2">
        <f t="shared" si="162"/>
        <v>0</v>
      </c>
      <c r="R222" s="2">
        <f t="shared" si="163"/>
        <v>0</v>
      </c>
      <c r="S222" s="2">
        <f t="shared" si="164"/>
        <v>0</v>
      </c>
      <c r="T222" s="2">
        <f t="shared" si="165"/>
        <v>0</v>
      </c>
      <c r="U222" s="2">
        <f t="shared" si="166"/>
        <v>0</v>
      </c>
      <c r="V222" s="2">
        <f t="shared" si="167"/>
        <v>0</v>
      </c>
      <c r="W222" s="2">
        <f t="shared" si="168"/>
        <v>0</v>
      </c>
      <c r="X222" s="2">
        <f t="shared" si="169"/>
        <v>0</v>
      </c>
      <c r="Y222" s="2">
        <f t="shared" si="170"/>
        <v>0</v>
      </c>
      <c r="Z222" s="2"/>
      <c r="AA222" s="2">
        <v>16781625</v>
      </c>
      <c r="AB222" s="2">
        <f t="shared" si="171"/>
        <v>12.3</v>
      </c>
      <c r="AC222" s="2">
        <f t="shared" si="172"/>
        <v>12.3</v>
      </c>
      <c r="AD222" s="2">
        <f t="shared" si="203"/>
        <v>0</v>
      </c>
      <c r="AE222" s="2">
        <f t="shared" si="204"/>
        <v>0</v>
      </c>
      <c r="AF222" s="2">
        <f t="shared" si="205"/>
        <v>0</v>
      </c>
      <c r="AG222" s="2">
        <f t="shared" si="173"/>
        <v>0</v>
      </c>
      <c r="AH222" s="2">
        <f t="shared" si="206"/>
        <v>0</v>
      </c>
      <c r="AI222" s="2">
        <f t="shared" si="207"/>
        <v>0</v>
      </c>
      <c r="AJ222" s="2">
        <f t="shared" si="174"/>
        <v>0</v>
      </c>
      <c r="AK222" s="2">
        <v>12.3</v>
      </c>
      <c r="AL222" s="2">
        <v>12.3</v>
      </c>
      <c r="AM222" s="2">
        <v>0</v>
      </c>
      <c r="AN222" s="2">
        <v>0</v>
      </c>
      <c r="AO222" s="2">
        <v>0</v>
      </c>
      <c r="AP222" s="2">
        <v>0</v>
      </c>
      <c r="AQ222" s="2">
        <v>0</v>
      </c>
      <c r="AR222" s="2">
        <v>0</v>
      </c>
      <c r="AS222" s="2">
        <v>0</v>
      </c>
      <c r="AT222" s="2">
        <v>111</v>
      </c>
      <c r="AU222" s="2">
        <v>64</v>
      </c>
      <c r="AV222" s="2">
        <v>1</v>
      </c>
      <c r="AW222" s="2">
        <v>1</v>
      </c>
      <c r="AX222" s="2"/>
      <c r="AY222" s="2"/>
      <c r="AZ222" s="2">
        <v>1</v>
      </c>
      <c r="BA222" s="2">
        <v>1</v>
      </c>
      <c r="BB222" s="2">
        <v>1</v>
      </c>
      <c r="BC222" s="2">
        <v>1</v>
      </c>
      <c r="BD222" s="2" t="s">
        <v>6</v>
      </c>
      <c r="BE222" s="2" t="s">
        <v>6</v>
      </c>
      <c r="BF222" s="2" t="s">
        <v>6</v>
      </c>
      <c r="BG222" s="2" t="s">
        <v>6</v>
      </c>
      <c r="BH222" s="2">
        <v>3</v>
      </c>
      <c r="BI222" s="2">
        <v>1</v>
      </c>
      <c r="BJ222" s="2" t="s">
        <v>288</v>
      </c>
      <c r="BK222" s="2"/>
      <c r="BL222" s="2"/>
      <c r="BM222" s="2">
        <v>11001</v>
      </c>
      <c r="BN222" s="2">
        <v>0</v>
      </c>
      <c r="BO222" s="2" t="s">
        <v>6</v>
      </c>
      <c r="BP222" s="2">
        <v>0</v>
      </c>
      <c r="BQ222" s="2">
        <v>2</v>
      </c>
      <c r="BR222" s="2">
        <v>0</v>
      </c>
      <c r="BS222" s="2">
        <v>1</v>
      </c>
      <c r="BT222" s="2">
        <v>1</v>
      </c>
      <c r="BU222" s="2">
        <v>1</v>
      </c>
      <c r="BV222" s="2">
        <v>1</v>
      </c>
      <c r="BW222" s="2">
        <v>1</v>
      </c>
      <c r="BX222" s="2">
        <v>1</v>
      </c>
      <c r="BY222" s="2" t="s">
        <v>6</v>
      </c>
      <c r="BZ222" s="2">
        <v>123</v>
      </c>
      <c r="CA222" s="2">
        <v>75</v>
      </c>
      <c r="CB222" s="2"/>
      <c r="CC222" s="2"/>
      <c r="CD222" s="2"/>
      <c r="CE222" s="2">
        <v>0</v>
      </c>
      <c r="CF222" s="2">
        <v>0</v>
      </c>
      <c r="CG222" s="2">
        <v>0</v>
      </c>
      <c r="CH222" s="2"/>
      <c r="CI222" s="2"/>
      <c r="CJ222" s="2"/>
      <c r="CK222" s="2"/>
      <c r="CL222" s="2"/>
      <c r="CM222" s="2">
        <v>0</v>
      </c>
      <c r="CN222" s="2" t="s">
        <v>6</v>
      </c>
      <c r="CO222" s="2">
        <v>0</v>
      </c>
      <c r="CP222" s="2">
        <f t="shared" si="175"/>
        <v>865.01</v>
      </c>
      <c r="CQ222" s="2">
        <f t="shared" si="176"/>
        <v>12.3</v>
      </c>
      <c r="CR222" s="2">
        <f t="shared" si="177"/>
        <v>0</v>
      </c>
      <c r="CS222" s="2">
        <f t="shared" si="178"/>
        <v>0</v>
      </c>
      <c r="CT222" s="2">
        <f t="shared" si="179"/>
        <v>0</v>
      </c>
      <c r="CU222" s="2">
        <f t="shared" si="180"/>
        <v>0</v>
      </c>
      <c r="CV222" s="2">
        <f t="shared" si="181"/>
        <v>0</v>
      </c>
      <c r="CW222" s="2">
        <f t="shared" si="182"/>
        <v>0</v>
      </c>
      <c r="CX222" s="2">
        <f t="shared" si="183"/>
        <v>0</v>
      </c>
      <c r="CY222" s="2">
        <f t="shared" si="184"/>
        <v>0</v>
      </c>
      <c r="CZ222" s="2">
        <f t="shared" si="185"/>
        <v>0</v>
      </c>
      <c r="DA222" s="2"/>
      <c r="DB222" s="2"/>
      <c r="DC222" s="2" t="s">
        <v>6</v>
      </c>
      <c r="DD222" s="2" t="s">
        <v>6</v>
      </c>
      <c r="DE222" s="2" t="s">
        <v>6</v>
      </c>
      <c r="DF222" s="2" t="s">
        <v>6</v>
      </c>
      <c r="DG222" s="2" t="s">
        <v>6</v>
      </c>
      <c r="DH222" s="2" t="s">
        <v>6</v>
      </c>
      <c r="DI222" s="2" t="s">
        <v>6</v>
      </c>
      <c r="DJ222" s="2" t="s">
        <v>6</v>
      </c>
      <c r="DK222" s="2" t="s">
        <v>6</v>
      </c>
      <c r="DL222" s="2" t="s">
        <v>6</v>
      </c>
      <c r="DM222" s="2" t="s">
        <v>6</v>
      </c>
      <c r="DN222" s="2">
        <v>0</v>
      </c>
      <c r="DO222" s="2">
        <v>0</v>
      </c>
      <c r="DP222" s="2">
        <v>1</v>
      </c>
      <c r="DQ222" s="2">
        <v>1</v>
      </c>
      <c r="DR222" s="2"/>
      <c r="DS222" s="2"/>
      <c r="DT222" s="2"/>
      <c r="DU222" s="2">
        <v>1003</v>
      </c>
      <c r="DV222" s="2" t="s">
        <v>284</v>
      </c>
      <c r="DW222" s="2" t="s">
        <v>284</v>
      </c>
      <c r="DX222" s="2">
        <v>1</v>
      </c>
      <c r="DY222" s="2"/>
      <c r="DZ222" s="2"/>
      <c r="EA222" s="2"/>
      <c r="EB222" s="2"/>
      <c r="EC222" s="2"/>
      <c r="ED222" s="2"/>
      <c r="EE222" s="2">
        <v>16510488</v>
      </c>
      <c r="EF222" s="2">
        <v>2</v>
      </c>
      <c r="EG222" s="2" t="s">
        <v>51</v>
      </c>
      <c r="EH222" s="2">
        <v>0</v>
      </c>
      <c r="EI222" s="2" t="s">
        <v>6</v>
      </c>
      <c r="EJ222" s="2">
        <v>1</v>
      </c>
      <c r="EK222" s="2">
        <v>11001</v>
      </c>
      <c r="EL222" s="2" t="s">
        <v>86</v>
      </c>
      <c r="EM222" s="2" t="s">
        <v>231</v>
      </c>
      <c r="EN222" s="2"/>
      <c r="EO222" s="2" t="s">
        <v>6</v>
      </c>
      <c r="EP222" s="2"/>
      <c r="EQ222" s="2">
        <v>0</v>
      </c>
      <c r="ER222" s="2">
        <v>12.3</v>
      </c>
      <c r="ES222" s="2">
        <v>12.3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>
        <v>0</v>
      </c>
      <c r="FR222" s="2">
        <f t="shared" si="186"/>
        <v>0</v>
      </c>
      <c r="FS222" s="2">
        <v>0</v>
      </c>
      <c r="FT222" s="2" t="s">
        <v>55</v>
      </c>
      <c r="FU222" s="2" t="s">
        <v>56</v>
      </c>
      <c r="FV222" s="2"/>
      <c r="FW222" s="2"/>
      <c r="FX222" s="2">
        <v>110.7</v>
      </c>
      <c r="FY222" s="2">
        <v>63.75</v>
      </c>
      <c r="FZ222" s="2"/>
      <c r="GA222" s="2" t="s">
        <v>6</v>
      </c>
      <c r="GB222" s="2"/>
      <c r="GC222" s="2"/>
      <c r="GD222" s="2">
        <v>0</v>
      </c>
      <c r="GE222" s="2"/>
      <c r="GF222" s="2">
        <v>26470480</v>
      </c>
      <c r="GG222" s="2">
        <v>2</v>
      </c>
      <c r="GH222" s="2">
        <v>1</v>
      </c>
      <c r="GI222" s="2">
        <v>-2</v>
      </c>
      <c r="GJ222" s="2">
        <v>0</v>
      </c>
      <c r="GK222" s="2">
        <f>ROUND(R222*(R12)/100,2)</f>
        <v>0</v>
      </c>
      <c r="GL222" s="2">
        <f t="shared" si="187"/>
        <v>0</v>
      </c>
      <c r="GM222" s="2">
        <f t="shared" si="188"/>
        <v>865.01</v>
      </c>
      <c r="GN222" s="2">
        <f t="shared" si="189"/>
        <v>865.01</v>
      </c>
      <c r="GO222" s="2">
        <f t="shared" si="190"/>
        <v>0</v>
      </c>
      <c r="GP222" s="2">
        <f t="shared" si="191"/>
        <v>0</v>
      </c>
      <c r="GQ222" s="2"/>
      <c r="GR222" s="2">
        <v>0</v>
      </c>
      <c r="GS222" s="2">
        <v>3</v>
      </c>
      <c r="GT222" s="2">
        <v>0</v>
      </c>
      <c r="GU222" s="2" t="s">
        <v>6</v>
      </c>
      <c r="GV222" s="2">
        <f t="shared" si="192"/>
        <v>0</v>
      </c>
      <c r="GW222" s="2">
        <v>1</v>
      </c>
      <c r="GX222" s="2">
        <f t="shared" si="193"/>
        <v>0</v>
      </c>
      <c r="GY222" s="2"/>
      <c r="GZ222" s="2"/>
      <c r="HA222" s="2">
        <v>0</v>
      </c>
      <c r="HB222" s="2">
        <v>0</v>
      </c>
      <c r="HC222" s="2">
        <f t="shared" si="194"/>
        <v>0</v>
      </c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>
        <v>0</v>
      </c>
      <c r="IL222" s="2"/>
      <c r="IM222" s="2"/>
      <c r="IN222" s="2"/>
      <c r="IO222" s="2"/>
      <c r="IP222" s="2"/>
      <c r="IQ222" s="2"/>
      <c r="IR222" s="2"/>
      <c r="IS222" s="2"/>
      <c r="IT222" s="2"/>
      <c r="IU222" s="2"/>
    </row>
    <row r="223" spans="1:255" x14ac:dyDescent="0.2">
      <c r="A223">
        <v>18</v>
      </c>
      <c r="B223">
        <v>1</v>
      </c>
      <c r="C223">
        <v>359</v>
      </c>
      <c r="E223" t="s">
        <v>285</v>
      </c>
      <c r="F223" t="s">
        <v>286</v>
      </c>
      <c r="G223" t="s">
        <v>287</v>
      </c>
      <c r="H223" t="s">
        <v>284</v>
      </c>
      <c r="I223">
        <f>I219*J223</f>
        <v>70.326300000000003</v>
      </c>
      <c r="J223">
        <v>101</v>
      </c>
      <c r="O223">
        <f t="shared" si="160"/>
        <v>5760.99</v>
      </c>
      <c r="P223">
        <f t="shared" si="161"/>
        <v>5760.99</v>
      </c>
      <c r="Q223">
        <f t="shared" si="162"/>
        <v>0</v>
      </c>
      <c r="R223">
        <f t="shared" si="163"/>
        <v>0</v>
      </c>
      <c r="S223">
        <f t="shared" si="164"/>
        <v>0</v>
      </c>
      <c r="T223">
        <f t="shared" si="165"/>
        <v>0</v>
      </c>
      <c r="U223">
        <f t="shared" si="166"/>
        <v>0</v>
      </c>
      <c r="V223">
        <f t="shared" si="167"/>
        <v>0</v>
      </c>
      <c r="W223">
        <f t="shared" si="168"/>
        <v>0</v>
      </c>
      <c r="X223">
        <f t="shared" si="169"/>
        <v>0</v>
      </c>
      <c r="Y223">
        <f t="shared" si="170"/>
        <v>0</v>
      </c>
      <c r="AA223">
        <v>16781639</v>
      </c>
      <c r="AB223">
        <f t="shared" si="171"/>
        <v>12.3</v>
      </c>
      <c r="AC223">
        <f t="shared" si="172"/>
        <v>12.3</v>
      </c>
      <c r="AD223">
        <f t="shared" si="203"/>
        <v>0</v>
      </c>
      <c r="AE223">
        <f t="shared" si="204"/>
        <v>0</v>
      </c>
      <c r="AF223">
        <f t="shared" si="205"/>
        <v>0</v>
      </c>
      <c r="AG223">
        <f t="shared" si="173"/>
        <v>0</v>
      </c>
      <c r="AH223">
        <f t="shared" si="206"/>
        <v>0</v>
      </c>
      <c r="AI223">
        <f t="shared" si="207"/>
        <v>0</v>
      </c>
      <c r="AJ223">
        <f t="shared" si="174"/>
        <v>0</v>
      </c>
      <c r="AK223">
        <v>12.3</v>
      </c>
      <c r="AL223">
        <v>12.3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111</v>
      </c>
      <c r="AU223">
        <v>64</v>
      </c>
      <c r="AV223">
        <v>1</v>
      </c>
      <c r="AW223">
        <v>1</v>
      </c>
      <c r="AZ223">
        <v>6.66</v>
      </c>
      <c r="BA223">
        <v>1</v>
      </c>
      <c r="BB223">
        <v>1</v>
      </c>
      <c r="BC223">
        <v>6.66</v>
      </c>
      <c r="BD223" t="s">
        <v>6</v>
      </c>
      <c r="BE223" t="s">
        <v>6</v>
      </c>
      <c r="BF223" t="s">
        <v>6</v>
      </c>
      <c r="BG223" t="s">
        <v>6</v>
      </c>
      <c r="BH223">
        <v>3</v>
      </c>
      <c r="BI223">
        <v>1</v>
      </c>
      <c r="BJ223" t="s">
        <v>288</v>
      </c>
      <c r="BM223">
        <v>11001</v>
      </c>
      <c r="BN223">
        <v>0</v>
      </c>
      <c r="BO223" t="s">
        <v>6</v>
      </c>
      <c r="BP223">
        <v>0</v>
      </c>
      <c r="BQ223">
        <v>2</v>
      </c>
      <c r="BR223">
        <v>0</v>
      </c>
      <c r="BS223">
        <v>1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6</v>
      </c>
      <c r="BZ223">
        <v>123</v>
      </c>
      <c r="CA223">
        <v>75</v>
      </c>
      <c r="CE223">
        <v>0</v>
      </c>
      <c r="CF223">
        <v>0</v>
      </c>
      <c r="CG223">
        <v>0</v>
      </c>
      <c r="CM223">
        <v>0</v>
      </c>
      <c r="CN223" t="s">
        <v>6</v>
      </c>
      <c r="CO223">
        <v>0</v>
      </c>
      <c r="CP223">
        <f t="shared" si="175"/>
        <v>5760.99</v>
      </c>
      <c r="CQ223">
        <f t="shared" si="176"/>
        <v>81.918000000000006</v>
      </c>
      <c r="CR223">
        <f t="shared" si="177"/>
        <v>0</v>
      </c>
      <c r="CS223">
        <f t="shared" si="178"/>
        <v>0</v>
      </c>
      <c r="CT223">
        <f t="shared" si="179"/>
        <v>0</v>
      </c>
      <c r="CU223">
        <f t="shared" si="180"/>
        <v>0</v>
      </c>
      <c r="CV223">
        <f t="shared" si="181"/>
        <v>0</v>
      </c>
      <c r="CW223">
        <f t="shared" si="182"/>
        <v>0</v>
      </c>
      <c r="CX223">
        <f t="shared" si="183"/>
        <v>0</v>
      </c>
      <c r="CY223">
        <f t="shared" si="184"/>
        <v>0</v>
      </c>
      <c r="CZ223">
        <f t="shared" si="185"/>
        <v>0</v>
      </c>
      <c r="DC223" t="s">
        <v>6</v>
      </c>
      <c r="DD223" t="s">
        <v>6</v>
      </c>
      <c r="DE223" t="s">
        <v>6</v>
      </c>
      <c r="DF223" t="s">
        <v>6</v>
      </c>
      <c r="DG223" t="s">
        <v>6</v>
      </c>
      <c r="DH223" t="s">
        <v>6</v>
      </c>
      <c r="DI223" t="s">
        <v>6</v>
      </c>
      <c r="DJ223" t="s">
        <v>6</v>
      </c>
      <c r="DK223" t="s">
        <v>6</v>
      </c>
      <c r="DL223" t="s">
        <v>6</v>
      </c>
      <c r="DM223" t="s">
        <v>6</v>
      </c>
      <c r="DN223">
        <v>0</v>
      </c>
      <c r="DO223">
        <v>0</v>
      </c>
      <c r="DP223">
        <v>1</v>
      </c>
      <c r="DQ223">
        <v>1</v>
      </c>
      <c r="DU223">
        <v>1003</v>
      </c>
      <c r="DV223" t="s">
        <v>284</v>
      </c>
      <c r="DW223" t="s">
        <v>284</v>
      </c>
      <c r="DX223">
        <v>1</v>
      </c>
      <c r="EE223">
        <v>16510488</v>
      </c>
      <c r="EF223">
        <v>2</v>
      </c>
      <c r="EG223" t="s">
        <v>51</v>
      </c>
      <c r="EH223">
        <v>0</v>
      </c>
      <c r="EI223" t="s">
        <v>6</v>
      </c>
      <c r="EJ223">
        <v>1</v>
      </c>
      <c r="EK223">
        <v>11001</v>
      </c>
      <c r="EL223" t="s">
        <v>86</v>
      </c>
      <c r="EM223" t="s">
        <v>231</v>
      </c>
      <c r="EO223" t="s">
        <v>6</v>
      </c>
      <c r="EQ223">
        <v>0</v>
      </c>
      <c r="ER223">
        <v>12.3</v>
      </c>
      <c r="ES223">
        <v>12.3</v>
      </c>
      <c r="ET223">
        <v>0</v>
      </c>
      <c r="EU223">
        <v>0</v>
      </c>
      <c r="EV223">
        <v>0</v>
      </c>
      <c r="EW223">
        <v>0</v>
      </c>
      <c r="EX223">
        <v>0</v>
      </c>
      <c r="FQ223">
        <v>0</v>
      </c>
      <c r="FR223">
        <f t="shared" si="186"/>
        <v>0</v>
      </c>
      <c r="FS223">
        <v>0</v>
      </c>
      <c r="FT223" t="s">
        <v>55</v>
      </c>
      <c r="FU223" t="s">
        <v>56</v>
      </c>
      <c r="FX223">
        <v>110.7</v>
      </c>
      <c r="FY223">
        <v>63.75</v>
      </c>
      <c r="GA223" t="s">
        <v>6</v>
      </c>
      <c r="GD223">
        <v>0</v>
      </c>
      <c r="GF223">
        <v>26470480</v>
      </c>
      <c r="GG223">
        <v>1</v>
      </c>
      <c r="GH223">
        <v>1</v>
      </c>
      <c r="GI223">
        <v>4</v>
      </c>
      <c r="GJ223">
        <v>0</v>
      </c>
      <c r="GK223">
        <f>ROUND(R223*(S12)/100,2)</f>
        <v>0</v>
      </c>
      <c r="GL223">
        <f t="shared" si="187"/>
        <v>0</v>
      </c>
      <c r="GM223">
        <f t="shared" si="188"/>
        <v>5760.99</v>
      </c>
      <c r="GN223">
        <f t="shared" si="189"/>
        <v>5760.99</v>
      </c>
      <c r="GO223">
        <f t="shared" si="190"/>
        <v>0</v>
      </c>
      <c r="GP223">
        <f t="shared" si="191"/>
        <v>0</v>
      </c>
      <c r="GR223">
        <v>0</v>
      </c>
      <c r="GS223">
        <v>3</v>
      </c>
      <c r="GT223">
        <v>0</v>
      </c>
      <c r="GU223" t="s">
        <v>6</v>
      </c>
      <c r="GV223">
        <f t="shared" si="192"/>
        <v>0</v>
      </c>
      <c r="GW223">
        <v>1</v>
      </c>
      <c r="GX223">
        <f t="shared" si="193"/>
        <v>0</v>
      </c>
      <c r="HA223">
        <v>0</v>
      </c>
      <c r="HB223">
        <v>0</v>
      </c>
      <c r="HC223">
        <f t="shared" si="194"/>
        <v>0</v>
      </c>
      <c r="IK223">
        <v>0</v>
      </c>
    </row>
    <row r="224" spans="1:255" x14ac:dyDescent="0.2">
      <c r="A224" s="2">
        <v>18</v>
      </c>
      <c r="B224" s="2">
        <v>1</v>
      </c>
      <c r="C224" s="2">
        <v>347</v>
      </c>
      <c r="D224" s="2"/>
      <c r="E224" s="2" t="s">
        <v>289</v>
      </c>
      <c r="F224" s="2" t="s">
        <v>290</v>
      </c>
      <c r="G224" s="2" t="s">
        <v>291</v>
      </c>
      <c r="H224" s="2" t="s">
        <v>292</v>
      </c>
      <c r="I224" s="2">
        <f>I218*J224</f>
        <v>0.06</v>
      </c>
      <c r="J224" s="2">
        <v>8.6169754416199909E-2</v>
      </c>
      <c r="K224" s="2"/>
      <c r="L224" s="2"/>
      <c r="M224" s="2"/>
      <c r="N224" s="2"/>
      <c r="O224" s="2">
        <f t="shared" si="160"/>
        <v>3.78</v>
      </c>
      <c r="P224" s="2">
        <f t="shared" si="161"/>
        <v>3.78</v>
      </c>
      <c r="Q224" s="2">
        <f t="shared" si="162"/>
        <v>0</v>
      </c>
      <c r="R224" s="2">
        <f t="shared" si="163"/>
        <v>0</v>
      </c>
      <c r="S224" s="2">
        <f t="shared" si="164"/>
        <v>0</v>
      </c>
      <c r="T224" s="2">
        <f t="shared" si="165"/>
        <v>0</v>
      </c>
      <c r="U224" s="2">
        <f t="shared" si="166"/>
        <v>0</v>
      </c>
      <c r="V224" s="2">
        <f t="shared" si="167"/>
        <v>0</v>
      </c>
      <c r="W224" s="2">
        <f t="shared" si="168"/>
        <v>0</v>
      </c>
      <c r="X224" s="2">
        <f t="shared" si="169"/>
        <v>0</v>
      </c>
      <c r="Y224" s="2">
        <f t="shared" si="170"/>
        <v>0</v>
      </c>
      <c r="Z224" s="2"/>
      <c r="AA224" s="2">
        <v>16781625</v>
      </c>
      <c r="AB224" s="2">
        <f t="shared" si="171"/>
        <v>63</v>
      </c>
      <c r="AC224" s="2">
        <f t="shared" si="172"/>
        <v>63</v>
      </c>
      <c r="AD224" s="2">
        <f t="shared" si="203"/>
        <v>0</v>
      </c>
      <c r="AE224" s="2">
        <f t="shared" si="204"/>
        <v>0</v>
      </c>
      <c r="AF224" s="2">
        <f t="shared" si="205"/>
        <v>0</v>
      </c>
      <c r="AG224" s="2">
        <f t="shared" si="173"/>
        <v>0</v>
      </c>
      <c r="AH224" s="2">
        <f t="shared" si="206"/>
        <v>0</v>
      </c>
      <c r="AI224" s="2">
        <f t="shared" si="207"/>
        <v>0</v>
      </c>
      <c r="AJ224" s="2">
        <f t="shared" si="174"/>
        <v>0</v>
      </c>
      <c r="AK224" s="2">
        <v>63</v>
      </c>
      <c r="AL224" s="2">
        <v>63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 s="2">
        <v>0</v>
      </c>
      <c r="AT224" s="2">
        <v>111</v>
      </c>
      <c r="AU224" s="2">
        <v>64</v>
      </c>
      <c r="AV224" s="2">
        <v>1</v>
      </c>
      <c r="AW224" s="2">
        <v>1</v>
      </c>
      <c r="AX224" s="2"/>
      <c r="AY224" s="2"/>
      <c r="AZ224" s="2">
        <v>1</v>
      </c>
      <c r="BA224" s="2">
        <v>1</v>
      </c>
      <c r="BB224" s="2">
        <v>1</v>
      </c>
      <c r="BC224" s="2">
        <v>1</v>
      </c>
      <c r="BD224" s="2" t="s">
        <v>6</v>
      </c>
      <c r="BE224" s="2" t="s">
        <v>6</v>
      </c>
      <c r="BF224" s="2" t="s">
        <v>6</v>
      </c>
      <c r="BG224" s="2" t="s">
        <v>6</v>
      </c>
      <c r="BH224" s="2">
        <v>3</v>
      </c>
      <c r="BI224" s="2">
        <v>1</v>
      </c>
      <c r="BJ224" s="2" t="s">
        <v>293</v>
      </c>
      <c r="BK224" s="2"/>
      <c r="BL224" s="2"/>
      <c r="BM224" s="2">
        <v>11001</v>
      </c>
      <c r="BN224" s="2">
        <v>0</v>
      </c>
      <c r="BO224" s="2" t="s">
        <v>6</v>
      </c>
      <c r="BP224" s="2">
        <v>0</v>
      </c>
      <c r="BQ224" s="2">
        <v>2</v>
      </c>
      <c r="BR224" s="2">
        <v>0</v>
      </c>
      <c r="BS224" s="2">
        <v>1</v>
      </c>
      <c r="BT224" s="2">
        <v>1</v>
      </c>
      <c r="BU224" s="2">
        <v>1</v>
      </c>
      <c r="BV224" s="2">
        <v>1</v>
      </c>
      <c r="BW224" s="2">
        <v>1</v>
      </c>
      <c r="BX224" s="2">
        <v>1</v>
      </c>
      <c r="BY224" s="2" t="s">
        <v>6</v>
      </c>
      <c r="BZ224" s="2">
        <v>123</v>
      </c>
      <c r="CA224" s="2">
        <v>75</v>
      </c>
      <c r="CB224" s="2"/>
      <c r="CC224" s="2"/>
      <c r="CD224" s="2"/>
      <c r="CE224" s="2">
        <v>0</v>
      </c>
      <c r="CF224" s="2">
        <v>0</v>
      </c>
      <c r="CG224" s="2">
        <v>0</v>
      </c>
      <c r="CH224" s="2"/>
      <c r="CI224" s="2"/>
      <c r="CJ224" s="2"/>
      <c r="CK224" s="2"/>
      <c r="CL224" s="2"/>
      <c r="CM224" s="2">
        <v>0</v>
      </c>
      <c r="CN224" s="2" t="s">
        <v>6</v>
      </c>
      <c r="CO224" s="2">
        <v>0</v>
      </c>
      <c r="CP224" s="2">
        <f t="shared" si="175"/>
        <v>3.78</v>
      </c>
      <c r="CQ224" s="2">
        <f t="shared" si="176"/>
        <v>63</v>
      </c>
      <c r="CR224" s="2">
        <f t="shared" si="177"/>
        <v>0</v>
      </c>
      <c r="CS224" s="2">
        <f t="shared" si="178"/>
        <v>0</v>
      </c>
      <c r="CT224" s="2">
        <f t="shared" si="179"/>
        <v>0</v>
      </c>
      <c r="CU224" s="2">
        <f t="shared" si="180"/>
        <v>0</v>
      </c>
      <c r="CV224" s="2">
        <f t="shared" si="181"/>
        <v>0</v>
      </c>
      <c r="CW224" s="2">
        <f t="shared" si="182"/>
        <v>0</v>
      </c>
      <c r="CX224" s="2">
        <f t="shared" si="183"/>
        <v>0</v>
      </c>
      <c r="CY224" s="2">
        <f t="shared" si="184"/>
        <v>0</v>
      </c>
      <c r="CZ224" s="2">
        <f t="shared" si="185"/>
        <v>0</v>
      </c>
      <c r="DA224" s="2"/>
      <c r="DB224" s="2"/>
      <c r="DC224" s="2" t="s">
        <v>6</v>
      </c>
      <c r="DD224" s="2" t="s">
        <v>6</v>
      </c>
      <c r="DE224" s="2" t="s">
        <v>6</v>
      </c>
      <c r="DF224" s="2" t="s">
        <v>6</v>
      </c>
      <c r="DG224" s="2" t="s">
        <v>6</v>
      </c>
      <c r="DH224" s="2" t="s">
        <v>6</v>
      </c>
      <c r="DI224" s="2" t="s">
        <v>6</v>
      </c>
      <c r="DJ224" s="2" t="s">
        <v>6</v>
      </c>
      <c r="DK224" s="2" t="s">
        <v>6</v>
      </c>
      <c r="DL224" s="2" t="s">
        <v>6</v>
      </c>
      <c r="DM224" s="2" t="s">
        <v>6</v>
      </c>
      <c r="DN224" s="2">
        <v>0</v>
      </c>
      <c r="DO224" s="2">
        <v>0</v>
      </c>
      <c r="DP224" s="2">
        <v>1</v>
      </c>
      <c r="DQ224" s="2">
        <v>1</v>
      </c>
      <c r="DR224" s="2"/>
      <c r="DS224" s="2"/>
      <c r="DT224" s="2"/>
      <c r="DU224" s="2">
        <v>1010</v>
      </c>
      <c r="DV224" s="2" t="s">
        <v>292</v>
      </c>
      <c r="DW224" s="2" t="s">
        <v>292</v>
      </c>
      <c r="DX224" s="2">
        <v>100</v>
      </c>
      <c r="DY224" s="2"/>
      <c r="DZ224" s="2"/>
      <c r="EA224" s="2"/>
      <c r="EB224" s="2"/>
      <c r="EC224" s="2"/>
      <c r="ED224" s="2"/>
      <c r="EE224" s="2">
        <v>16510488</v>
      </c>
      <c r="EF224" s="2">
        <v>2</v>
      </c>
      <c r="EG224" s="2" t="s">
        <v>51</v>
      </c>
      <c r="EH224" s="2">
        <v>0</v>
      </c>
      <c r="EI224" s="2" t="s">
        <v>6</v>
      </c>
      <c r="EJ224" s="2">
        <v>1</v>
      </c>
      <c r="EK224" s="2">
        <v>11001</v>
      </c>
      <c r="EL224" s="2" t="s">
        <v>86</v>
      </c>
      <c r="EM224" s="2" t="s">
        <v>231</v>
      </c>
      <c r="EN224" s="2"/>
      <c r="EO224" s="2" t="s">
        <v>6</v>
      </c>
      <c r="EP224" s="2"/>
      <c r="EQ224" s="2">
        <v>0</v>
      </c>
      <c r="ER224" s="2">
        <v>63</v>
      </c>
      <c r="ES224" s="2">
        <v>63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>
        <v>0</v>
      </c>
      <c r="FR224" s="2">
        <f t="shared" si="186"/>
        <v>0</v>
      </c>
      <c r="FS224" s="2">
        <v>0</v>
      </c>
      <c r="FT224" s="2" t="s">
        <v>55</v>
      </c>
      <c r="FU224" s="2" t="s">
        <v>56</v>
      </c>
      <c r="FV224" s="2"/>
      <c r="FW224" s="2"/>
      <c r="FX224" s="2">
        <v>110.7</v>
      </c>
      <c r="FY224" s="2">
        <v>63.75</v>
      </c>
      <c r="FZ224" s="2"/>
      <c r="GA224" s="2" t="s">
        <v>6</v>
      </c>
      <c r="GB224" s="2"/>
      <c r="GC224" s="2"/>
      <c r="GD224" s="2">
        <v>0</v>
      </c>
      <c r="GE224" s="2"/>
      <c r="GF224" s="2">
        <v>1345842772</v>
      </c>
      <c r="GG224" s="2">
        <v>2</v>
      </c>
      <c r="GH224" s="2">
        <v>1</v>
      </c>
      <c r="GI224" s="2">
        <v>-2</v>
      </c>
      <c r="GJ224" s="2">
        <v>0</v>
      </c>
      <c r="GK224" s="2">
        <f>ROUND(R224*(R12)/100,2)</f>
        <v>0</v>
      </c>
      <c r="GL224" s="2">
        <f t="shared" si="187"/>
        <v>0</v>
      </c>
      <c r="GM224" s="2">
        <f t="shared" si="188"/>
        <v>3.78</v>
      </c>
      <c r="GN224" s="2">
        <f t="shared" si="189"/>
        <v>3.78</v>
      </c>
      <c r="GO224" s="2">
        <f t="shared" si="190"/>
        <v>0</v>
      </c>
      <c r="GP224" s="2">
        <f t="shared" si="191"/>
        <v>0</v>
      </c>
      <c r="GQ224" s="2"/>
      <c r="GR224" s="2">
        <v>0</v>
      </c>
      <c r="GS224" s="2">
        <v>3</v>
      </c>
      <c r="GT224" s="2">
        <v>0</v>
      </c>
      <c r="GU224" s="2" t="s">
        <v>6</v>
      </c>
      <c r="GV224" s="2">
        <f t="shared" si="192"/>
        <v>0</v>
      </c>
      <c r="GW224" s="2">
        <v>1</v>
      </c>
      <c r="GX224" s="2">
        <f t="shared" si="193"/>
        <v>0</v>
      </c>
      <c r="GY224" s="2"/>
      <c r="GZ224" s="2"/>
      <c r="HA224" s="2">
        <v>0</v>
      </c>
      <c r="HB224" s="2">
        <v>0</v>
      </c>
      <c r="HC224" s="2">
        <f t="shared" si="194"/>
        <v>0</v>
      </c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>
        <v>0</v>
      </c>
      <c r="IL224" s="2"/>
      <c r="IM224" s="2"/>
      <c r="IN224" s="2"/>
      <c r="IO224" s="2"/>
      <c r="IP224" s="2"/>
      <c r="IQ224" s="2"/>
      <c r="IR224" s="2"/>
      <c r="IS224" s="2"/>
      <c r="IT224" s="2"/>
      <c r="IU224" s="2"/>
    </row>
    <row r="225" spans="1:255" x14ac:dyDescent="0.2">
      <c r="A225">
        <v>18</v>
      </c>
      <c r="B225">
        <v>1</v>
      </c>
      <c r="C225">
        <v>360</v>
      </c>
      <c r="E225" t="s">
        <v>289</v>
      </c>
      <c r="F225" t="s">
        <v>290</v>
      </c>
      <c r="G225" t="s">
        <v>291</v>
      </c>
      <c r="H225" t="s">
        <v>292</v>
      </c>
      <c r="I225">
        <f>I219*J225</f>
        <v>0.06</v>
      </c>
      <c r="J225">
        <v>8.6169754416199909E-2</v>
      </c>
      <c r="O225">
        <f t="shared" si="160"/>
        <v>25.17</v>
      </c>
      <c r="P225">
        <f t="shared" si="161"/>
        <v>25.17</v>
      </c>
      <c r="Q225">
        <f t="shared" si="162"/>
        <v>0</v>
      </c>
      <c r="R225">
        <f t="shared" si="163"/>
        <v>0</v>
      </c>
      <c r="S225">
        <f t="shared" si="164"/>
        <v>0</v>
      </c>
      <c r="T225">
        <f t="shared" si="165"/>
        <v>0</v>
      </c>
      <c r="U225">
        <f t="shared" si="166"/>
        <v>0</v>
      </c>
      <c r="V225">
        <f t="shared" si="167"/>
        <v>0</v>
      </c>
      <c r="W225">
        <f t="shared" si="168"/>
        <v>0</v>
      </c>
      <c r="X225">
        <f t="shared" si="169"/>
        <v>0</v>
      </c>
      <c r="Y225">
        <f t="shared" si="170"/>
        <v>0</v>
      </c>
      <c r="AA225">
        <v>16781639</v>
      </c>
      <c r="AB225">
        <f t="shared" si="171"/>
        <v>63</v>
      </c>
      <c r="AC225">
        <f t="shared" si="172"/>
        <v>63</v>
      </c>
      <c r="AD225">
        <f t="shared" si="203"/>
        <v>0</v>
      </c>
      <c r="AE225">
        <f t="shared" si="204"/>
        <v>0</v>
      </c>
      <c r="AF225">
        <f t="shared" si="205"/>
        <v>0</v>
      </c>
      <c r="AG225">
        <f t="shared" si="173"/>
        <v>0</v>
      </c>
      <c r="AH225">
        <f t="shared" si="206"/>
        <v>0</v>
      </c>
      <c r="AI225">
        <f t="shared" si="207"/>
        <v>0</v>
      </c>
      <c r="AJ225">
        <f t="shared" si="174"/>
        <v>0</v>
      </c>
      <c r="AK225">
        <v>63</v>
      </c>
      <c r="AL225">
        <v>63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111</v>
      </c>
      <c r="AU225">
        <v>64</v>
      </c>
      <c r="AV225">
        <v>1</v>
      </c>
      <c r="AW225">
        <v>1</v>
      </c>
      <c r="AZ225">
        <v>6.66</v>
      </c>
      <c r="BA225">
        <v>1</v>
      </c>
      <c r="BB225">
        <v>1</v>
      </c>
      <c r="BC225">
        <v>6.66</v>
      </c>
      <c r="BD225" t="s">
        <v>6</v>
      </c>
      <c r="BE225" t="s">
        <v>6</v>
      </c>
      <c r="BF225" t="s">
        <v>6</v>
      </c>
      <c r="BG225" t="s">
        <v>6</v>
      </c>
      <c r="BH225">
        <v>3</v>
      </c>
      <c r="BI225">
        <v>1</v>
      </c>
      <c r="BJ225" t="s">
        <v>293</v>
      </c>
      <c r="BM225">
        <v>11001</v>
      </c>
      <c r="BN225">
        <v>0</v>
      </c>
      <c r="BO225" t="s">
        <v>6</v>
      </c>
      <c r="BP225">
        <v>0</v>
      </c>
      <c r="BQ225">
        <v>2</v>
      </c>
      <c r="BR225">
        <v>0</v>
      </c>
      <c r="BS225">
        <v>1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6</v>
      </c>
      <c r="BZ225">
        <v>123</v>
      </c>
      <c r="CA225">
        <v>75</v>
      </c>
      <c r="CE225">
        <v>0</v>
      </c>
      <c r="CF225">
        <v>0</v>
      </c>
      <c r="CG225">
        <v>0</v>
      </c>
      <c r="CM225">
        <v>0</v>
      </c>
      <c r="CN225" t="s">
        <v>6</v>
      </c>
      <c r="CO225">
        <v>0</v>
      </c>
      <c r="CP225">
        <f t="shared" si="175"/>
        <v>25.17</v>
      </c>
      <c r="CQ225">
        <f t="shared" si="176"/>
        <v>419.58</v>
      </c>
      <c r="CR225">
        <f t="shared" si="177"/>
        <v>0</v>
      </c>
      <c r="CS225">
        <f t="shared" si="178"/>
        <v>0</v>
      </c>
      <c r="CT225">
        <f t="shared" si="179"/>
        <v>0</v>
      </c>
      <c r="CU225">
        <f t="shared" si="180"/>
        <v>0</v>
      </c>
      <c r="CV225">
        <f t="shared" si="181"/>
        <v>0</v>
      </c>
      <c r="CW225">
        <f t="shared" si="182"/>
        <v>0</v>
      </c>
      <c r="CX225">
        <f t="shared" si="183"/>
        <v>0</v>
      </c>
      <c r="CY225">
        <f t="shared" si="184"/>
        <v>0</v>
      </c>
      <c r="CZ225">
        <f t="shared" si="185"/>
        <v>0</v>
      </c>
      <c r="DC225" t="s">
        <v>6</v>
      </c>
      <c r="DD225" t="s">
        <v>6</v>
      </c>
      <c r="DE225" t="s">
        <v>6</v>
      </c>
      <c r="DF225" t="s">
        <v>6</v>
      </c>
      <c r="DG225" t="s">
        <v>6</v>
      </c>
      <c r="DH225" t="s">
        <v>6</v>
      </c>
      <c r="DI225" t="s">
        <v>6</v>
      </c>
      <c r="DJ225" t="s">
        <v>6</v>
      </c>
      <c r="DK225" t="s">
        <v>6</v>
      </c>
      <c r="DL225" t="s">
        <v>6</v>
      </c>
      <c r="DM225" t="s">
        <v>6</v>
      </c>
      <c r="DN225">
        <v>0</v>
      </c>
      <c r="DO225">
        <v>0</v>
      </c>
      <c r="DP225">
        <v>1</v>
      </c>
      <c r="DQ225">
        <v>1</v>
      </c>
      <c r="DU225">
        <v>1010</v>
      </c>
      <c r="DV225" t="s">
        <v>292</v>
      </c>
      <c r="DW225" t="s">
        <v>292</v>
      </c>
      <c r="DX225">
        <v>100</v>
      </c>
      <c r="EE225">
        <v>16510488</v>
      </c>
      <c r="EF225">
        <v>2</v>
      </c>
      <c r="EG225" t="s">
        <v>51</v>
      </c>
      <c r="EH225">
        <v>0</v>
      </c>
      <c r="EI225" t="s">
        <v>6</v>
      </c>
      <c r="EJ225">
        <v>1</v>
      </c>
      <c r="EK225">
        <v>11001</v>
      </c>
      <c r="EL225" t="s">
        <v>86</v>
      </c>
      <c r="EM225" t="s">
        <v>231</v>
      </c>
      <c r="EO225" t="s">
        <v>6</v>
      </c>
      <c r="EQ225">
        <v>0</v>
      </c>
      <c r="ER225">
        <v>63</v>
      </c>
      <c r="ES225">
        <v>63</v>
      </c>
      <c r="ET225">
        <v>0</v>
      </c>
      <c r="EU225">
        <v>0</v>
      </c>
      <c r="EV225">
        <v>0</v>
      </c>
      <c r="EW225">
        <v>0</v>
      </c>
      <c r="EX225">
        <v>0</v>
      </c>
      <c r="FQ225">
        <v>0</v>
      </c>
      <c r="FR225">
        <f t="shared" si="186"/>
        <v>0</v>
      </c>
      <c r="FS225">
        <v>0</v>
      </c>
      <c r="FT225" t="s">
        <v>55</v>
      </c>
      <c r="FU225" t="s">
        <v>56</v>
      </c>
      <c r="FX225">
        <v>110.7</v>
      </c>
      <c r="FY225">
        <v>63.75</v>
      </c>
      <c r="GA225" t="s">
        <v>6</v>
      </c>
      <c r="GD225">
        <v>0</v>
      </c>
      <c r="GF225">
        <v>1345842772</v>
      </c>
      <c r="GG225">
        <v>1</v>
      </c>
      <c r="GH225">
        <v>1</v>
      </c>
      <c r="GI225">
        <v>4</v>
      </c>
      <c r="GJ225">
        <v>0</v>
      </c>
      <c r="GK225">
        <f>ROUND(R225*(S12)/100,2)</f>
        <v>0</v>
      </c>
      <c r="GL225">
        <f t="shared" si="187"/>
        <v>0</v>
      </c>
      <c r="GM225">
        <f t="shared" si="188"/>
        <v>25.17</v>
      </c>
      <c r="GN225">
        <f t="shared" si="189"/>
        <v>25.17</v>
      </c>
      <c r="GO225">
        <f t="shared" si="190"/>
        <v>0</v>
      </c>
      <c r="GP225">
        <f t="shared" si="191"/>
        <v>0</v>
      </c>
      <c r="GR225">
        <v>0</v>
      </c>
      <c r="GS225">
        <v>3</v>
      </c>
      <c r="GT225">
        <v>0</v>
      </c>
      <c r="GU225" t="s">
        <v>6</v>
      </c>
      <c r="GV225">
        <f t="shared" si="192"/>
        <v>0</v>
      </c>
      <c r="GW225">
        <v>1</v>
      </c>
      <c r="GX225">
        <f t="shared" si="193"/>
        <v>0</v>
      </c>
      <c r="HA225">
        <v>0</v>
      </c>
      <c r="HB225">
        <v>0</v>
      </c>
      <c r="HC225">
        <f t="shared" si="194"/>
        <v>0</v>
      </c>
      <c r="IK225">
        <v>0</v>
      </c>
    </row>
    <row r="226" spans="1:255" x14ac:dyDescent="0.2">
      <c r="A226" s="2">
        <v>18</v>
      </c>
      <c r="B226" s="2">
        <v>1</v>
      </c>
      <c r="C226" s="2">
        <v>348</v>
      </c>
      <c r="D226" s="2"/>
      <c r="E226" s="2" t="s">
        <v>294</v>
      </c>
      <c r="F226" s="2" t="s">
        <v>295</v>
      </c>
      <c r="G226" s="2" t="s">
        <v>296</v>
      </c>
      <c r="H226" s="2" t="s">
        <v>292</v>
      </c>
      <c r="I226" s="2">
        <f>I218*J226</f>
        <v>0.06</v>
      </c>
      <c r="J226" s="2">
        <v>8.6169754416199909E-2</v>
      </c>
      <c r="K226" s="2"/>
      <c r="L226" s="2"/>
      <c r="M226" s="2"/>
      <c r="N226" s="2"/>
      <c r="O226" s="2">
        <f t="shared" si="160"/>
        <v>3.78</v>
      </c>
      <c r="P226" s="2">
        <f t="shared" si="161"/>
        <v>3.78</v>
      </c>
      <c r="Q226" s="2">
        <f t="shared" si="162"/>
        <v>0</v>
      </c>
      <c r="R226" s="2">
        <f t="shared" si="163"/>
        <v>0</v>
      </c>
      <c r="S226" s="2">
        <f t="shared" si="164"/>
        <v>0</v>
      </c>
      <c r="T226" s="2">
        <f t="shared" si="165"/>
        <v>0</v>
      </c>
      <c r="U226" s="2">
        <f t="shared" si="166"/>
        <v>0</v>
      </c>
      <c r="V226" s="2">
        <f t="shared" si="167"/>
        <v>0</v>
      </c>
      <c r="W226" s="2">
        <f t="shared" si="168"/>
        <v>0</v>
      </c>
      <c r="X226" s="2">
        <f t="shared" si="169"/>
        <v>0</v>
      </c>
      <c r="Y226" s="2">
        <f t="shared" si="170"/>
        <v>0</v>
      </c>
      <c r="Z226" s="2"/>
      <c r="AA226" s="2">
        <v>16781625</v>
      </c>
      <c r="AB226" s="2">
        <f t="shared" si="171"/>
        <v>63</v>
      </c>
      <c r="AC226" s="2">
        <f t="shared" si="172"/>
        <v>63</v>
      </c>
      <c r="AD226" s="2">
        <f t="shared" si="203"/>
        <v>0</v>
      </c>
      <c r="AE226" s="2">
        <f t="shared" si="204"/>
        <v>0</v>
      </c>
      <c r="AF226" s="2">
        <f t="shared" si="205"/>
        <v>0</v>
      </c>
      <c r="AG226" s="2">
        <f t="shared" si="173"/>
        <v>0</v>
      </c>
      <c r="AH226" s="2">
        <f t="shared" si="206"/>
        <v>0</v>
      </c>
      <c r="AI226" s="2">
        <f t="shared" si="207"/>
        <v>0</v>
      </c>
      <c r="AJ226" s="2">
        <f t="shared" si="174"/>
        <v>0</v>
      </c>
      <c r="AK226" s="2">
        <v>63</v>
      </c>
      <c r="AL226" s="2">
        <v>63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111</v>
      </c>
      <c r="AU226" s="2">
        <v>64</v>
      </c>
      <c r="AV226" s="2">
        <v>1</v>
      </c>
      <c r="AW226" s="2">
        <v>1</v>
      </c>
      <c r="AX226" s="2"/>
      <c r="AY226" s="2"/>
      <c r="AZ226" s="2">
        <v>1</v>
      </c>
      <c r="BA226" s="2">
        <v>1</v>
      </c>
      <c r="BB226" s="2">
        <v>1</v>
      </c>
      <c r="BC226" s="2">
        <v>1</v>
      </c>
      <c r="BD226" s="2" t="s">
        <v>6</v>
      </c>
      <c r="BE226" s="2" t="s">
        <v>6</v>
      </c>
      <c r="BF226" s="2" t="s">
        <v>6</v>
      </c>
      <c r="BG226" s="2" t="s">
        <v>6</v>
      </c>
      <c r="BH226" s="2">
        <v>3</v>
      </c>
      <c r="BI226" s="2">
        <v>1</v>
      </c>
      <c r="BJ226" s="2" t="s">
        <v>297</v>
      </c>
      <c r="BK226" s="2"/>
      <c r="BL226" s="2"/>
      <c r="BM226" s="2">
        <v>11001</v>
      </c>
      <c r="BN226" s="2">
        <v>0</v>
      </c>
      <c r="BO226" s="2" t="s">
        <v>6</v>
      </c>
      <c r="BP226" s="2">
        <v>0</v>
      </c>
      <c r="BQ226" s="2">
        <v>2</v>
      </c>
      <c r="BR226" s="2">
        <v>0</v>
      </c>
      <c r="BS226" s="2">
        <v>1</v>
      </c>
      <c r="BT226" s="2">
        <v>1</v>
      </c>
      <c r="BU226" s="2">
        <v>1</v>
      </c>
      <c r="BV226" s="2">
        <v>1</v>
      </c>
      <c r="BW226" s="2">
        <v>1</v>
      </c>
      <c r="BX226" s="2">
        <v>1</v>
      </c>
      <c r="BY226" s="2" t="s">
        <v>6</v>
      </c>
      <c r="BZ226" s="2">
        <v>123</v>
      </c>
      <c r="CA226" s="2">
        <v>75</v>
      </c>
      <c r="CB226" s="2"/>
      <c r="CC226" s="2"/>
      <c r="CD226" s="2"/>
      <c r="CE226" s="2">
        <v>0</v>
      </c>
      <c r="CF226" s="2">
        <v>0</v>
      </c>
      <c r="CG226" s="2">
        <v>0</v>
      </c>
      <c r="CH226" s="2"/>
      <c r="CI226" s="2"/>
      <c r="CJ226" s="2"/>
      <c r="CK226" s="2"/>
      <c r="CL226" s="2"/>
      <c r="CM226" s="2">
        <v>0</v>
      </c>
      <c r="CN226" s="2" t="s">
        <v>6</v>
      </c>
      <c r="CO226" s="2">
        <v>0</v>
      </c>
      <c r="CP226" s="2">
        <f t="shared" si="175"/>
        <v>3.78</v>
      </c>
      <c r="CQ226" s="2">
        <f t="shared" si="176"/>
        <v>63</v>
      </c>
      <c r="CR226" s="2">
        <f t="shared" si="177"/>
        <v>0</v>
      </c>
      <c r="CS226" s="2">
        <f t="shared" si="178"/>
        <v>0</v>
      </c>
      <c r="CT226" s="2">
        <f t="shared" si="179"/>
        <v>0</v>
      </c>
      <c r="CU226" s="2">
        <f t="shared" si="180"/>
        <v>0</v>
      </c>
      <c r="CV226" s="2">
        <f t="shared" si="181"/>
        <v>0</v>
      </c>
      <c r="CW226" s="2">
        <f t="shared" si="182"/>
        <v>0</v>
      </c>
      <c r="CX226" s="2">
        <f t="shared" si="183"/>
        <v>0</v>
      </c>
      <c r="CY226" s="2">
        <f t="shared" si="184"/>
        <v>0</v>
      </c>
      <c r="CZ226" s="2">
        <f t="shared" si="185"/>
        <v>0</v>
      </c>
      <c r="DA226" s="2"/>
      <c r="DB226" s="2"/>
      <c r="DC226" s="2" t="s">
        <v>6</v>
      </c>
      <c r="DD226" s="2" t="s">
        <v>6</v>
      </c>
      <c r="DE226" s="2" t="s">
        <v>6</v>
      </c>
      <c r="DF226" s="2" t="s">
        <v>6</v>
      </c>
      <c r="DG226" s="2" t="s">
        <v>6</v>
      </c>
      <c r="DH226" s="2" t="s">
        <v>6</v>
      </c>
      <c r="DI226" s="2" t="s">
        <v>6</v>
      </c>
      <c r="DJ226" s="2" t="s">
        <v>6</v>
      </c>
      <c r="DK226" s="2" t="s">
        <v>6</v>
      </c>
      <c r="DL226" s="2" t="s">
        <v>6</v>
      </c>
      <c r="DM226" s="2" t="s">
        <v>6</v>
      </c>
      <c r="DN226" s="2">
        <v>0</v>
      </c>
      <c r="DO226" s="2">
        <v>0</v>
      </c>
      <c r="DP226" s="2">
        <v>1</v>
      </c>
      <c r="DQ226" s="2">
        <v>1</v>
      </c>
      <c r="DR226" s="2"/>
      <c r="DS226" s="2"/>
      <c r="DT226" s="2"/>
      <c r="DU226" s="2">
        <v>1010</v>
      </c>
      <c r="DV226" s="2" t="s">
        <v>292</v>
      </c>
      <c r="DW226" s="2" t="s">
        <v>292</v>
      </c>
      <c r="DX226" s="2">
        <v>100</v>
      </c>
      <c r="DY226" s="2"/>
      <c r="DZ226" s="2"/>
      <c r="EA226" s="2"/>
      <c r="EB226" s="2"/>
      <c r="EC226" s="2"/>
      <c r="ED226" s="2"/>
      <c r="EE226" s="2">
        <v>16510488</v>
      </c>
      <c r="EF226" s="2">
        <v>2</v>
      </c>
      <c r="EG226" s="2" t="s">
        <v>51</v>
      </c>
      <c r="EH226" s="2">
        <v>0</v>
      </c>
      <c r="EI226" s="2" t="s">
        <v>6</v>
      </c>
      <c r="EJ226" s="2">
        <v>1</v>
      </c>
      <c r="EK226" s="2">
        <v>11001</v>
      </c>
      <c r="EL226" s="2" t="s">
        <v>86</v>
      </c>
      <c r="EM226" s="2" t="s">
        <v>231</v>
      </c>
      <c r="EN226" s="2"/>
      <c r="EO226" s="2" t="s">
        <v>6</v>
      </c>
      <c r="EP226" s="2"/>
      <c r="EQ226" s="2">
        <v>0</v>
      </c>
      <c r="ER226" s="2">
        <v>63</v>
      </c>
      <c r="ES226" s="2">
        <v>63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>
        <v>0</v>
      </c>
      <c r="FR226" s="2">
        <f t="shared" si="186"/>
        <v>0</v>
      </c>
      <c r="FS226" s="2">
        <v>0</v>
      </c>
      <c r="FT226" s="2" t="s">
        <v>55</v>
      </c>
      <c r="FU226" s="2" t="s">
        <v>56</v>
      </c>
      <c r="FV226" s="2"/>
      <c r="FW226" s="2"/>
      <c r="FX226" s="2">
        <v>110.7</v>
      </c>
      <c r="FY226" s="2">
        <v>63.75</v>
      </c>
      <c r="FZ226" s="2"/>
      <c r="GA226" s="2" t="s">
        <v>6</v>
      </c>
      <c r="GB226" s="2"/>
      <c r="GC226" s="2"/>
      <c r="GD226" s="2">
        <v>0</v>
      </c>
      <c r="GE226" s="2"/>
      <c r="GF226" s="2">
        <v>1906340979</v>
      </c>
      <c r="GG226" s="2">
        <v>2</v>
      </c>
      <c r="GH226" s="2">
        <v>1</v>
      </c>
      <c r="GI226" s="2">
        <v>-2</v>
      </c>
      <c r="GJ226" s="2">
        <v>0</v>
      </c>
      <c r="GK226" s="2">
        <f>ROUND(R226*(R12)/100,2)</f>
        <v>0</v>
      </c>
      <c r="GL226" s="2">
        <f t="shared" si="187"/>
        <v>0</v>
      </c>
      <c r="GM226" s="2">
        <f t="shared" si="188"/>
        <v>3.78</v>
      </c>
      <c r="GN226" s="2">
        <f t="shared" si="189"/>
        <v>3.78</v>
      </c>
      <c r="GO226" s="2">
        <f t="shared" si="190"/>
        <v>0</v>
      </c>
      <c r="GP226" s="2">
        <f t="shared" si="191"/>
        <v>0</v>
      </c>
      <c r="GQ226" s="2"/>
      <c r="GR226" s="2">
        <v>0</v>
      </c>
      <c r="GS226" s="2">
        <v>3</v>
      </c>
      <c r="GT226" s="2">
        <v>0</v>
      </c>
      <c r="GU226" s="2" t="s">
        <v>6</v>
      </c>
      <c r="GV226" s="2">
        <f t="shared" si="192"/>
        <v>0</v>
      </c>
      <c r="GW226" s="2">
        <v>1</v>
      </c>
      <c r="GX226" s="2">
        <f t="shared" si="193"/>
        <v>0</v>
      </c>
      <c r="GY226" s="2"/>
      <c r="GZ226" s="2"/>
      <c r="HA226" s="2">
        <v>0</v>
      </c>
      <c r="HB226" s="2">
        <v>0</v>
      </c>
      <c r="HC226" s="2">
        <f t="shared" si="194"/>
        <v>0</v>
      </c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>
        <v>0</v>
      </c>
      <c r="IL226" s="2"/>
      <c r="IM226" s="2"/>
      <c r="IN226" s="2"/>
      <c r="IO226" s="2"/>
      <c r="IP226" s="2"/>
      <c r="IQ226" s="2"/>
      <c r="IR226" s="2"/>
      <c r="IS226" s="2"/>
      <c r="IT226" s="2"/>
      <c r="IU226" s="2"/>
    </row>
    <row r="227" spans="1:255" x14ac:dyDescent="0.2">
      <c r="A227">
        <v>18</v>
      </c>
      <c r="B227">
        <v>1</v>
      </c>
      <c r="C227">
        <v>361</v>
      </c>
      <c r="E227" t="s">
        <v>294</v>
      </c>
      <c r="F227" t="s">
        <v>295</v>
      </c>
      <c r="G227" t="s">
        <v>296</v>
      </c>
      <c r="H227" t="s">
        <v>292</v>
      </c>
      <c r="I227">
        <f>I219*J227</f>
        <v>0.06</v>
      </c>
      <c r="J227">
        <v>8.6169754416199909E-2</v>
      </c>
      <c r="O227">
        <f t="shared" si="160"/>
        <v>25.17</v>
      </c>
      <c r="P227">
        <f t="shared" si="161"/>
        <v>25.17</v>
      </c>
      <c r="Q227">
        <f t="shared" si="162"/>
        <v>0</v>
      </c>
      <c r="R227">
        <f t="shared" si="163"/>
        <v>0</v>
      </c>
      <c r="S227">
        <f t="shared" si="164"/>
        <v>0</v>
      </c>
      <c r="T227">
        <f t="shared" si="165"/>
        <v>0</v>
      </c>
      <c r="U227">
        <f t="shared" si="166"/>
        <v>0</v>
      </c>
      <c r="V227">
        <f t="shared" si="167"/>
        <v>0</v>
      </c>
      <c r="W227">
        <f t="shared" si="168"/>
        <v>0</v>
      </c>
      <c r="X227">
        <f t="shared" si="169"/>
        <v>0</v>
      </c>
      <c r="Y227">
        <f t="shared" si="170"/>
        <v>0</v>
      </c>
      <c r="AA227">
        <v>16781639</v>
      </c>
      <c r="AB227">
        <f t="shared" si="171"/>
        <v>63</v>
      </c>
      <c r="AC227">
        <f t="shared" si="172"/>
        <v>63</v>
      </c>
      <c r="AD227">
        <f t="shared" si="203"/>
        <v>0</v>
      </c>
      <c r="AE227">
        <f t="shared" si="204"/>
        <v>0</v>
      </c>
      <c r="AF227">
        <f t="shared" si="205"/>
        <v>0</v>
      </c>
      <c r="AG227">
        <f t="shared" si="173"/>
        <v>0</v>
      </c>
      <c r="AH227">
        <f t="shared" si="206"/>
        <v>0</v>
      </c>
      <c r="AI227">
        <f t="shared" si="207"/>
        <v>0</v>
      </c>
      <c r="AJ227">
        <f t="shared" si="174"/>
        <v>0</v>
      </c>
      <c r="AK227">
        <v>63</v>
      </c>
      <c r="AL227">
        <v>63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111</v>
      </c>
      <c r="AU227">
        <v>64</v>
      </c>
      <c r="AV227">
        <v>1</v>
      </c>
      <c r="AW227">
        <v>1</v>
      </c>
      <c r="AZ227">
        <v>6.66</v>
      </c>
      <c r="BA227">
        <v>1</v>
      </c>
      <c r="BB227">
        <v>1</v>
      </c>
      <c r="BC227">
        <v>6.66</v>
      </c>
      <c r="BD227" t="s">
        <v>6</v>
      </c>
      <c r="BE227" t="s">
        <v>6</v>
      </c>
      <c r="BF227" t="s">
        <v>6</v>
      </c>
      <c r="BG227" t="s">
        <v>6</v>
      </c>
      <c r="BH227">
        <v>3</v>
      </c>
      <c r="BI227">
        <v>1</v>
      </c>
      <c r="BJ227" t="s">
        <v>297</v>
      </c>
      <c r="BM227">
        <v>11001</v>
      </c>
      <c r="BN227">
        <v>0</v>
      </c>
      <c r="BO227" t="s">
        <v>6</v>
      </c>
      <c r="BP227">
        <v>0</v>
      </c>
      <c r="BQ227">
        <v>2</v>
      </c>
      <c r="BR227">
        <v>0</v>
      </c>
      <c r="BS227">
        <v>1</v>
      </c>
      <c r="BT227">
        <v>1</v>
      </c>
      <c r="BU227">
        <v>1</v>
      </c>
      <c r="BV227">
        <v>1</v>
      </c>
      <c r="BW227">
        <v>1</v>
      </c>
      <c r="BX227">
        <v>1</v>
      </c>
      <c r="BY227" t="s">
        <v>6</v>
      </c>
      <c r="BZ227">
        <v>123</v>
      </c>
      <c r="CA227">
        <v>75</v>
      </c>
      <c r="CE227">
        <v>0</v>
      </c>
      <c r="CF227">
        <v>0</v>
      </c>
      <c r="CG227">
        <v>0</v>
      </c>
      <c r="CM227">
        <v>0</v>
      </c>
      <c r="CN227" t="s">
        <v>6</v>
      </c>
      <c r="CO227">
        <v>0</v>
      </c>
      <c r="CP227">
        <f t="shared" si="175"/>
        <v>25.17</v>
      </c>
      <c r="CQ227">
        <f t="shared" si="176"/>
        <v>419.58</v>
      </c>
      <c r="CR227">
        <f t="shared" si="177"/>
        <v>0</v>
      </c>
      <c r="CS227">
        <f t="shared" si="178"/>
        <v>0</v>
      </c>
      <c r="CT227">
        <f t="shared" si="179"/>
        <v>0</v>
      </c>
      <c r="CU227">
        <f t="shared" si="180"/>
        <v>0</v>
      </c>
      <c r="CV227">
        <f t="shared" si="181"/>
        <v>0</v>
      </c>
      <c r="CW227">
        <f t="shared" si="182"/>
        <v>0</v>
      </c>
      <c r="CX227">
        <f t="shared" si="183"/>
        <v>0</v>
      </c>
      <c r="CY227">
        <f t="shared" si="184"/>
        <v>0</v>
      </c>
      <c r="CZ227">
        <f t="shared" si="185"/>
        <v>0</v>
      </c>
      <c r="DC227" t="s">
        <v>6</v>
      </c>
      <c r="DD227" t="s">
        <v>6</v>
      </c>
      <c r="DE227" t="s">
        <v>6</v>
      </c>
      <c r="DF227" t="s">
        <v>6</v>
      </c>
      <c r="DG227" t="s">
        <v>6</v>
      </c>
      <c r="DH227" t="s">
        <v>6</v>
      </c>
      <c r="DI227" t="s">
        <v>6</v>
      </c>
      <c r="DJ227" t="s">
        <v>6</v>
      </c>
      <c r="DK227" t="s">
        <v>6</v>
      </c>
      <c r="DL227" t="s">
        <v>6</v>
      </c>
      <c r="DM227" t="s">
        <v>6</v>
      </c>
      <c r="DN227">
        <v>0</v>
      </c>
      <c r="DO227">
        <v>0</v>
      </c>
      <c r="DP227">
        <v>1</v>
      </c>
      <c r="DQ227">
        <v>1</v>
      </c>
      <c r="DU227">
        <v>1010</v>
      </c>
      <c r="DV227" t="s">
        <v>292</v>
      </c>
      <c r="DW227" t="s">
        <v>292</v>
      </c>
      <c r="DX227">
        <v>100</v>
      </c>
      <c r="EE227">
        <v>16510488</v>
      </c>
      <c r="EF227">
        <v>2</v>
      </c>
      <c r="EG227" t="s">
        <v>51</v>
      </c>
      <c r="EH227">
        <v>0</v>
      </c>
      <c r="EI227" t="s">
        <v>6</v>
      </c>
      <c r="EJ227">
        <v>1</v>
      </c>
      <c r="EK227">
        <v>11001</v>
      </c>
      <c r="EL227" t="s">
        <v>86</v>
      </c>
      <c r="EM227" t="s">
        <v>231</v>
      </c>
      <c r="EO227" t="s">
        <v>6</v>
      </c>
      <c r="EQ227">
        <v>0</v>
      </c>
      <c r="ER227">
        <v>63</v>
      </c>
      <c r="ES227">
        <v>63</v>
      </c>
      <c r="ET227">
        <v>0</v>
      </c>
      <c r="EU227">
        <v>0</v>
      </c>
      <c r="EV227">
        <v>0</v>
      </c>
      <c r="EW227">
        <v>0</v>
      </c>
      <c r="EX227">
        <v>0</v>
      </c>
      <c r="FQ227">
        <v>0</v>
      </c>
      <c r="FR227">
        <f t="shared" si="186"/>
        <v>0</v>
      </c>
      <c r="FS227">
        <v>0</v>
      </c>
      <c r="FT227" t="s">
        <v>55</v>
      </c>
      <c r="FU227" t="s">
        <v>56</v>
      </c>
      <c r="FX227">
        <v>110.7</v>
      </c>
      <c r="FY227">
        <v>63.75</v>
      </c>
      <c r="GA227" t="s">
        <v>6</v>
      </c>
      <c r="GD227">
        <v>0</v>
      </c>
      <c r="GF227">
        <v>1906340979</v>
      </c>
      <c r="GG227">
        <v>1</v>
      </c>
      <c r="GH227">
        <v>1</v>
      </c>
      <c r="GI227">
        <v>4</v>
      </c>
      <c r="GJ227">
        <v>0</v>
      </c>
      <c r="GK227">
        <f>ROUND(R227*(S12)/100,2)</f>
        <v>0</v>
      </c>
      <c r="GL227">
        <f t="shared" si="187"/>
        <v>0</v>
      </c>
      <c r="GM227">
        <f t="shared" si="188"/>
        <v>25.17</v>
      </c>
      <c r="GN227">
        <f t="shared" si="189"/>
        <v>25.17</v>
      </c>
      <c r="GO227">
        <f t="shared" si="190"/>
        <v>0</v>
      </c>
      <c r="GP227">
        <f t="shared" si="191"/>
        <v>0</v>
      </c>
      <c r="GR227">
        <v>0</v>
      </c>
      <c r="GS227">
        <v>3</v>
      </c>
      <c r="GT227">
        <v>0</v>
      </c>
      <c r="GU227" t="s">
        <v>6</v>
      </c>
      <c r="GV227">
        <f t="shared" si="192"/>
        <v>0</v>
      </c>
      <c r="GW227">
        <v>1</v>
      </c>
      <c r="GX227">
        <f t="shared" si="193"/>
        <v>0</v>
      </c>
      <c r="HA227">
        <v>0</v>
      </c>
      <c r="HB227">
        <v>0</v>
      </c>
      <c r="HC227">
        <f t="shared" si="194"/>
        <v>0</v>
      </c>
      <c r="IK227">
        <v>0</v>
      </c>
    </row>
    <row r="228" spans="1:255" x14ac:dyDescent="0.2">
      <c r="A228" s="2">
        <v>18</v>
      </c>
      <c r="B228" s="2">
        <v>1</v>
      </c>
      <c r="C228" s="2">
        <v>349</v>
      </c>
      <c r="D228" s="2"/>
      <c r="E228" s="2" t="s">
        <v>298</v>
      </c>
      <c r="F228" s="2" t="s">
        <v>299</v>
      </c>
      <c r="G228" s="2" t="s">
        <v>300</v>
      </c>
      <c r="H228" s="2" t="s">
        <v>292</v>
      </c>
      <c r="I228" s="2">
        <f>I218*J228</f>
        <v>0.28000000000000003</v>
      </c>
      <c r="J228" s="2">
        <v>0.40212552060893297</v>
      </c>
      <c r="K228" s="2"/>
      <c r="L228" s="2"/>
      <c r="M228" s="2"/>
      <c r="N228" s="2"/>
      <c r="O228" s="2">
        <f t="shared" si="160"/>
        <v>35.840000000000003</v>
      </c>
      <c r="P228" s="2">
        <f t="shared" si="161"/>
        <v>35.840000000000003</v>
      </c>
      <c r="Q228" s="2">
        <f t="shared" si="162"/>
        <v>0</v>
      </c>
      <c r="R228" s="2">
        <f t="shared" si="163"/>
        <v>0</v>
      </c>
      <c r="S228" s="2">
        <f t="shared" si="164"/>
        <v>0</v>
      </c>
      <c r="T228" s="2">
        <f t="shared" si="165"/>
        <v>0</v>
      </c>
      <c r="U228" s="2">
        <f t="shared" si="166"/>
        <v>0</v>
      </c>
      <c r="V228" s="2">
        <f t="shared" si="167"/>
        <v>0</v>
      </c>
      <c r="W228" s="2">
        <f t="shared" si="168"/>
        <v>0</v>
      </c>
      <c r="X228" s="2">
        <f t="shared" si="169"/>
        <v>0</v>
      </c>
      <c r="Y228" s="2">
        <f t="shared" si="170"/>
        <v>0</v>
      </c>
      <c r="Z228" s="2"/>
      <c r="AA228" s="2">
        <v>16781625</v>
      </c>
      <c r="AB228" s="2">
        <f t="shared" si="171"/>
        <v>128</v>
      </c>
      <c r="AC228" s="2">
        <f t="shared" si="172"/>
        <v>128</v>
      </c>
      <c r="AD228" s="2">
        <f t="shared" si="203"/>
        <v>0</v>
      </c>
      <c r="AE228" s="2">
        <f t="shared" si="204"/>
        <v>0</v>
      </c>
      <c r="AF228" s="2">
        <f t="shared" si="205"/>
        <v>0</v>
      </c>
      <c r="AG228" s="2">
        <f t="shared" si="173"/>
        <v>0</v>
      </c>
      <c r="AH228" s="2">
        <f t="shared" si="206"/>
        <v>0</v>
      </c>
      <c r="AI228" s="2">
        <f t="shared" si="207"/>
        <v>0</v>
      </c>
      <c r="AJ228" s="2">
        <f t="shared" si="174"/>
        <v>0</v>
      </c>
      <c r="AK228" s="2">
        <v>128</v>
      </c>
      <c r="AL228" s="2">
        <v>128</v>
      </c>
      <c r="AM228" s="2">
        <v>0</v>
      </c>
      <c r="AN228" s="2">
        <v>0</v>
      </c>
      <c r="AO228" s="2">
        <v>0</v>
      </c>
      <c r="AP228" s="2">
        <v>0</v>
      </c>
      <c r="AQ228" s="2">
        <v>0</v>
      </c>
      <c r="AR228" s="2">
        <v>0</v>
      </c>
      <c r="AS228" s="2">
        <v>0</v>
      </c>
      <c r="AT228" s="2">
        <v>111</v>
      </c>
      <c r="AU228" s="2">
        <v>64</v>
      </c>
      <c r="AV228" s="2">
        <v>1</v>
      </c>
      <c r="AW228" s="2">
        <v>1</v>
      </c>
      <c r="AX228" s="2"/>
      <c r="AY228" s="2"/>
      <c r="AZ228" s="2">
        <v>1</v>
      </c>
      <c r="BA228" s="2">
        <v>1</v>
      </c>
      <c r="BB228" s="2">
        <v>1</v>
      </c>
      <c r="BC228" s="2">
        <v>1</v>
      </c>
      <c r="BD228" s="2" t="s">
        <v>6</v>
      </c>
      <c r="BE228" s="2" t="s">
        <v>6</v>
      </c>
      <c r="BF228" s="2" t="s">
        <v>6</v>
      </c>
      <c r="BG228" s="2" t="s">
        <v>6</v>
      </c>
      <c r="BH228" s="2">
        <v>3</v>
      </c>
      <c r="BI228" s="2">
        <v>1</v>
      </c>
      <c r="BJ228" s="2" t="s">
        <v>301</v>
      </c>
      <c r="BK228" s="2"/>
      <c r="BL228" s="2"/>
      <c r="BM228" s="2">
        <v>11001</v>
      </c>
      <c r="BN228" s="2">
        <v>0</v>
      </c>
      <c r="BO228" s="2" t="s">
        <v>6</v>
      </c>
      <c r="BP228" s="2">
        <v>0</v>
      </c>
      <c r="BQ228" s="2">
        <v>2</v>
      </c>
      <c r="BR228" s="2">
        <v>0</v>
      </c>
      <c r="BS228" s="2">
        <v>1</v>
      </c>
      <c r="BT228" s="2">
        <v>1</v>
      </c>
      <c r="BU228" s="2">
        <v>1</v>
      </c>
      <c r="BV228" s="2">
        <v>1</v>
      </c>
      <c r="BW228" s="2">
        <v>1</v>
      </c>
      <c r="BX228" s="2">
        <v>1</v>
      </c>
      <c r="BY228" s="2" t="s">
        <v>6</v>
      </c>
      <c r="BZ228" s="2">
        <v>123</v>
      </c>
      <c r="CA228" s="2">
        <v>75</v>
      </c>
      <c r="CB228" s="2"/>
      <c r="CC228" s="2"/>
      <c r="CD228" s="2"/>
      <c r="CE228" s="2">
        <v>0</v>
      </c>
      <c r="CF228" s="2">
        <v>0</v>
      </c>
      <c r="CG228" s="2">
        <v>0</v>
      </c>
      <c r="CH228" s="2"/>
      <c r="CI228" s="2"/>
      <c r="CJ228" s="2"/>
      <c r="CK228" s="2"/>
      <c r="CL228" s="2"/>
      <c r="CM228" s="2">
        <v>0</v>
      </c>
      <c r="CN228" s="2" t="s">
        <v>6</v>
      </c>
      <c r="CO228" s="2">
        <v>0</v>
      </c>
      <c r="CP228" s="2">
        <f t="shared" si="175"/>
        <v>35.840000000000003</v>
      </c>
      <c r="CQ228" s="2">
        <f t="shared" si="176"/>
        <v>128</v>
      </c>
      <c r="CR228" s="2">
        <f t="shared" si="177"/>
        <v>0</v>
      </c>
      <c r="CS228" s="2">
        <f t="shared" si="178"/>
        <v>0</v>
      </c>
      <c r="CT228" s="2">
        <f t="shared" si="179"/>
        <v>0</v>
      </c>
      <c r="CU228" s="2">
        <f t="shared" si="180"/>
        <v>0</v>
      </c>
      <c r="CV228" s="2">
        <f t="shared" si="181"/>
        <v>0</v>
      </c>
      <c r="CW228" s="2">
        <f t="shared" si="182"/>
        <v>0</v>
      </c>
      <c r="CX228" s="2">
        <f t="shared" si="183"/>
        <v>0</v>
      </c>
      <c r="CY228" s="2">
        <f t="shared" si="184"/>
        <v>0</v>
      </c>
      <c r="CZ228" s="2">
        <f t="shared" si="185"/>
        <v>0</v>
      </c>
      <c r="DA228" s="2"/>
      <c r="DB228" s="2"/>
      <c r="DC228" s="2" t="s">
        <v>6</v>
      </c>
      <c r="DD228" s="2" t="s">
        <v>6</v>
      </c>
      <c r="DE228" s="2" t="s">
        <v>6</v>
      </c>
      <c r="DF228" s="2" t="s">
        <v>6</v>
      </c>
      <c r="DG228" s="2" t="s">
        <v>6</v>
      </c>
      <c r="DH228" s="2" t="s">
        <v>6</v>
      </c>
      <c r="DI228" s="2" t="s">
        <v>6</v>
      </c>
      <c r="DJ228" s="2" t="s">
        <v>6</v>
      </c>
      <c r="DK228" s="2" t="s">
        <v>6</v>
      </c>
      <c r="DL228" s="2" t="s">
        <v>6</v>
      </c>
      <c r="DM228" s="2" t="s">
        <v>6</v>
      </c>
      <c r="DN228" s="2">
        <v>0</v>
      </c>
      <c r="DO228" s="2">
        <v>0</v>
      </c>
      <c r="DP228" s="2">
        <v>1</v>
      </c>
      <c r="DQ228" s="2">
        <v>1</v>
      </c>
      <c r="DR228" s="2"/>
      <c r="DS228" s="2"/>
      <c r="DT228" s="2"/>
      <c r="DU228" s="2">
        <v>1010</v>
      </c>
      <c r="DV228" s="2" t="s">
        <v>292</v>
      </c>
      <c r="DW228" s="2" t="s">
        <v>292</v>
      </c>
      <c r="DX228" s="2">
        <v>100</v>
      </c>
      <c r="DY228" s="2"/>
      <c r="DZ228" s="2"/>
      <c r="EA228" s="2"/>
      <c r="EB228" s="2"/>
      <c r="EC228" s="2"/>
      <c r="ED228" s="2"/>
      <c r="EE228" s="2">
        <v>16510488</v>
      </c>
      <c r="EF228" s="2">
        <v>2</v>
      </c>
      <c r="EG228" s="2" t="s">
        <v>51</v>
      </c>
      <c r="EH228" s="2">
        <v>0</v>
      </c>
      <c r="EI228" s="2" t="s">
        <v>6</v>
      </c>
      <c r="EJ228" s="2">
        <v>1</v>
      </c>
      <c r="EK228" s="2">
        <v>11001</v>
      </c>
      <c r="EL228" s="2" t="s">
        <v>86</v>
      </c>
      <c r="EM228" s="2" t="s">
        <v>231</v>
      </c>
      <c r="EN228" s="2"/>
      <c r="EO228" s="2" t="s">
        <v>6</v>
      </c>
      <c r="EP228" s="2"/>
      <c r="EQ228" s="2">
        <v>0</v>
      </c>
      <c r="ER228" s="2">
        <v>128</v>
      </c>
      <c r="ES228" s="2">
        <v>128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>
        <v>0</v>
      </c>
      <c r="FR228" s="2">
        <f t="shared" si="186"/>
        <v>0</v>
      </c>
      <c r="FS228" s="2">
        <v>0</v>
      </c>
      <c r="FT228" s="2" t="s">
        <v>55</v>
      </c>
      <c r="FU228" s="2" t="s">
        <v>56</v>
      </c>
      <c r="FV228" s="2"/>
      <c r="FW228" s="2"/>
      <c r="FX228" s="2">
        <v>110.7</v>
      </c>
      <c r="FY228" s="2">
        <v>63.75</v>
      </c>
      <c r="FZ228" s="2"/>
      <c r="GA228" s="2" t="s">
        <v>6</v>
      </c>
      <c r="GB228" s="2"/>
      <c r="GC228" s="2"/>
      <c r="GD228" s="2">
        <v>0</v>
      </c>
      <c r="GE228" s="2"/>
      <c r="GF228" s="2">
        <v>848075668</v>
      </c>
      <c r="GG228" s="2">
        <v>2</v>
      </c>
      <c r="GH228" s="2">
        <v>1</v>
      </c>
      <c r="GI228" s="2">
        <v>-2</v>
      </c>
      <c r="GJ228" s="2">
        <v>0</v>
      </c>
      <c r="GK228" s="2">
        <f>ROUND(R228*(R12)/100,2)</f>
        <v>0</v>
      </c>
      <c r="GL228" s="2">
        <f t="shared" si="187"/>
        <v>0</v>
      </c>
      <c r="GM228" s="2">
        <f t="shared" si="188"/>
        <v>35.840000000000003</v>
      </c>
      <c r="GN228" s="2">
        <f t="shared" si="189"/>
        <v>35.840000000000003</v>
      </c>
      <c r="GO228" s="2">
        <f t="shared" si="190"/>
        <v>0</v>
      </c>
      <c r="GP228" s="2">
        <f t="shared" si="191"/>
        <v>0</v>
      </c>
      <c r="GQ228" s="2"/>
      <c r="GR228" s="2">
        <v>0</v>
      </c>
      <c r="GS228" s="2">
        <v>3</v>
      </c>
      <c r="GT228" s="2">
        <v>0</v>
      </c>
      <c r="GU228" s="2" t="s">
        <v>6</v>
      </c>
      <c r="GV228" s="2">
        <f t="shared" si="192"/>
        <v>0</v>
      </c>
      <c r="GW228" s="2">
        <v>1</v>
      </c>
      <c r="GX228" s="2">
        <f t="shared" si="193"/>
        <v>0</v>
      </c>
      <c r="GY228" s="2"/>
      <c r="GZ228" s="2"/>
      <c r="HA228" s="2">
        <v>0</v>
      </c>
      <c r="HB228" s="2">
        <v>0</v>
      </c>
      <c r="HC228" s="2">
        <f t="shared" si="194"/>
        <v>0</v>
      </c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>
        <v>0</v>
      </c>
      <c r="IL228" s="2"/>
      <c r="IM228" s="2"/>
      <c r="IN228" s="2"/>
      <c r="IO228" s="2"/>
      <c r="IP228" s="2"/>
      <c r="IQ228" s="2"/>
      <c r="IR228" s="2"/>
      <c r="IS228" s="2"/>
      <c r="IT228" s="2"/>
      <c r="IU228" s="2"/>
    </row>
    <row r="229" spans="1:255" x14ac:dyDescent="0.2">
      <c r="A229">
        <v>18</v>
      </c>
      <c r="B229">
        <v>1</v>
      </c>
      <c r="C229">
        <v>362</v>
      </c>
      <c r="E229" t="s">
        <v>298</v>
      </c>
      <c r="F229" t="s">
        <v>299</v>
      </c>
      <c r="G229" t="s">
        <v>300</v>
      </c>
      <c r="H229" t="s">
        <v>292</v>
      </c>
      <c r="I229">
        <f>I219*J229</f>
        <v>0.28000000000000003</v>
      </c>
      <c r="J229">
        <v>0.40212552060893297</v>
      </c>
      <c r="O229">
        <f t="shared" si="160"/>
        <v>238.69</v>
      </c>
      <c r="P229">
        <f t="shared" si="161"/>
        <v>238.69</v>
      </c>
      <c r="Q229">
        <f t="shared" si="162"/>
        <v>0</v>
      </c>
      <c r="R229">
        <f t="shared" si="163"/>
        <v>0</v>
      </c>
      <c r="S229">
        <f t="shared" si="164"/>
        <v>0</v>
      </c>
      <c r="T229">
        <f t="shared" si="165"/>
        <v>0</v>
      </c>
      <c r="U229">
        <f t="shared" si="166"/>
        <v>0</v>
      </c>
      <c r="V229">
        <f t="shared" si="167"/>
        <v>0</v>
      </c>
      <c r="W229">
        <f t="shared" si="168"/>
        <v>0</v>
      </c>
      <c r="X229">
        <f t="shared" si="169"/>
        <v>0</v>
      </c>
      <c r="Y229">
        <f t="shared" si="170"/>
        <v>0</v>
      </c>
      <c r="AA229">
        <v>16781639</v>
      </c>
      <c r="AB229">
        <f t="shared" si="171"/>
        <v>128</v>
      </c>
      <c r="AC229">
        <f t="shared" si="172"/>
        <v>128</v>
      </c>
      <c r="AD229">
        <f t="shared" si="203"/>
        <v>0</v>
      </c>
      <c r="AE229">
        <f t="shared" si="204"/>
        <v>0</v>
      </c>
      <c r="AF229">
        <f t="shared" si="205"/>
        <v>0</v>
      </c>
      <c r="AG229">
        <f t="shared" si="173"/>
        <v>0</v>
      </c>
      <c r="AH229">
        <f t="shared" si="206"/>
        <v>0</v>
      </c>
      <c r="AI229">
        <f t="shared" si="207"/>
        <v>0</v>
      </c>
      <c r="AJ229">
        <f t="shared" si="174"/>
        <v>0</v>
      </c>
      <c r="AK229">
        <v>128</v>
      </c>
      <c r="AL229">
        <v>128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111</v>
      </c>
      <c r="AU229">
        <v>64</v>
      </c>
      <c r="AV229">
        <v>1</v>
      </c>
      <c r="AW229">
        <v>1</v>
      </c>
      <c r="AZ229">
        <v>6.66</v>
      </c>
      <c r="BA229">
        <v>1</v>
      </c>
      <c r="BB229">
        <v>1</v>
      </c>
      <c r="BC229">
        <v>6.66</v>
      </c>
      <c r="BD229" t="s">
        <v>6</v>
      </c>
      <c r="BE229" t="s">
        <v>6</v>
      </c>
      <c r="BF229" t="s">
        <v>6</v>
      </c>
      <c r="BG229" t="s">
        <v>6</v>
      </c>
      <c r="BH229">
        <v>3</v>
      </c>
      <c r="BI229">
        <v>1</v>
      </c>
      <c r="BJ229" t="s">
        <v>301</v>
      </c>
      <c r="BM229">
        <v>11001</v>
      </c>
      <c r="BN229">
        <v>0</v>
      </c>
      <c r="BO229" t="s">
        <v>6</v>
      </c>
      <c r="BP229">
        <v>0</v>
      </c>
      <c r="BQ229">
        <v>2</v>
      </c>
      <c r="BR229">
        <v>0</v>
      </c>
      <c r="BS229">
        <v>1</v>
      </c>
      <c r="BT229">
        <v>1</v>
      </c>
      <c r="BU229">
        <v>1</v>
      </c>
      <c r="BV229">
        <v>1</v>
      </c>
      <c r="BW229">
        <v>1</v>
      </c>
      <c r="BX229">
        <v>1</v>
      </c>
      <c r="BY229" t="s">
        <v>6</v>
      </c>
      <c r="BZ229">
        <v>123</v>
      </c>
      <c r="CA229">
        <v>75</v>
      </c>
      <c r="CE229">
        <v>0</v>
      </c>
      <c r="CF229">
        <v>0</v>
      </c>
      <c r="CG229">
        <v>0</v>
      </c>
      <c r="CM229">
        <v>0</v>
      </c>
      <c r="CN229" t="s">
        <v>6</v>
      </c>
      <c r="CO229">
        <v>0</v>
      </c>
      <c r="CP229">
        <f t="shared" si="175"/>
        <v>238.69</v>
      </c>
      <c r="CQ229">
        <f t="shared" si="176"/>
        <v>852.48</v>
      </c>
      <c r="CR229">
        <f t="shared" si="177"/>
        <v>0</v>
      </c>
      <c r="CS229">
        <f t="shared" si="178"/>
        <v>0</v>
      </c>
      <c r="CT229">
        <f t="shared" si="179"/>
        <v>0</v>
      </c>
      <c r="CU229">
        <f t="shared" si="180"/>
        <v>0</v>
      </c>
      <c r="CV229">
        <f t="shared" si="181"/>
        <v>0</v>
      </c>
      <c r="CW229">
        <f t="shared" si="182"/>
        <v>0</v>
      </c>
      <c r="CX229">
        <f t="shared" si="183"/>
        <v>0</v>
      </c>
      <c r="CY229">
        <f t="shared" si="184"/>
        <v>0</v>
      </c>
      <c r="CZ229">
        <f t="shared" si="185"/>
        <v>0</v>
      </c>
      <c r="DC229" t="s">
        <v>6</v>
      </c>
      <c r="DD229" t="s">
        <v>6</v>
      </c>
      <c r="DE229" t="s">
        <v>6</v>
      </c>
      <c r="DF229" t="s">
        <v>6</v>
      </c>
      <c r="DG229" t="s">
        <v>6</v>
      </c>
      <c r="DH229" t="s">
        <v>6</v>
      </c>
      <c r="DI229" t="s">
        <v>6</v>
      </c>
      <c r="DJ229" t="s">
        <v>6</v>
      </c>
      <c r="DK229" t="s">
        <v>6</v>
      </c>
      <c r="DL229" t="s">
        <v>6</v>
      </c>
      <c r="DM229" t="s">
        <v>6</v>
      </c>
      <c r="DN229">
        <v>0</v>
      </c>
      <c r="DO229">
        <v>0</v>
      </c>
      <c r="DP229">
        <v>1</v>
      </c>
      <c r="DQ229">
        <v>1</v>
      </c>
      <c r="DU229">
        <v>1010</v>
      </c>
      <c r="DV229" t="s">
        <v>292</v>
      </c>
      <c r="DW229" t="s">
        <v>292</v>
      </c>
      <c r="DX229">
        <v>100</v>
      </c>
      <c r="EE229">
        <v>16510488</v>
      </c>
      <c r="EF229">
        <v>2</v>
      </c>
      <c r="EG229" t="s">
        <v>51</v>
      </c>
      <c r="EH229">
        <v>0</v>
      </c>
      <c r="EI229" t="s">
        <v>6</v>
      </c>
      <c r="EJ229">
        <v>1</v>
      </c>
      <c r="EK229">
        <v>11001</v>
      </c>
      <c r="EL229" t="s">
        <v>86</v>
      </c>
      <c r="EM229" t="s">
        <v>231</v>
      </c>
      <c r="EO229" t="s">
        <v>6</v>
      </c>
      <c r="EQ229">
        <v>0</v>
      </c>
      <c r="ER229">
        <v>128</v>
      </c>
      <c r="ES229">
        <v>128</v>
      </c>
      <c r="ET229">
        <v>0</v>
      </c>
      <c r="EU229">
        <v>0</v>
      </c>
      <c r="EV229">
        <v>0</v>
      </c>
      <c r="EW229">
        <v>0</v>
      </c>
      <c r="EX229">
        <v>0</v>
      </c>
      <c r="FQ229">
        <v>0</v>
      </c>
      <c r="FR229">
        <f t="shared" si="186"/>
        <v>0</v>
      </c>
      <c r="FS229">
        <v>0</v>
      </c>
      <c r="FT229" t="s">
        <v>55</v>
      </c>
      <c r="FU229" t="s">
        <v>56</v>
      </c>
      <c r="FX229">
        <v>110.7</v>
      </c>
      <c r="FY229">
        <v>63.75</v>
      </c>
      <c r="GA229" t="s">
        <v>6</v>
      </c>
      <c r="GD229">
        <v>0</v>
      </c>
      <c r="GF229">
        <v>848075668</v>
      </c>
      <c r="GG229">
        <v>1</v>
      </c>
      <c r="GH229">
        <v>1</v>
      </c>
      <c r="GI229">
        <v>4</v>
      </c>
      <c r="GJ229">
        <v>0</v>
      </c>
      <c r="GK229">
        <f>ROUND(R229*(S12)/100,2)</f>
        <v>0</v>
      </c>
      <c r="GL229">
        <f t="shared" si="187"/>
        <v>0</v>
      </c>
      <c r="GM229">
        <f t="shared" si="188"/>
        <v>238.69</v>
      </c>
      <c r="GN229">
        <f t="shared" si="189"/>
        <v>238.69</v>
      </c>
      <c r="GO229">
        <f t="shared" si="190"/>
        <v>0</v>
      </c>
      <c r="GP229">
        <f t="shared" si="191"/>
        <v>0</v>
      </c>
      <c r="GR229">
        <v>0</v>
      </c>
      <c r="GS229">
        <v>3</v>
      </c>
      <c r="GT229">
        <v>0</v>
      </c>
      <c r="GU229" t="s">
        <v>6</v>
      </c>
      <c r="GV229">
        <f t="shared" si="192"/>
        <v>0</v>
      </c>
      <c r="GW229">
        <v>1</v>
      </c>
      <c r="GX229">
        <f t="shared" si="193"/>
        <v>0</v>
      </c>
      <c r="HA229">
        <v>0</v>
      </c>
      <c r="HB229">
        <v>0</v>
      </c>
      <c r="HC229">
        <f t="shared" si="194"/>
        <v>0</v>
      </c>
      <c r="IK229">
        <v>0</v>
      </c>
    </row>
    <row r="230" spans="1:255" x14ac:dyDescent="0.2">
      <c r="A230" s="2">
        <v>18</v>
      </c>
      <c r="B230" s="2">
        <v>1</v>
      </c>
      <c r="C230" s="2">
        <v>350</v>
      </c>
      <c r="D230" s="2"/>
      <c r="E230" s="2" t="s">
        <v>302</v>
      </c>
      <c r="F230" s="2" t="s">
        <v>303</v>
      </c>
      <c r="G230" s="2" t="s">
        <v>304</v>
      </c>
      <c r="H230" s="2" t="s">
        <v>292</v>
      </c>
      <c r="I230" s="2">
        <f>I218*J230</f>
        <v>5.000000000000001E-2</v>
      </c>
      <c r="J230" s="2">
        <v>7.1808128680166602E-2</v>
      </c>
      <c r="K230" s="2"/>
      <c r="L230" s="2"/>
      <c r="M230" s="2"/>
      <c r="N230" s="2"/>
      <c r="O230" s="2">
        <f t="shared" si="160"/>
        <v>6.4</v>
      </c>
      <c r="P230" s="2">
        <f t="shared" si="161"/>
        <v>6.4</v>
      </c>
      <c r="Q230" s="2">
        <f t="shared" si="162"/>
        <v>0</v>
      </c>
      <c r="R230" s="2">
        <f t="shared" si="163"/>
        <v>0</v>
      </c>
      <c r="S230" s="2">
        <f t="shared" si="164"/>
        <v>0</v>
      </c>
      <c r="T230" s="2">
        <f t="shared" si="165"/>
        <v>0</v>
      </c>
      <c r="U230" s="2">
        <f t="shared" si="166"/>
        <v>0</v>
      </c>
      <c r="V230" s="2">
        <f t="shared" si="167"/>
        <v>0</v>
      </c>
      <c r="W230" s="2">
        <f t="shared" si="168"/>
        <v>0</v>
      </c>
      <c r="X230" s="2">
        <f t="shared" si="169"/>
        <v>0</v>
      </c>
      <c r="Y230" s="2">
        <f t="shared" si="170"/>
        <v>0</v>
      </c>
      <c r="Z230" s="2"/>
      <c r="AA230" s="2">
        <v>16781625</v>
      </c>
      <c r="AB230" s="2">
        <f t="shared" si="171"/>
        <v>128</v>
      </c>
      <c r="AC230" s="2">
        <f t="shared" si="172"/>
        <v>128</v>
      </c>
      <c r="AD230" s="2">
        <f t="shared" si="203"/>
        <v>0</v>
      </c>
      <c r="AE230" s="2">
        <f t="shared" si="204"/>
        <v>0</v>
      </c>
      <c r="AF230" s="2">
        <f t="shared" si="205"/>
        <v>0</v>
      </c>
      <c r="AG230" s="2">
        <f t="shared" si="173"/>
        <v>0</v>
      </c>
      <c r="AH230" s="2">
        <f t="shared" si="206"/>
        <v>0</v>
      </c>
      <c r="AI230" s="2">
        <f t="shared" si="207"/>
        <v>0</v>
      </c>
      <c r="AJ230" s="2">
        <f t="shared" si="174"/>
        <v>0</v>
      </c>
      <c r="AK230" s="2">
        <v>128</v>
      </c>
      <c r="AL230" s="2">
        <v>128</v>
      </c>
      <c r="AM230" s="2">
        <v>0</v>
      </c>
      <c r="AN230" s="2">
        <v>0</v>
      </c>
      <c r="AO230" s="2">
        <v>0</v>
      </c>
      <c r="AP230" s="2">
        <v>0</v>
      </c>
      <c r="AQ230" s="2">
        <v>0</v>
      </c>
      <c r="AR230" s="2">
        <v>0</v>
      </c>
      <c r="AS230" s="2">
        <v>0</v>
      </c>
      <c r="AT230" s="2">
        <v>111</v>
      </c>
      <c r="AU230" s="2">
        <v>64</v>
      </c>
      <c r="AV230" s="2">
        <v>1</v>
      </c>
      <c r="AW230" s="2">
        <v>1</v>
      </c>
      <c r="AX230" s="2"/>
      <c r="AY230" s="2"/>
      <c r="AZ230" s="2">
        <v>1</v>
      </c>
      <c r="BA230" s="2">
        <v>1</v>
      </c>
      <c r="BB230" s="2">
        <v>1</v>
      </c>
      <c r="BC230" s="2">
        <v>1</v>
      </c>
      <c r="BD230" s="2" t="s">
        <v>6</v>
      </c>
      <c r="BE230" s="2" t="s">
        <v>6</v>
      </c>
      <c r="BF230" s="2" t="s">
        <v>6</v>
      </c>
      <c r="BG230" s="2" t="s">
        <v>6</v>
      </c>
      <c r="BH230" s="2">
        <v>3</v>
      </c>
      <c r="BI230" s="2">
        <v>1</v>
      </c>
      <c r="BJ230" s="2" t="s">
        <v>305</v>
      </c>
      <c r="BK230" s="2"/>
      <c r="BL230" s="2"/>
      <c r="BM230" s="2">
        <v>11001</v>
      </c>
      <c r="BN230" s="2">
        <v>0</v>
      </c>
      <c r="BO230" s="2" t="s">
        <v>6</v>
      </c>
      <c r="BP230" s="2">
        <v>0</v>
      </c>
      <c r="BQ230" s="2">
        <v>2</v>
      </c>
      <c r="BR230" s="2">
        <v>0</v>
      </c>
      <c r="BS230" s="2">
        <v>1</v>
      </c>
      <c r="BT230" s="2">
        <v>1</v>
      </c>
      <c r="BU230" s="2">
        <v>1</v>
      </c>
      <c r="BV230" s="2">
        <v>1</v>
      </c>
      <c r="BW230" s="2">
        <v>1</v>
      </c>
      <c r="BX230" s="2">
        <v>1</v>
      </c>
      <c r="BY230" s="2" t="s">
        <v>6</v>
      </c>
      <c r="BZ230" s="2">
        <v>123</v>
      </c>
      <c r="CA230" s="2">
        <v>75</v>
      </c>
      <c r="CB230" s="2"/>
      <c r="CC230" s="2"/>
      <c r="CD230" s="2"/>
      <c r="CE230" s="2">
        <v>0</v>
      </c>
      <c r="CF230" s="2">
        <v>0</v>
      </c>
      <c r="CG230" s="2">
        <v>0</v>
      </c>
      <c r="CH230" s="2"/>
      <c r="CI230" s="2"/>
      <c r="CJ230" s="2"/>
      <c r="CK230" s="2"/>
      <c r="CL230" s="2"/>
      <c r="CM230" s="2">
        <v>0</v>
      </c>
      <c r="CN230" s="2" t="s">
        <v>6</v>
      </c>
      <c r="CO230" s="2">
        <v>0</v>
      </c>
      <c r="CP230" s="2">
        <f t="shared" si="175"/>
        <v>6.4</v>
      </c>
      <c r="CQ230" s="2">
        <f t="shared" si="176"/>
        <v>128</v>
      </c>
      <c r="CR230" s="2">
        <f t="shared" si="177"/>
        <v>0</v>
      </c>
      <c r="CS230" s="2">
        <f t="shared" si="178"/>
        <v>0</v>
      </c>
      <c r="CT230" s="2">
        <f t="shared" si="179"/>
        <v>0</v>
      </c>
      <c r="CU230" s="2">
        <f t="shared" si="180"/>
        <v>0</v>
      </c>
      <c r="CV230" s="2">
        <f t="shared" si="181"/>
        <v>0</v>
      </c>
      <c r="CW230" s="2">
        <f t="shared" si="182"/>
        <v>0</v>
      </c>
      <c r="CX230" s="2">
        <f t="shared" si="183"/>
        <v>0</v>
      </c>
      <c r="CY230" s="2">
        <f t="shared" si="184"/>
        <v>0</v>
      </c>
      <c r="CZ230" s="2">
        <f t="shared" si="185"/>
        <v>0</v>
      </c>
      <c r="DA230" s="2"/>
      <c r="DB230" s="2"/>
      <c r="DC230" s="2" t="s">
        <v>6</v>
      </c>
      <c r="DD230" s="2" t="s">
        <v>6</v>
      </c>
      <c r="DE230" s="2" t="s">
        <v>6</v>
      </c>
      <c r="DF230" s="2" t="s">
        <v>6</v>
      </c>
      <c r="DG230" s="2" t="s">
        <v>6</v>
      </c>
      <c r="DH230" s="2" t="s">
        <v>6</v>
      </c>
      <c r="DI230" s="2" t="s">
        <v>6</v>
      </c>
      <c r="DJ230" s="2" t="s">
        <v>6</v>
      </c>
      <c r="DK230" s="2" t="s">
        <v>6</v>
      </c>
      <c r="DL230" s="2" t="s">
        <v>6</v>
      </c>
      <c r="DM230" s="2" t="s">
        <v>6</v>
      </c>
      <c r="DN230" s="2">
        <v>0</v>
      </c>
      <c r="DO230" s="2">
        <v>0</v>
      </c>
      <c r="DP230" s="2">
        <v>1</v>
      </c>
      <c r="DQ230" s="2">
        <v>1</v>
      </c>
      <c r="DR230" s="2"/>
      <c r="DS230" s="2"/>
      <c r="DT230" s="2"/>
      <c r="DU230" s="2">
        <v>1010</v>
      </c>
      <c r="DV230" s="2" t="s">
        <v>292</v>
      </c>
      <c r="DW230" s="2" t="s">
        <v>292</v>
      </c>
      <c r="DX230" s="2">
        <v>100</v>
      </c>
      <c r="DY230" s="2"/>
      <c r="DZ230" s="2"/>
      <c r="EA230" s="2"/>
      <c r="EB230" s="2"/>
      <c r="EC230" s="2"/>
      <c r="ED230" s="2"/>
      <c r="EE230" s="2">
        <v>16510488</v>
      </c>
      <c r="EF230" s="2">
        <v>2</v>
      </c>
      <c r="EG230" s="2" t="s">
        <v>51</v>
      </c>
      <c r="EH230" s="2">
        <v>0</v>
      </c>
      <c r="EI230" s="2" t="s">
        <v>6</v>
      </c>
      <c r="EJ230" s="2">
        <v>1</v>
      </c>
      <c r="EK230" s="2">
        <v>11001</v>
      </c>
      <c r="EL230" s="2" t="s">
        <v>86</v>
      </c>
      <c r="EM230" s="2" t="s">
        <v>231</v>
      </c>
      <c r="EN230" s="2"/>
      <c r="EO230" s="2" t="s">
        <v>6</v>
      </c>
      <c r="EP230" s="2"/>
      <c r="EQ230" s="2">
        <v>0</v>
      </c>
      <c r="ER230" s="2">
        <v>128</v>
      </c>
      <c r="ES230" s="2">
        <v>128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>
        <v>0</v>
      </c>
      <c r="FR230" s="2">
        <f t="shared" si="186"/>
        <v>0</v>
      </c>
      <c r="FS230" s="2">
        <v>0</v>
      </c>
      <c r="FT230" s="2" t="s">
        <v>55</v>
      </c>
      <c r="FU230" s="2" t="s">
        <v>56</v>
      </c>
      <c r="FV230" s="2"/>
      <c r="FW230" s="2"/>
      <c r="FX230" s="2">
        <v>110.7</v>
      </c>
      <c r="FY230" s="2">
        <v>63.75</v>
      </c>
      <c r="FZ230" s="2"/>
      <c r="GA230" s="2" t="s">
        <v>6</v>
      </c>
      <c r="GB230" s="2"/>
      <c r="GC230" s="2"/>
      <c r="GD230" s="2">
        <v>0</v>
      </c>
      <c r="GE230" s="2"/>
      <c r="GF230" s="2">
        <v>1508644261</v>
      </c>
      <c r="GG230" s="2">
        <v>2</v>
      </c>
      <c r="GH230" s="2">
        <v>1</v>
      </c>
      <c r="GI230" s="2">
        <v>-2</v>
      </c>
      <c r="GJ230" s="2">
        <v>0</v>
      </c>
      <c r="GK230" s="2">
        <f>ROUND(R230*(R12)/100,2)</f>
        <v>0</v>
      </c>
      <c r="GL230" s="2">
        <f t="shared" si="187"/>
        <v>0</v>
      </c>
      <c r="GM230" s="2">
        <f t="shared" si="188"/>
        <v>6.4</v>
      </c>
      <c r="GN230" s="2">
        <f t="shared" si="189"/>
        <v>6.4</v>
      </c>
      <c r="GO230" s="2">
        <f t="shared" si="190"/>
        <v>0</v>
      </c>
      <c r="GP230" s="2">
        <f t="shared" si="191"/>
        <v>0</v>
      </c>
      <c r="GQ230" s="2"/>
      <c r="GR230" s="2">
        <v>0</v>
      </c>
      <c r="GS230" s="2">
        <v>3</v>
      </c>
      <c r="GT230" s="2">
        <v>0</v>
      </c>
      <c r="GU230" s="2" t="s">
        <v>6</v>
      </c>
      <c r="GV230" s="2">
        <f t="shared" si="192"/>
        <v>0</v>
      </c>
      <c r="GW230" s="2">
        <v>1</v>
      </c>
      <c r="GX230" s="2">
        <f t="shared" si="193"/>
        <v>0</v>
      </c>
      <c r="GY230" s="2"/>
      <c r="GZ230" s="2"/>
      <c r="HA230" s="2">
        <v>0</v>
      </c>
      <c r="HB230" s="2">
        <v>0</v>
      </c>
      <c r="HC230" s="2">
        <f t="shared" si="194"/>
        <v>0</v>
      </c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>
        <v>0</v>
      </c>
      <c r="IL230" s="2"/>
      <c r="IM230" s="2"/>
      <c r="IN230" s="2"/>
      <c r="IO230" s="2"/>
      <c r="IP230" s="2"/>
      <c r="IQ230" s="2"/>
      <c r="IR230" s="2"/>
      <c r="IS230" s="2"/>
      <c r="IT230" s="2"/>
      <c r="IU230" s="2"/>
    </row>
    <row r="231" spans="1:255" x14ac:dyDescent="0.2">
      <c r="A231">
        <v>18</v>
      </c>
      <c r="B231">
        <v>1</v>
      </c>
      <c r="C231">
        <v>363</v>
      </c>
      <c r="E231" t="s">
        <v>302</v>
      </c>
      <c r="F231" t="s">
        <v>303</v>
      </c>
      <c r="G231" t="s">
        <v>304</v>
      </c>
      <c r="H231" t="s">
        <v>292</v>
      </c>
      <c r="I231">
        <f>I219*J231</f>
        <v>5.000000000000001E-2</v>
      </c>
      <c r="J231">
        <v>7.1808128680166602E-2</v>
      </c>
      <c r="O231">
        <f t="shared" si="160"/>
        <v>42.62</v>
      </c>
      <c r="P231">
        <f t="shared" si="161"/>
        <v>42.62</v>
      </c>
      <c r="Q231">
        <f t="shared" si="162"/>
        <v>0</v>
      </c>
      <c r="R231">
        <f t="shared" si="163"/>
        <v>0</v>
      </c>
      <c r="S231">
        <f t="shared" si="164"/>
        <v>0</v>
      </c>
      <c r="T231">
        <f t="shared" si="165"/>
        <v>0</v>
      </c>
      <c r="U231">
        <f t="shared" si="166"/>
        <v>0</v>
      </c>
      <c r="V231">
        <f t="shared" si="167"/>
        <v>0</v>
      </c>
      <c r="W231">
        <f t="shared" si="168"/>
        <v>0</v>
      </c>
      <c r="X231">
        <f t="shared" si="169"/>
        <v>0</v>
      </c>
      <c r="Y231">
        <f t="shared" si="170"/>
        <v>0</v>
      </c>
      <c r="AA231">
        <v>16781639</v>
      </c>
      <c r="AB231">
        <f t="shared" si="171"/>
        <v>128</v>
      </c>
      <c r="AC231">
        <f t="shared" si="172"/>
        <v>128</v>
      </c>
      <c r="AD231">
        <f t="shared" si="203"/>
        <v>0</v>
      </c>
      <c r="AE231">
        <f t="shared" si="204"/>
        <v>0</v>
      </c>
      <c r="AF231">
        <f t="shared" si="205"/>
        <v>0</v>
      </c>
      <c r="AG231">
        <f t="shared" si="173"/>
        <v>0</v>
      </c>
      <c r="AH231">
        <f t="shared" si="206"/>
        <v>0</v>
      </c>
      <c r="AI231">
        <f t="shared" si="207"/>
        <v>0</v>
      </c>
      <c r="AJ231">
        <f t="shared" si="174"/>
        <v>0</v>
      </c>
      <c r="AK231">
        <v>128</v>
      </c>
      <c r="AL231">
        <v>128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111</v>
      </c>
      <c r="AU231">
        <v>64</v>
      </c>
      <c r="AV231">
        <v>1</v>
      </c>
      <c r="AW231">
        <v>1</v>
      </c>
      <c r="AZ231">
        <v>6.66</v>
      </c>
      <c r="BA231">
        <v>1</v>
      </c>
      <c r="BB231">
        <v>1</v>
      </c>
      <c r="BC231">
        <v>6.66</v>
      </c>
      <c r="BD231" t="s">
        <v>6</v>
      </c>
      <c r="BE231" t="s">
        <v>6</v>
      </c>
      <c r="BF231" t="s">
        <v>6</v>
      </c>
      <c r="BG231" t="s">
        <v>6</v>
      </c>
      <c r="BH231">
        <v>3</v>
      </c>
      <c r="BI231">
        <v>1</v>
      </c>
      <c r="BJ231" t="s">
        <v>305</v>
      </c>
      <c r="BM231">
        <v>11001</v>
      </c>
      <c r="BN231">
        <v>0</v>
      </c>
      <c r="BO231" t="s">
        <v>6</v>
      </c>
      <c r="BP231">
        <v>0</v>
      </c>
      <c r="BQ231">
        <v>2</v>
      </c>
      <c r="BR231">
        <v>0</v>
      </c>
      <c r="BS231">
        <v>1</v>
      </c>
      <c r="BT231">
        <v>1</v>
      </c>
      <c r="BU231">
        <v>1</v>
      </c>
      <c r="BV231">
        <v>1</v>
      </c>
      <c r="BW231">
        <v>1</v>
      </c>
      <c r="BX231">
        <v>1</v>
      </c>
      <c r="BY231" t="s">
        <v>6</v>
      </c>
      <c r="BZ231">
        <v>123</v>
      </c>
      <c r="CA231">
        <v>75</v>
      </c>
      <c r="CE231">
        <v>0</v>
      </c>
      <c r="CF231">
        <v>0</v>
      </c>
      <c r="CG231">
        <v>0</v>
      </c>
      <c r="CM231">
        <v>0</v>
      </c>
      <c r="CN231" t="s">
        <v>6</v>
      </c>
      <c r="CO231">
        <v>0</v>
      </c>
      <c r="CP231">
        <f t="shared" si="175"/>
        <v>42.62</v>
      </c>
      <c r="CQ231">
        <f t="shared" si="176"/>
        <v>852.48</v>
      </c>
      <c r="CR231">
        <f t="shared" si="177"/>
        <v>0</v>
      </c>
      <c r="CS231">
        <f t="shared" si="178"/>
        <v>0</v>
      </c>
      <c r="CT231">
        <f t="shared" si="179"/>
        <v>0</v>
      </c>
      <c r="CU231">
        <f t="shared" si="180"/>
        <v>0</v>
      </c>
      <c r="CV231">
        <f t="shared" si="181"/>
        <v>0</v>
      </c>
      <c r="CW231">
        <f t="shared" si="182"/>
        <v>0</v>
      </c>
      <c r="CX231">
        <f t="shared" si="183"/>
        <v>0</v>
      </c>
      <c r="CY231">
        <f t="shared" si="184"/>
        <v>0</v>
      </c>
      <c r="CZ231">
        <f t="shared" si="185"/>
        <v>0</v>
      </c>
      <c r="DC231" t="s">
        <v>6</v>
      </c>
      <c r="DD231" t="s">
        <v>6</v>
      </c>
      <c r="DE231" t="s">
        <v>6</v>
      </c>
      <c r="DF231" t="s">
        <v>6</v>
      </c>
      <c r="DG231" t="s">
        <v>6</v>
      </c>
      <c r="DH231" t="s">
        <v>6</v>
      </c>
      <c r="DI231" t="s">
        <v>6</v>
      </c>
      <c r="DJ231" t="s">
        <v>6</v>
      </c>
      <c r="DK231" t="s">
        <v>6</v>
      </c>
      <c r="DL231" t="s">
        <v>6</v>
      </c>
      <c r="DM231" t="s">
        <v>6</v>
      </c>
      <c r="DN231">
        <v>0</v>
      </c>
      <c r="DO231">
        <v>0</v>
      </c>
      <c r="DP231">
        <v>1</v>
      </c>
      <c r="DQ231">
        <v>1</v>
      </c>
      <c r="DU231">
        <v>1010</v>
      </c>
      <c r="DV231" t="s">
        <v>292</v>
      </c>
      <c r="DW231" t="s">
        <v>292</v>
      </c>
      <c r="DX231">
        <v>100</v>
      </c>
      <c r="EE231">
        <v>16510488</v>
      </c>
      <c r="EF231">
        <v>2</v>
      </c>
      <c r="EG231" t="s">
        <v>51</v>
      </c>
      <c r="EH231">
        <v>0</v>
      </c>
      <c r="EI231" t="s">
        <v>6</v>
      </c>
      <c r="EJ231">
        <v>1</v>
      </c>
      <c r="EK231">
        <v>11001</v>
      </c>
      <c r="EL231" t="s">
        <v>86</v>
      </c>
      <c r="EM231" t="s">
        <v>231</v>
      </c>
      <c r="EO231" t="s">
        <v>6</v>
      </c>
      <c r="EQ231">
        <v>0</v>
      </c>
      <c r="ER231">
        <v>128</v>
      </c>
      <c r="ES231">
        <v>128</v>
      </c>
      <c r="ET231">
        <v>0</v>
      </c>
      <c r="EU231">
        <v>0</v>
      </c>
      <c r="EV231">
        <v>0</v>
      </c>
      <c r="EW231">
        <v>0</v>
      </c>
      <c r="EX231">
        <v>0</v>
      </c>
      <c r="FQ231">
        <v>0</v>
      </c>
      <c r="FR231">
        <f t="shared" si="186"/>
        <v>0</v>
      </c>
      <c r="FS231">
        <v>0</v>
      </c>
      <c r="FT231" t="s">
        <v>55</v>
      </c>
      <c r="FU231" t="s">
        <v>56</v>
      </c>
      <c r="FX231">
        <v>110.7</v>
      </c>
      <c r="FY231">
        <v>63.75</v>
      </c>
      <c r="GA231" t="s">
        <v>6</v>
      </c>
      <c r="GD231">
        <v>0</v>
      </c>
      <c r="GF231">
        <v>1508644261</v>
      </c>
      <c r="GG231">
        <v>1</v>
      </c>
      <c r="GH231">
        <v>1</v>
      </c>
      <c r="GI231">
        <v>4</v>
      </c>
      <c r="GJ231">
        <v>0</v>
      </c>
      <c r="GK231">
        <f>ROUND(R231*(S12)/100,2)</f>
        <v>0</v>
      </c>
      <c r="GL231">
        <f t="shared" si="187"/>
        <v>0</v>
      </c>
      <c r="GM231">
        <f t="shared" si="188"/>
        <v>42.62</v>
      </c>
      <c r="GN231">
        <f t="shared" si="189"/>
        <v>42.62</v>
      </c>
      <c r="GO231">
        <f t="shared" si="190"/>
        <v>0</v>
      </c>
      <c r="GP231">
        <f t="shared" si="191"/>
        <v>0</v>
      </c>
      <c r="GR231">
        <v>0</v>
      </c>
      <c r="GS231">
        <v>3</v>
      </c>
      <c r="GT231">
        <v>0</v>
      </c>
      <c r="GU231" t="s">
        <v>6</v>
      </c>
      <c r="GV231">
        <f t="shared" si="192"/>
        <v>0</v>
      </c>
      <c r="GW231">
        <v>1</v>
      </c>
      <c r="GX231">
        <f t="shared" si="193"/>
        <v>0</v>
      </c>
      <c r="HA231">
        <v>0</v>
      </c>
      <c r="HB231">
        <v>0</v>
      </c>
      <c r="HC231">
        <f t="shared" si="194"/>
        <v>0</v>
      </c>
      <c r="IK231">
        <v>0</v>
      </c>
    </row>
    <row r="232" spans="1:255" x14ac:dyDescent="0.2">
      <c r="A232" s="2">
        <v>18</v>
      </c>
      <c r="B232" s="2">
        <v>1</v>
      </c>
      <c r="C232" s="2">
        <v>351</v>
      </c>
      <c r="D232" s="2"/>
      <c r="E232" s="2" t="s">
        <v>306</v>
      </c>
      <c r="F232" s="2" t="s">
        <v>307</v>
      </c>
      <c r="G232" s="2" t="s">
        <v>308</v>
      </c>
      <c r="H232" s="2" t="s">
        <v>292</v>
      </c>
      <c r="I232" s="2">
        <f>I218*J232</f>
        <v>5.000000000000001E-2</v>
      </c>
      <c r="J232" s="2">
        <v>7.1808128680166602E-2</v>
      </c>
      <c r="K232" s="2"/>
      <c r="L232" s="2"/>
      <c r="M232" s="2"/>
      <c r="N232" s="2"/>
      <c r="O232" s="2">
        <f t="shared" si="160"/>
        <v>6.4</v>
      </c>
      <c r="P232" s="2">
        <f t="shared" si="161"/>
        <v>6.4</v>
      </c>
      <c r="Q232" s="2">
        <f t="shared" si="162"/>
        <v>0</v>
      </c>
      <c r="R232" s="2">
        <f t="shared" si="163"/>
        <v>0</v>
      </c>
      <c r="S232" s="2">
        <f t="shared" si="164"/>
        <v>0</v>
      </c>
      <c r="T232" s="2">
        <f t="shared" si="165"/>
        <v>0</v>
      </c>
      <c r="U232" s="2">
        <f t="shared" si="166"/>
        <v>0</v>
      </c>
      <c r="V232" s="2">
        <f t="shared" si="167"/>
        <v>0</v>
      </c>
      <c r="W232" s="2">
        <f t="shared" si="168"/>
        <v>0</v>
      </c>
      <c r="X232" s="2">
        <f t="shared" si="169"/>
        <v>0</v>
      </c>
      <c r="Y232" s="2">
        <f t="shared" si="170"/>
        <v>0</v>
      </c>
      <c r="Z232" s="2"/>
      <c r="AA232" s="2">
        <v>16781625</v>
      </c>
      <c r="AB232" s="2">
        <f t="shared" si="171"/>
        <v>128</v>
      </c>
      <c r="AC232" s="2">
        <f t="shared" si="172"/>
        <v>128</v>
      </c>
      <c r="AD232" s="2">
        <f t="shared" si="203"/>
        <v>0</v>
      </c>
      <c r="AE232" s="2">
        <f t="shared" si="204"/>
        <v>0</v>
      </c>
      <c r="AF232" s="2">
        <f t="shared" si="205"/>
        <v>0</v>
      </c>
      <c r="AG232" s="2">
        <f t="shared" si="173"/>
        <v>0</v>
      </c>
      <c r="AH232" s="2">
        <f t="shared" si="206"/>
        <v>0</v>
      </c>
      <c r="AI232" s="2">
        <f t="shared" si="207"/>
        <v>0</v>
      </c>
      <c r="AJ232" s="2">
        <f t="shared" si="174"/>
        <v>0</v>
      </c>
      <c r="AK232" s="2">
        <v>128</v>
      </c>
      <c r="AL232" s="2">
        <v>128</v>
      </c>
      <c r="AM232" s="2">
        <v>0</v>
      </c>
      <c r="AN232" s="2">
        <v>0</v>
      </c>
      <c r="AO232" s="2">
        <v>0</v>
      </c>
      <c r="AP232" s="2">
        <v>0</v>
      </c>
      <c r="AQ232" s="2">
        <v>0</v>
      </c>
      <c r="AR232" s="2">
        <v>0</v>
      </c>
      <c r="AS232" s="2">
        <v>0</v>
      </c>
      <c r="AT232" s="2">
        <v>111</v>
      </c>
      <c r="AU232" s="2">
        <v>64</v>
      </c>
      <c r="AV232" s="2">
        <v>1</v>
      </c>
      <c r="AW232" s="2">
        <v>1</v>
      </c>
      <c r="AX232" s="2"/>
      <c r="AY232" s="2"/>
      <c r="AZ232" s="2">
        <v>1</v>
      </c>
      <c r="BA232" s="2">
        <v>1</v>
      </c>
      <c r="BB232" s="2">
        <v>1</v>
      </c>
      <c r="BC232" s="2">
        <v>1</v>
      </c>
      <c r="BD232" s="2" t="s">
        <v>6</v>
      </c>
      <c r="BE232" s="2" t="s">
        <v>6</v>
      </c>
      <c r="BF232" s="2" t="s">
        <v>6</v>
      </c>
      <c r="BG232" s="2" t="s">
        <v>6</v>
      </c>
      <c r="BH232" s="2">
        <v>3</v>
      </c>
      <c r="BI232" s="2">
        <v>1</v>
      </c>
      <c r="BJ232" s="2" t="s">
        <v>309</v>
      </c>
      <c r="BK232" s="2"/>
      <c r="BL232" s="2"/>
      <c r="BM232" s="2">
        <v>11001</v>
      </c>
      <c r="BN232" s="2">
        <v>0</v>
      </c>
      <c r="BO232" s="2" t="s">
        <v>6</v>
      </c>
      <c r="BP232" s="2">
        <v>0</v>
      </c>
      <c r="BQ232" s="2">
        <v>2</v>
      </c>
      <c r="BR232" s="2">
        <v>0</v>
      </c>
      <c r="BS232" s="2">
        <v>1</v>
      </c>
      <c r="BT232" s="2">
        <v>1</v>
      </c>
      <c r="BU232" s="2">
        <v>1</v>
      </c>
      <c r="BV232" s="2">
        <v>1</v>
      </c>
      <c r="BW232" s="2">
        <v>1</v>
      </c>
      <c r="BX232" s="2">
        <v>1</v>
      </c>
      <c r="BY232" s="2" t="s">
        <v>6</v>
      </c>
      <c r="BZ232" s="2">
        <v>123</v>
      </c>
      <c r="CA232" s="2">
        <v>75</v>
      </c>
      <c r="CB232" s="2"/>
      <c r="CC232" s="2"/>
      <c r="CD232" s="2"/>
      <c r="CE232" s="2">
        <v>0</v>
      </c>
      <c r="CF232" s="2">
        <v>0</v>
      </c>
      <c r="CG232" s="2">
        <v>0</v>
      </c>
      <c r="CH232" s="2"/>
      <c r="CI232" s="2"/>
      <c r="CJ232" s="2"/>
      <c r="CK232" s="2"/>
      <c r="CL232" s="2"/>
      <c r="CM232" s="2">
        <v>0</v>
      </c>
      <c r="CN232" s="2" t="s">
        <v>6</v>
      </c>
      <c r="CO232" s="2">
        <v>0</v>
      </c>
      <c r="CP232" s="2">
        <f t="shared" si="175"/>
        <v>6.4</v>
      </c>
      <c r="CQ232" s="2">
        <f t="shared" si="176"/>
        <v>128</v>
      </c>
      <c r="CR232" s="2">
        <f t="shared" si="177"/>
        <v>0</v>
      </c>
      <c r="CS232" s="2">
        <f t="shared" si="178"/>
        <v>0</v>
      </c>
      <c r="CT232" s="2">
        <f t="shared" si="179"/>
        <v>0</v>
      </c>
      <c r="CU232" s="2">
        <f t="shared" si="180"/>
        <v>0</v>
      </c>
      <c r="CV232" s="2">
        <f t="shared" si="181"/>
        <v>0</v>
      </c>
      <c r="CW232" s="2">
        <f t="shared" si="182"/>
        <v>0</v>
      </c>
      <c r="CX232" s="2">
        <f t="shared" si="183"/>
        <v>0</v>
      </c>
      <c r="CY232" s="2">
        <f t="shared" si="184"/>
        <v>0</v>
      </c>
      <c r="CZ232" s="2">
        <f t="shared" si="185"/>
        <v>0</v>
      </c>
      <c r="DA232" s="2"/>
      <c r="DB232" s="2"/>
      <c r="DC232" s="2" t="s">
        <v>6</v>
      </c>
      <c r="DD232" s="2" t="s">
        <v>6</v>
      </c>
      <c r="DE232" s="2" t="s">
        <v>6</v>
      </c>
      <c r="DF232" s="2" t="s">
        <v>6</v>
      </c>
      <c r="DG232" s="2" t="s">
        <v>6</v>
      </c>
      <c r="DH232" s="2" t="s">
        <v>6</v>
      </c>
      <c r="DI232" s="2" t="s">
        <v>6</v>
      </c>
      <c r="DJ232" s="2" t="s">
        <v>6</v>
      </c>
      <c r="DK232" s="2" t="s">
        <v>6</v>
      </c>
      <c r="DL232" s="2" t="s">
        <v>6</v>
      </c>
      <c r="DM232" s="2" t="s">
        <v>6</v>
      </c>
      <c r="DN232" s="2">
        <v>0</v>
      </c>
      <c r="DO232" s="2">
        <v>0</v>
      </c>
      <c r="DP232" s="2">
        <v>1</v>
      </c>
      <c r="DQ232" s="2">
        <v>1</v>
      </c>
      <c r="DR232" s="2"/>
      <c r="DS232" s="2"/>
      <c r="DT232" s="2"/>
      <c r="DU232" s="2">
        <v>1010</v>
      </c>
      <c r="DV232" s="2" t="s">
        <v>292</v>
      </c>
      <c r="DW232" s="2" t="s">
        <v>292</v>
      </c>
      <c r="DX232" s="2">
        <v>100</v>
      </c>
      <c r="DY232" s="2"/>
      <c r="DZ232" s="2"/>
      <c r="EA232" s="2"/>
      <c r="EB232" s="2"/>
      <c r="EC232" s="2"/>
      <c r="ED232" s="2"/>
      <c r="EE232" s="2">
        <v>16510488</v>
      </c>
      <c r="EF232" s="2">
        <v>2</v>
      </c>
      <c r="EG232" s="2" t="s">
        <v>51</v>
      </c>
      <c r="EH232" s="2">
        <v>0</v>
      </c>
      <c r="EI232" s="2" t="s">
        <v>6</v>
      </c>
      <c r="EJ232" s="2">
        <v>1</v>
      </c>
      <c r="EK232" s="2">
        <v>11001</v>
      </c>
      <c r="EL232" s="2" t="s">
        <v>86</v>
      </c>
      <c r="EM232" s="2" t="s">
        <v>231</v>
      </c>
      <c r="EN232" s="2"/>
      <c r="EO232" s="2" t="s">
        <v>6</v>
      </c>
      <c r="EP232" s="2"/>
      <c r="EQ232" s="2">
        <v>0</v>
      </c>
      <c r="ER232" s="2">
        <v>128</v>
      </c>
      <c r="ES232" s="2">
        <v>128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>
        <v>0</v>
      </c>
      <c r="FR232" s="2">
        <f t="shared" si="186"/>
        <v>0</v>
      </c>
      <c r="FS232" s="2">
        <v>0</v>
      </c>
      <c r="FT232" s="2" t="s">
        <v>55</v>
      </c>
      <c r="FU232" s="2" t="s">
        <v>56</v>
      </c>
      <c r="FV232" s="2"/>
      <c r="FW232" s="2"/>
      <c r="FX232" s="2">
        <v>110.7</v>
      </c>
      <c r="FY232" s="2">
        <v>63.75</v>
      </c>
      <c r="FZ232" s="2"/>
      <c r="GA232" s="2" t="s">
        <v>6</v>
      </c>
      <c r="GB232" s="2"/>
      <c r="GC232" s="2"/>
      <c r="GD232" s="2">
        <v>0</v>
      </c>
      <c r="GE232" s="2"/>
      <c r="GF232" s="2">
        <v>-1530028590</v>
      </c>
      <c r="GG232" s="2">
        <v>2</v>
      </c>
      <c r="GH232" s="2">
        <v>1</v>
      </c>
      <c r="GI232" s="2">
        <v>-2</v>
      </c>
      <c r="GJ232" s="2">
        <v>0</v>
      </c>
      <c r="GK232" s="2">
        <f>ROUND(R232*(R12)/100,2)</f>
        <v>0</v>
      </c>
      <c r="GL232" s="2">
        <f t="shared" si="187"/>
        <v>0</v>
      </c>
      <c r="GM232" s="2">
        <f t="shared" si="188"/>
        <v>6.4</v>
      </c>
      <c r="GN232" s="2">
        <f t="shared" si="189"/>
        <v>6.4</v>
      </c>
      <c r="GO232" s="2">
        <f t="shared" si="190"/>
        <v>0</v>
      </c>
      <c r="GP232" s="2">
        <f t="shared" si="191"/>
        <v>0</v>
      </c>
      <c r="GQ232" s="2"/>
      <c r="GR232" s="2">
        <v>0</v>
      </c>
      <c r="GS232" s="2">
        <v>3</v>
      </c>
      <c r="GT232" s="2">
        <v>0</v>
      </c>
      <c r="GU232" s="2" t="s">
        <v>6</v>
      </c>
      <c r="GV232" s="2">
        <f t="shared" si="192"/>
        <v>0</v>
      </c>
      <c r="GW232" s="2">
        <v>1</v>
      </c>
      <c r="GX232" s="2">
        <f t="shared" si="193"/>
        <v>0</v>
      </c>
      <c r="GY232" s="2"/>
      <c r="GZ232" s="2"/>
      <c r="HA232" s="2">
        <v>0</v>
      </c>
      <c r="HB232" s="2">
        <v>0</v>
      </c>
      <c r="HC232" s="2">
        <f t="shared" si="194"/>
        <v>0</v>
      </c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>
        <v>0</v>
      </c>
      <c r="IL232" s="2"/>
      <c r="IM232" s="2"/>
      <c r="IN232" s="2"/>
      <c r="IO232" s="2"/>
      <c r="IP232" s="2"/>
      <c r="IQ232" s="2"/>
      <c r="IR232" s="2"/>
      <c r="IS232" s="2"/>
      <c r="IT232" s="2"/>
      <c r="IU232" s="2"/>
    </row>
    <row r="233" spans="1:255" x14ac:dyDescent="0.2">
      <c r="A233">
        <v>18</v>
      </c>
      <c r="B233">
        <v>1</v>
      </c>
      <c r="C233">
        <v>364</v>
      </c>
      <c r="E233" t="s">
        <v>306</v>
      </c>
      <c r="F233" t="s">
        <v>307</v>
      </c>
      <c r="G233" t="s">
        <v>308</v>
      </c>
      <c r="H233" t="s">
        <v>292</v>
      </c>
      <c r="I233">
        <f>I219*J233</f>
        <v>5.000000000000001E-2</v>
      </c>
      <c r="J233">
        <v>7.1808128680166602E-2</v>
      </c>
      <c r="O233">
        <f t="shared" si="160"/>
        <v>42.62</v>
      </c>
      <c r="P233">
        <f t="shared" si="161"/>
        <v>42.62</v>
      </c>
      <c r="Q233">
        <f t="shared" si="162"/>
        <v>0</v>
      </c>
      <c r="R233">
        <f t="shared" si="163"/>
        <v>0</v>
      </c>
      <c r="S233">
        <f t="shared" si="164"/>
        <v>0</v>
      </c>
      <c r="T233">
        <f t="shared" si="165"/>
        <v>0</v>
      </c>
      <c r="U233">
        <f t="shared" si="166"/>
        <v>0</v>
      </c>
      <c r="V233">
        <f t="shared" si="167"/>
        <v>0</v>
      </c>
      <c r="W233">
        <f t="shared" si="168"/>
        <v>0</v>
      </c>
      <c r="X233">
        <f t="shared" si="169"/>
        <v>0</v>
      </c>
      <c r="Y233">
        <f t="shared" si="170"/>
        <v>0</v>
      </c>
      <c r="AA233">
        <v>16781639</v>
      </c>
      <c r="AB233">
        <f t="shared" si="171"/>
        <v>128</v>
      </c>
      <c r="AC233">
        <f t="shared" si="172"/>
        <v>128</v>
      </c>
      <c r="AD233">
        <f t="shared" si="203"/>
        <v>0</v>
      </c>
      <c r="AE233">
        <f t="shared" si="204"/>
        <v>0</v>
      </c>
      <c r="AF233">
        <f t="shared" si="205"/>
        <v>0</v>
      </c>
      <c r="AG233">
        <f t="shared" si="173"/>
        <v>0</v>
      </c>
      <c r="AH233">
        <f t="shared" si="206"/>
        <v>0</v>
      </c>
      <c r="AI233">
        <f t="shared" si="207"/>
        <v>0</v>
      </c>
      <c r="AJ233">
        <f t="shared" si="174"/>
        <v>0</v>
      </c>
      <c r="AK233">
        <v>128</v>
      </c>
      <c r="AL233">
        <v>128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111</v>
      </c>
      <c r="AU233">
        <v>64</v>
      </c>
      <c r="AV233">
        <v>1</v>
      </c>
      <c r="AW233">
        <v>1</v>
      </c>
      <c r="AZ233">
        <v>6.66</v>
      </c>
      <c r="BA233">
        <v>1</v>
      </c>
      <c r="BB233">
        <v>1</v>
      </c>
      <c r="BC233">
        <v>6.66</v>
      </c>
      <c r="BD233" t="s">
        <v>6</v>
      </c>
      <c r="BE233" t="s">
        <v>6</v>
      </c>
      <c r="BF233" t="s">
        <v>6</v>
      </c>
      <c r="BG233" t="s">
        <v>6</v>
      </c>
      <c r="BH233">
        <v>3</v>
      </c>
      <c r="BI233">
        <v>1</v>
      </c>
      <c r="BJ233" t="s">
        <v>309</v>
      </c>
      <c r="BM233">
        <v>11001</v>
      </c>
      <c r="BN233">
        <v>0</v>
      </c>
      <c r="BO233" t="s">
        <v>6</v>
      </c>
      <c r="BP233">
        <v>0</v>
      </c>
      <c r="BQ233">
        <v>2</v>
      </c>
      <c r="BR233">
        <v>0</v>
      </c>
      <c r="BS233">
        <v>1</v>
      </c>
      <c r="BT233">
        <v>1</v>
      </c>
      <c r="BU233">
        <v>1</v>
      </c>
      <c r="BV233">
        <v>1</v>
      </c>
      <c r="BW233">
        <v>1</v>
      </c>
      <c r="BX233">
        <v>1</v>
      </c>
      <c r="BY233" t="s">
        <v>6</v>
      </c>
      <c r="BZ233">
        <v>123</v>
      </c>
      <c r="CA233">
        <v>75</v>
      </c>
      <c r="CE233">
        <v>0</v>
      </c>
      <c r="CF233">
        <v>0</v>
      </c>
      <c r="CG233">
        <v>0</v>
      </c>
      <c r="CM233">
        <v>0</v>
      </c>
      <c r="CN233" t="s">
        <v>6</v>
      </c>
      <c r="CO233">
        <v>0</v>
      </c>
      <c r="CP233">
        <f t="shared" si="175"/>
        <v>42.62</v>
      </c>
      <c r="CQ233">
        <f t="shared" si="176"/>
        <v>852.48</v>
      </c>
      <c r="CR233">
        <f t="shared" si="177"/>
        <v>0</v>
      </c>
      <c r="CS233">
        <f t="shared" si="178"/>
        <v>0</v>
      </c>
      <c r="CT233">
        <f t="shared" si="179"/>
        <v>0</v>
      </c>
      <c r="CU233">
        <f t="shared" si="180"/>
        <v>0</v>
      </c>
      <c r="CV233">
        <f t="shared" si="181"/>
        <v>0</v>
      </c>
      <c r="CW233">
        <f t="shared" si="182"/>
        <v>0</v>
      </c>
      <c r="CX233">
        <f t="shared" si="183"/>
        <v>0</v>
      </c>
      <c r="CY233">
        <f t="shared" si="184"/>
        <v>0</v>
      </c>
      <c r="CZ233">
        <f t="shared" si="185"/>
        <v>0</v>
      </c>
      <c r="DC233" t="s">
        <v>6</v>
      </c>
      <c r="DD233" t="s">
        <v>6</v>
      </c>
      <c r="DE233" t="s">
        <v>6</v>
      </c>
      <c r="DF233" t="s">
        <v>6</v>
      </c>
      <c r="DG233" t="s">
        <v>6</v>
      </c>
      <c r="DH233" t="s">
        <v>6</v>
      </c>
      <c r="DI233" t="s">
        <v>6</v>
      </c>
      <c r="DJ233" t="s">
        <v>6</v>
      </c>
      <c r="DK233" t="s">
        <v>6</v>
      </c>
      <c r="DL233" t="s">
        <v>6</v>
      </c>
      <c r="DM233" t="s">
        <v>6</v>
      </c>
      <c r="DN233">
        <v>0</v>
      </c>
      <c r="DO233">
        <v>0</v>
      </c>
      <c r="DP233">
        <v>1</v>
      </c>
      <c r="DQ233">
        <v>1</v>
      </c>
      <c r="DU233">
        <v>1010</v>
      </c>
      <c r="DV233" t="s">
        <v>292</v>
      </c>
      <c r="DW233" t="s">
        <v>292</v>
      </c>
      <c r="DX233">
        <v>100</v>
      </c>
      <c r="EE233">
        <v>16510488</v>
      </c>
      <c r="EF233">
        <v>2</v>
      </c>
      <c r="EG233" t="s">
        <v>51</v>
      </c>
      <c r="EH233">
        <v>0</v>
      </c>
      <c r="EI233" t="s">
        <v>6</v>
      </c>
      <c r="EJ233">
        <v>1</v>
      </c>
      <c r="EK233">
        <v>11001</v>
      </c>
      <c r="EL233" t="s">
        <v>86</v>
      </c>
      <c r="EM233" t="s">
        <v>231</v>
      </c>
      <c r="EO233" t="s">
        <v>6</v>
      </c>
      <c r="EQ233">
        <v>0</v>
      </c>
      <c r="ER233">
        <v>128</v>
      </c>
      <c r="ES233">
        <v>128</v>
      </c>
      <c r="ET233">
        <v>0</v>
      </c>
      <c r="EU233">
        <v>0</v>
      </c>
      <c r="EV233">
        <v>0</v>
      </c>
      <c r="EW233">
        <v>0</v>
      </c>
      <c r="EX233">
        <v>0</v>
      </c>
      <c r="FQ233">
        <v>0</v>
      </c>
      <c r="FR233">
        <f t="shared" si="186"/>
        <v>0</v>
      </c>
      <c r="FS233">
        <v>0</v>
      </c>
      <c r="FT233" t="s">
        <v>55</v>
      </c>
      <c r="FU233" t="s">
        <v>56</v>
      </c>
      <c r="FX233">
        <v>110.7</v>
      </c>
      <c r="FY233">
        <v>63.75</v>
      </c>
      <c r="GA233" t="s">
        <v>6</v>
      </c>
      <c r="GD233">
        <v>0</v>
      </c>
      <c r="GF233">
        <v>-1530028590</v>
      </c>
      <c r="GG233">
        <v>1</v>
      </c>
      <c r="GH233">
        <v>1</v>
      </c>
      <c r="GI233">
        <v>4</v>
      </c>
      <c r="GJ233">
        <v>0</v>
      </c>
      <c r="GK233">
        <f>ROUND(R233*(S12)/100,2)</f>
        <v>0</v>
      </c>
      <c r="GL233">
        <f t="shared" si="187"/>
        <v>0</v>
      </c>
      <c r="GM233">
        <f t="shared" si="188"/>
        <v>42.62</v>
      </c>
      <c r="GN233">
        <f t="shared" si="189"/>
        <v>42.62</v>
      </c>
      <c r="GO233">
        <f t="shared" si="190"/>
        <v>0</v>
      </c>
      <c r="GP233">
        <f t="shared" si="191"/>
        <v>0</v>
      </c>
      <c r="GR233">
        <v>0</v>
      </c>
      <c r="GS233">
        <v>3</v>
      </c>
      <c r="GT233">
        <v>0</v>
      </c>
      <c r="GU233" t="s">
        <v>6</v>
      </c>
      <c r="GV233">
        <f t="shared" si="192"/>
        <v>0</v>
      </c>
      <c r="GW233">
        <v>1</v>
      </c>
      <c r="GX233">
        <f t="shared" si="193"/>
        <v>0</v>
      </c>
      <c r="HA233">
        <v>0</v>
      </c>
      <c r="HB233">
        <v>0</v>
      </c>
      <c r="HC233">
        <f t="shared" si="194"/>
        <v>0</v>
      </c>
      <c r="IK233">
        <v>0</v>
      </c>
    </row>
    <row r="235" spans="1:255" x14ac:dyDescent="0.2">
      <c r="A235" s="3">
        <v>51</v>
      </c>
      <c r="B235" s="3">
        <f>B188</f>
        <v>1</v>
      </c>
      <c r="C235" s="3">
        <f>A188</f>
        <v>5</v>
      </c>
      <c r="D235" s="3">
        <f>ROW(A188)</f>
        <v>188</v>
      </c>
      <c r="E235" s="3"/>
      <c r="F235" s="3" t="str">
        <f>IF(F188&lt;&gt;"",F188,"")</f>
        <v>Новый подраздел</v>
      </c>
      <c r="G235" s="3" t="str">
        <f>IF(G188&lt;&gt;"",G188,"")</f>
        <v>Полы</v>
      </c>
      <c r="H235" s="3">
        <v>0</v>
      </c>
      <c r="I235" s="3"/>
      <c r="J235" s="3"/>
      <c r="K235" s="3"/>
      <c r="L235" s="3"/>
      <c r="M235" s="3"/>
      <c r="N235" s="3"/>
      <c r="O235" s="3">
        <f t="shared" ref="O235:T235" si="208">ROUND(AB235,2)</f>
        <v>121832.03</v>
      </c>
      <c r="P235" s="3">
        <f t="shared" si="208"/>
        <v>115835.76</v>
      </c>
      <c r="Q235" s="3">
        <f t="shared" si="208"/>
        <v>2147.1799999999998</v>
      </c>
      <c r="R235" s="3">
        <f t="shared" si="208"/>
        <v>284.02</v>
      </c>
      <c r="S235" s="3">
        <f t="shared" si="208"/>
        <v>3849.09</v>
      </c>
      <c r="T235" s="3">
        <f t="shared" si="208"/>
        <v>0</v>
      </c>
      <c r="U235" s="3">
        <f>AH235</f>
        <v>444.6479552159999</v>
      </c>
      <c r="V235" s="3">
        <f>AI235</f>
        <v>26.634608399999998</v>
      </c>
      <c r="W235" s="3">
        <f>ROUND(AJ235,2)</f>
        <v>0</v>
      </c>
      <c r="X235" s="3">
        <f>ROUND(AK235,2)</f>
        <v>4587.75</v>
      </c>
      <c r="Y235" s="3">
        <f>ROUND(AL235,2)</f>
        <v>2645.19</v>
      </c>
      <c r="Z235" s="3"/>
      <c r="AA235" s="3"/>
      <c r="AB235" s="3">
        <f>ROUND(SUMIF(AA192:AA233,"=16781625",O192:O233),2)</f>
        <v>121832.03</v>
      </c>
      <c r="AC235" s="3">
        <f>ROUND(SUMIF(AA192:AA233,"=16781625",P192:P233),2)</f>
        <v>115835.76</v>
      </c>
      <c r="AD235" s="3">
        <f>ROUND(SUMIF(AA192:AA233,"=16781625",Q192:Q233),2)</f>
        <v>2147.1799999999998</v>
      </c>
      <c r="AE235" s="3">
        <f>ROUND(SUMIF(AA192:AA233,"=16781625",R192:R233),2)</f>
        <v>284.02</v>
      </c>
      <c r="AF235" s="3">
        <f>ROUND(SUMIF(AA192:AA233,"=16781625",S192:S233),2)</f>
        <v>3849.09</v>
      </c>
      <c r="AG235" s="3">
        <f>ROUND(SUMIF(AA192:AA233,"=16781625",T192:T233),2)</f>
        <v>0</v>
      </c>
      <c r="AH235" s="3">
        <f>SUMIF(AA192:AA233,"=16781625",U192:U233)</f>
        <v>444.6479552159999</v>
      </c>
      <c r="AI235" s="3">
        <f>SUMIF(AA192:AA233,"=16781625",V192:V233)</f>
        <v>26.634608399999998</v>
      </c>
      <c r="AJ235" s="3">
        <f>ROUND(SUMIF(AA192:AA233,"=16781625",W192:W233),2)</f>
        <v>0</v>
      </c>
      <c r="AK235" s="3">
        <f>ROUND(SUMIF(AA192:AA233,"=16781625",X192:X233),2)</f>
        <v>4587.75</v>
      </c>
      <c r="AL235" s="3">
        <f>ROUND(SUMIF(AA192:AA233,"=16781625",Y192:Y233),2)</f>
        <v>2645.19</v>
      </c>
      <c r="AM235" s="3"/>
      <c r="AN235" s="3"/>
      <c r="AO235" s="3">
        <f t="shared" ref="AO235:BC235" si="209">ROUND(BX235,2)</f>
        <v>0</v>
      </c>
      <c r="AP235" s="3">
        <f t="shared" si="209"/>
        <v>0</v>
      </c>
      <c r="AQ235" s="3">
        <f t="shared" si="209"/>
        <v>0</v>
      </c>
      <c r="AR235" s="3">
        <f t="shared" si="209"/>
        <v>129064.97</v>
      </c>
      <c r="AS235" s="3">
        <f t="shared" si="209"/>
        <v>129064.97</v>
      </c>
      <c r="AT235" s="3">
        <f t="shared" si="209"/>
        <v>0</v>
      </c>
      <c r="AU235" s="3">
        <f t="shared" si="209"/>
        <v>0</v>
      </c>
      <c r="AV235" s="3">
        <f t="shared" si="209"/>
        <v>115835.76</v>
      </c>
      <c r="AW235" s="3">
        <f t="shared" si="209"/>
        <v>115835.76</v>
      </c>
      <c r="AX235" s="3">
        <f t="shared" si="209"/>
        <v>0</v>
      </c>
      <c r="AY235" s="3">
        <f t="shared" si="209"/>
        <v>115835.76</v>
      </c>
      <c r="AZ235" s="3">
        <f t="shared" si="209"/>
        <v>0</v>
      </c>
      <c r="BA235" s="3">
        <f t="shared" si="209"/>
        <v>0</v>
      </c>
      <c r="BB235" s="3">
        <f t="shared" si="209"/>
        <v>0</v>
      </c>
      <c r="BC235" s="3">
        <f t="shared" si="209"/>
        <v>0</v>
      </c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>
        <f>ROUND(SUMIF(AA192:AA233,"=16781625",FQ192:FQ233),2)</f>
        <v>0</v>
      </c>
      <c r="BY235" s="3">
        <f>ROUND(SUMIF(AA192:AA233,"=16781625",FR192:FR233),2)</f>
        <v>0</v>
      </c>
      <c r="BZ235" s="3">
        <f>ROUND(SUMIF(AA192:AA233,"=16781625",GL192:GL233),2)</f>
        <v>0</v>
      </c>
      <c r="CA235" s="3">
        <f>ROUND(SUMIF(AA192:AA233,"=16781625",GM192:GM233),2)</f>
        <v>129064.97</v>
      </c>
      <c r="CB235" s="3">
        <f>ROUND(SUMIF(AA192:AA233,"=16781625",GN192:GN233),2)</f>
        <v>129064.97</v>
      </c>
      <c r="CC235" s="3">
        <f>ROUND(SUMIF(AA192:AA233,"=16781625",GO192:GO233),2)</f>
        <v>0</v>
      </c>
      <c r="CD235" s="3">
        <f>ROUND(SUMIF(AA192:AA233,"=16781625",GP192:GP233),2)</f>
        <v>0</v>
      </c>
      <c r="CE235" s="3">
        <f>AC235-BX235</f>
        <v>115835.76</v>
      </c>
      <c r="CF235" s="3">
        <f>AC235-BY235</f>
        <v>115835.76</v>
      </c>
      <c r="CG235" s="3">
        <f>BX235-BZ235</f>
        <v>0</v>
      </c>
      <c r="CH235" s="3">
        <f>AC235-BX235-BY235+BZ235</f>
        <v>115835.76</v>
      </c>
      <c r="CI235" s="3">
        <f>BY235-BZ235</f>
        <v>0</v>
      </c>
      <c r="CJ235" s="3">
        <f>ROUND(SUMIF(AA192:AA233,"=16781625",GX192:GX233),2)</f>
        <v>0</v>
      </c>
      <c r="CK235" s="3">
        <f>ROUND(SUMIF(AA192:AA233,"=16781625",GY192:GY233),2)</f>
        <v>0</v>
      </c>
      <c r="CL235" s="3">
        <f>ROUND(SUMIF(AA192:AA233,"=16781625",GZ192:GZ233),2)</f>
        <v>0</v>
      </c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4">
        <f t="shared" ref="DG235:DL235" si="210">ROUND(DT235,2)</f>
        <v>811401.45</v>
      </c>
      <c r="DH235" s="4">
        <f t="shared" si="210"/>
        <v>771466.21</v>
      </c>
      <c r="DI235" s="4">
        <f t="shared" si="210"/>
        <v>14300.24</v>
      </c>
      <c r="DJ235" s="4">
        <f t="shared" si="210"/>
        <v>1891.63</v>
      </c>
      <c r="DK235" s="4">
        <f t="shared" si="210"/>
        <v>25635</v>
      </c>
      <c r="DL235" s="4">
        <f t="shared" si="210"/>
        <v>0</v>
      </c>
      <c r="DM235" s="4">
        <f>DZ235</f>
        <v>444.6479552159999</v>
      </c>
      <c r="DN235" s="4">
        <f>EA235</f>
        <v>26.634608399999998</v>
      </c>
      <c r="DO235" s="4">
        <f>ROUND(EB235,2)</f>
        <v>0</v>
      </c>
      <c r="DP235" s="4">
        <f>ROUND(EC235,2)</f>
        <v>30554.560000000001</v>
      </c>
      <c r="DQ235" s="4">
        <f>ROUND(ED235,2)</f>
        <v>17617.04</v>
      </c>
      <c r="DR235" s="4"/>
      <c r="DS235" s="4"/>
      <c r="DT235" s="4">
        <f>ROUND(SUMIF(AA192:AA233,"=16781639",O192:O233),2)</f>
        <v>811401.45</v>
      </c>
      <c r="DU235" s="4">
        <f>ROUND(SUMIF(AA192:AA233,"=16781639",P192:P233),2)</f>
        <v>771466.21</v>
      </c>
      <c r="DV235" s="4">
        <f>ROUND(SUMIF(AA192:AA233,"=16781639",Q192:Q233),2)</f>
        <v>14300.24</v>
      </c>
      <c r="DW235" s="4">
        <f>ROUND(SUMIF(AA192:AA233,"=16781639",R192:R233),2)</f>
        <v>1891.63</v>
      </c>
      <c r="DX235" s="4">
        <f>ROUND(SUMIF(AA192:AA233,"=16781639",S192:S233),2)</f>
        <v>25635</v>
      </c>
      <c r="DY235" s="4">
        <f>ROUND(SUMIF(AA192:AA233,"=16781639",T192:T233),2)</f>
        <v>0</v>
      </c>
      <c r="DZ235" s="4">
        <f>SUMIF(AA192:AA233,"=16781639",U192:U233)</f>
        <v>444.6479552159999</v>
      </c>
      <c r="EA235" s="4">
        <f>SUMIF(AA192:AA233,"=16781639",V192:V233)</f>
        <v>26.634608399999998</v>
      </c>
      <c r="EB235" s="4">
        <f>ROUND(SUMIF(AA192:AA233,"=16781639",W192:W233),2)</f>
        <v>0</v>
      </c>
      <c r="EC235" s="4">
        <f>ROUND(SUMIF(AA192:AA233,"=16781639",X192:X233),2)</f>
        <v>30554.560000000001</v>
      </c>
      <c r="ED235" s="4">
        <f>ROUND(SUMIF(AA192:AA233,"=16781639",Y192:Y233),2)</f>
        <v>17617.04</v>
      </c>
      <c r="EE235" s="4"/>
      <c r="EF235" s="4"/>
      <c r="EG235" s="4">
        <f t="shared" ref="EG235:EU235" si="211">ROUND(FP235,2)</f>
        <v>0</v>
      </c>
      <c r="EH235" s="4">
        <f t="shared" si="211"/>
        <v>0</v>
      </c>
      <c r="EI235" s="4">
        <f t="shared" si="211"/>
        <v>0</v>
      </c>
      <c r="EJ235" s="4">
        <f t="shared" si="211"/>
        <v>859573.05</v>
      </c>
      <c r="EK235" s="4">
        <f t="shared" si="211"/>
        <v>859573.05</v>
      </c>
      <c r="EL235" s="4">
        <f t="shared" si="211"/>
        <v>0</v>
      </c>
      <c r="EM235" s="4">
        <f t="shared" si="211"/>
        <v>0</v>
      </c>
      <c r="EN235" s="4">
        <f t="shared" si="211"/>
        <v>771466.21</v>
      </c>
      <c r="EO235" s="4">
        <f t="shared" si="211"/>
        <v>771466.21</v>
      </c>
      <c r="EP235" s="4">
        <f t="shared" si="211"/>
        <v>0</v>
      </c>
      <c r="EQ235" s="4">
        <f t="shared" si="211"/>
        <v>771466.21</v>
      </c>
      <c r="ER235" s="4">
        <f t="shared" si="211"/>
        <v>0</v>
      </c>
      <c r="ES235" s="4">
        <f t="shared" si="211"/>
        <v>0</v>
      </c>
      <c r="ET235" s="4">
        <f t="shared" si="211"/>
        <v>0</v>
      </c>
      <c r="EU235" s="4">
        <f t="shared" si="211"/>
        <v>0</v>
      </c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>
        <f>ROUND(SUMIF(AA192:AA233,"=16781639",FQ192:FQ233),2)</f>
        <v>0</v>
      </c>
      <c r="FQ235" s="4">
        <f>ROUND(SUMIF(AA192:AA233,"=16781639",FR192:FR233),2)</f>
        <v>0</v>
      </c>
      <c r="FR235" s="4">
        <f>ROUND(SUMIF(AA192:AA233,"=16781639",GL192:GL233),2)</f>
        <v>0</v>
      </c>
      <c r="FS235" s="4">
        <f>ROUND(SUMIF(AA192:AA233,"=16781639",GM192:GM233),2)</f>
        <v>859573.05</v>
      </c>
      <c r="FT235" s="4">
        <f>ROUND(SUMIF(AA192:AA233,"=16781639",GN192:GN233),2)</f>
        <v>859573.05</v>
      </c>
      <c r="FU235" s="4">
        <f>ROUND(SUMIF(AA192:AA233,"=16781639",GO192:GO233),2)</f>
        <v>0</v>
      </c>
      <c r="FV235" s="4">
        <f>ROUND(SUMIF(AA192:AA233,"=16781639",GP192:GP233),2)</f>
        <v>0</v>
      </c>
      <c r="FW235" s="4">
        <f>DU235-FP235</f>
        <v>771466.21</v>
      </c>
      <c r="FX235" s="4">
        <f>DU235-FQ235</f>
        <v>771466.21</v>
      </c>
      <c r="FY235" s="4">
        <f>FP235-FR235</f>
        <v>0</v>
      </c>
      <c r="FZ235" s="4">
        <f>DU235-FP235-FQ235+FR235</f>
        <v>771466.21</v>
      </c>
      <c r="GA235" s="4">
        <f>FQ235-FR235</f>
        <v>0</v>
      </c>
      <c r="GB235" s="4">
        <f>ROUND(SUMIF(AA192:AA233,"=16781639",GX192:GX233),2)</f>
        <v>0</v>
      </c>
      <c r="GC235" s="4">
        <f>ROUND(SUMIF(AA192:AA233,"=16781639",GY192:GY233),2)</f>
        <v>0</v>
      </c>
      <c r="GD235" s="4">
        <f>ROUND(SUMIF(AA192:AA233,"=16781639",GZ192:GZ233),2)</f>
        <v>0</v>
      </c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  <c r="GT235" s="4"/>
      <c r="GU235" s="4"/>
      <c r="GV235" s="4"/>
      <c r="GW235" s="4"/>
      <c r="GX235" s="4">
        <v>0</v>
      </c>
    </row>
    <row r="237" spans="1:255" x14ac:dyDescent="0.2">
      <c r="A237" s="5">
        <v>50</v>
      </c>
      <c r="B237" s="5">
        <v>0</v>
      </c>
      <c r="C237" s="5">
        <v>0</v>
      </c>
      <c r="D237" s="5">
        <v>1</v>
      </c>
      <c r="E237" s="5">
        <v>201</v>
      </c>
      <c r="F237" s="5">
        <f>ROUND(Source!O235,O237)</f>
        <v>121832.03</v>
      </c>
      <c r="G237" s="5" t="s">
        <v>109</v>
      </c>
      <c r="H237" s="5" t="s">
        <v>110</v>
      </c>
      <c r="I237" s="5"/>
      <c r="J237" s="5"/>
      <c r="K237" s="5">
        <v>201</v>
      </c>
      <c r="L237" s="5">
        <v>1</v>
      </c>
      <c r="M237" s="5">
        <v>3</v>
      </c>
      <c r="N237" s="5" t="s">
        <v>6</v>
      </c>
      <c r="O237" s="5">
        <v>2</v>
      </c>
      <c r="P237" s="5">
        <f>ROUND(Source!DG235,O237)</f>
        <v>811401.45</v>
      </c>
      <c r="Q237" s="5"/>
      <c r="R237" s="5"/>
      <c r="S237" s="5"/>
      <c r="T237" s="5"/>
      <c r="U237" s="5"/>
      <c r="V237" s="5"/>
      <c r="W237" s="5"/>
    </row>
    <row r="238" spans="1:255" x14ac:dyDescent="0.2">
      <c r="A238" s="5">
        <v>50</v>
      </c>
      <c r="B238" s="5">
        <v>0</v>
      </c>
      <c r="C238" s="5">
        <v>0</v>
      </c>
      <c r="D238" s="5">
        <v>1</v>
      </c>
      <c r="E238" s="5">
        <v>202</v>
      </c>
      <c r="F238" s="5">
        <f>ROUND(Source!P235,O238)</f>
        <v>115835.76</v>
      </c>
      <c r="G238" s="5" t="s">
        <v>111</v>
      </c>
      <c r="H238" s="5" t="s">
        <v>112</v>
      </c>
      <c r="I238" s="5"/>
      <c r="J238" s="5"/>
      <c r="K238" s="5">
        <v>202</v>
      </c>
      <c r="L238" s="5">
        <v>2</v>
      </c>
      <c r="M238" s="5">
        <v>3</v>
      </c>
      <c r="N238" s="5" t="s">
        <v>6</v>
      </c>
      <c r="O238" s="5">
        <v>2</v>
      </c>
      <c r="P238" s="5">
        <f>ROUND(Source!DH235,O238)</f>
        <v>771466.21</v>
      </c>
      <c r="Q238" s="5"/>
      <c r="R238" s="5"/>
      <c r="S238" s="5"/>
      <c r="T238" s="5"/>
      <c r="U238" s="5"/>
      <c r="V238" s="5"/>
      <c r="W238" s="5"/>
    </row>
    <row r="239" spans="1:255" x14ac:dyDescent="0.2">
      <c r="A239" s="5">
        <v>50</v>
      </c>
      <c r="B239" s="5">
        <v>0</v>
      </c>
      <c r="C239" s="5">
        <v>0</v>
      </c>
      <c r="D239" s="5">
        <v>1</v>
      </c>
      <c r="E239" s="5">
        <v>222</v>
      </c>
      <c r="F239" s="5">
        <f>ROUND(Source!AO235,O239)</f>
        <v>0</v>
      </c>
      <c r="G239" s="5" t="s">
        <v>113</v>
      </c>
      <c r="H239" s="5" t="s">
        <v>114</v>
      </c>
      <c r="I239" s="5"/>
      <c r="J239" s="5"/>
      <c r="K239" s="5">
        <v>222</v>
      </c>
      <c r="L239" s="5">
        <v>3</v>
      </c>
      <c r="M239" s="5">
        <v>3</v>
      </c>
      <c r="N239" s="5" t="s">
        <v>6</v>
      </c>
      <c r="O239" s="5">
        <v>2</v>
      </c>
      <c r="P239" s="5">
        <f>ROUND(Source!EG235,O239)</f>
        <v>0</v>
      </c>
      <c r="Q239" s="5"/>
      <c r="R239" s="5"/>
      <c r="S239" s="5"/>
      <c r="T239" s="5"/>
      <c r="U239" s="5"/>
      <c r="V239" s="5"/>
      <c r="W239" s="5"/>
    </row>
    <row r="240" spans="1:255" x14ac:dyDescent="0.2">
      <c r="A240" s="5">
        <v>50</v>
      </c>
      <c r="B240" s="5">
        <v>0</v>
      </c>
      <c r="C240" s="5">
        <v>0</v>
      </c>
      <c r="D240" s="5">
        <v>1</v>
      </c>
      <c r="E240" s="5">
        <v>225</v>
      </c>
      <c r="F240" s="5">
        <f>ROUND(Source!AV235,O240)</f>
        <v>115835.76</v>
      </c>
      <c r="G240" s="5" t="s">
        <v>115</v>
      </c>
      <c r="H240" s="5" t="s">
        <v>116</v>
      </c>
      <c r="I240" s="5"/>
      <c r="J240" s="5"/>
      <c r="K240" s="5">
        <v>225</v>
      </c>
      <c r="L240" s="5">
        <v>4</v>
      </c>
      <c r="M240" s="5">
        <v>3</v>
      </c>
      <c r="N240" s="5" t="s">
        <v>6</v>
      </c>
      <c r="O240" s="5">
        <v>2</v>
      </c>
      <c r="P240" s="5">
        <f>ROUND(Source!EN235,O240)</f>
        <v>771466.21</v>
      </c>
      <c r="Q240" s="5"/>
      <c r="R240" s="5"/>
      <c r="S240" s="5"/>
      <c r="T240" s="5"/>
      <c r="U240" s="5"/>
      <c r="V240" s="5"/>
      <c r="W240" s="5"/>
    </row>
    <row r="241" spans="1:23" x14ac:dyDescent="0.2">
      <c r="A241" s="5">
        <v>50</v>
      </c>
      <c r="B241" s="5">
        <v>0</v>
      </c>
      <c r="C241" s="5">
        <v>0</v>
      </c>
      <c r="D241" s="5">
        <v>1</v>
      </c>
      <c r="E241" s="5">
        <v>226</v>
      </c>
      <c r="F241" s="5">
        <f>ROUND(Source!AW235,O241)</f>
        <v>115835.76</v>
      </c>
      <c r="G241" s="5" t="s">
        <v>117</v>
      </c>
      <c r="H241" s="5" t="s">
        <v>118</v>
      </c>
      <c r="I241" s="5"/>
      <c r="J241" s="5"/>
      <c r="K241" s="5">
        <v>226</v>
      </c>
      <c r="L241" s="5">
        <v>5</v>
      </c>
      <c r="M241" s="5">
        <v>3</v>
      </c>
      <c r="N241" s="5" t="s">
        <v>6</v>
      </c>
      <c r="O241" s="5">
        <v>2</v>
      </c>
      <c r="P241" s="5">
        <f>ROUND(Source!EO235,O241)</f>
        <v>771466.21</v>
      </c>
      <c r="Q241" s="5"/>
      <c r="R241" s="5"/>
      <c r="S241" s="5"/>
      <c r="T241" s="5"/>
      <c r="U241" s="5"/>
      <c r="V241" s="5"/>
      <c r="W241" s="5"/>
    </row>
    <row r="242" spans="1:23" x14ac:dyDescent="0.2">
      <c r="A242" s="5">
        <v>50</v>
      </c>
      <c r="B242" s="5">
        <v>0</v>
      </c>
      <c r="C242" s="5">
        <v>0</v>
      </c>
      <c r="D242" s="5">
        <v>1</v>
      </c>
      <c r="E242" s="5">
        <v>227</v>
      </c>
      <c r="F242" s="5">
        <f>ROUND(Source!AX235,O242)</f>
        <v>0</v>
      </c>
      <c r="G242" s="5" t="s">
        <v>119</v>
      </c>
      <c r="H242" s="5" t="s">
        <v>120</v>
      </c>
      <c r="I242" s="5"/>
      <c r="J242" s="5"/>
      <c r="K242" s="5">
        <v>227</v>
      </c>
      <c r="L242" s="5">
        <v>6</v>
      </c>
      <c r="M242" s="5">
        <v>3</v>
      </c>
      <c r="N242" s="5" t="s">
        <v>6</v>
      </c>
      <c r="O242" s="5">
        <v>2</v>
      </c>
      <c r="P242" s="5">
        <f>ROUND(Source!EP235,O242)</f>
        <v>0</v>
      </c>
      <c r="Q242" s="5"/>
      <c r="R242" s="5"/>
      <c r="S242" s="5"/>
      <c r="T242" s="5"/>
      <c r="U242" s="5"/>
      <c r="V242" s="5"/>
      <c r="W242" s="5"/>
    </row>
    <row r="243" spans="1:23" x14ac:dyDescent="0.2">
      <c r="A243" s="5">
        <v>50</v>
      </c>
      <c r="B243" s="5">
        <v>0</v>
      </c>
      <c r="C243" s="5">
        <v>0</v>
      </c>
      <c r="D243" s="5">
        <v>1</v>
      </c>
      <c r="E243" s="5">
        <v>228</v>
      </c>
      <c r="F243" s="5">
        <f>ROUND(Source!AY235,O243)</f>
        <v>115835.76</v>
      </c>
      <c r="G243" s="5" t="s">
        <v>121</v>
      </c>
      <c r="H243" s="5" t="s">
        <v>122</v>
      </c>
      <c r="I243" s="5"/>
      <c r="J243" s="5"/>
      <c r="K243" s="5">
        <v>228</v>
      </c>
      <c r="L243" s="5">
        <v>7</v>
      </c>
      <c r="M243" s="5">
        <v>3</v>
      </c>
      <c r="N243" s="5" t="s">
        <v>6</v>
      </c>
      <c r="O243" s="5">
        <v>2</v>
      </c>
      <c r="P243" s="5">
        <f>ROUND(Source!EQ235,O243)</f>
        <v>771466.21</v>
      </c>
      <c r="Q243" s="5"/>
      <c r="R243" s="5"/>
      <c r="S243" s="5"/>
      <c r="T243" s="5"/>
      <c r="U243" s="5"/>
      <c r="V243" s="5"/>
      <c r="W243" s="5"/>
    </row>
    <row r="244" spans="1:23" x14ac:dyDescent="0.2">
      <c r="A244" s="5">
        <v>50</v>
      </c>
      <c r="B244" s="5">
        <v>0</v>
      </c>
      <c r="C244" s="5">
        <v>0</v>
      </c>
      <c r="D244" s="5">
        <v>1</v>
      </c>
      <c r="E244" s="5">
        <v>216</v>
      </c>
      <c r="F244" s="5">
        <f>ROUND(Source!AP235,O244)</f>
        <v>0</v>
      </c>
      <c r="G244" s="5" t="s">
        <v>123</v>
      </c>
      <c r="H244" s="5" t="s">
        <v>124</v>
      </c>
      <c r="I244" s="5"/>
      <c r="J244" s="5"/>
      <c r="K244" s="5">
        <v>216</v>
      </c>
      <c r="L244" s="5">
        <v>8</v>
      </c>
      <c r="M244" s="5">
        <v>3</v>
      </c>
      <c r="N244" s="5" t="s">
        <v>6</v>
      </c>
      <c r="O244" s="5">
        <v>2</v>
      </c>
      <c r="P244" s="5">
        <f>ROUND(Source!EH235,O244)</f>
        <v>0</v>
      </c>
      <c r="Q244" s="5"/>
      <c r="R244" s="5"/>
      <c r="S244" s="5"/>
      <c r="T244" s="5"/>
      <c r="U244" s="5"/>
      <c r="V244" s="5"/>
      <c r="W244" s="5"/>
    </row>
    <row r="245" spans="1:23" x14ac:dyDescent="0.2">
      <c r="A245" s="5">
        <v>50</v>
      </c>
      <c r="B245" s="5">
        <v>0</v>
      </c>
      <c r="C245" s="5">
        <v>0</v>
      </c>
      <c r="D245" s="5">
        <v>1</v>
      </c>
      <c r="E245" s="5">
        <v>223</v>
      </c>
      <c r="F245" s="5">
        <f>ROUND(Source!AQ235,O245)</f>
        <v>0</v>
      </c>
      <c r="G245" s="5" t="s">
        <v>125</v>
      </c>
      <c r="H245" s="5" t="s">
        <v>126</v>
      </c>
      <c r="I245" s="5"/>
      <c r="J245" s="5"/>
      <c r="K245" s="5">
        <v>223</v>
      </c>
      <c r="L245" s="5">
        <v>9</v>
      </c>
      <c r="M245" s="5">
        <v>3</v>
      </c>
      <c r="N245" s="5" t="s">
        <v>6</v>
      </c>
      <c r="O245" s="5">
        <v>2</v>
      </c>
      <c r="P245" s="5">
        <f>ROUND(Source!EI235,O245)</f>
        <v>0</v>
      </c>
      <c r="Q245" s="5"/>
      <c r="R245" s="5"/>
      <c r="S245" s="5"/>
      <c r="T245" s="5"/>
      <c r="U245" s="5"/>
      <c r="V245" s="5"/>
      <c r="W245" s="5"/>
    </row>
    <row r="246" spans="1:23" x14ac:dyDescent="0.2">
      <c r="A246" s="5">
        <v>50</v>
      </c>
      <c r="B246" s="5">
        <v>0</v>
      </c>
      <c r="C246" s="5">
        <v>0</v>
      </c>
      <c r="D246" s="5">
        <v>1</v>
      </c>
      <c r="E246" s="5">
        <v>229</v>
      </c>
      <c r="F246" s="5">
        <f>ROUND(Source!AZ235,O246)</f>
        <v>0</v>
      </c>
      <c r="G246" s="5" t="s">
        <v>127</v>
      </c>
      <c r="H246" s="5" t="s">
        <v>128</v>
      </c>
      <c r="I246" s="5"/>
      <c r="J246" s="5"/>
      <c r="K246" s="5">
        <v>229</v>
      </c>
      <c r="L246" s="5">
        <v>10</v>
      </c>
      <c r="M246" s="5">
        <v>3</v>
      </c>
      <c r="N246" s="5" t="s">
        <v>6</v>
      </c>
      <c r="O246" s="5">
        <v>2</v>
      </c>
      <c r="P246" s="5">
        <f>ROUND(Source!ER235,O246)</f>
        <v>0</v>
      </c>
      <c r="Q246" s="5"/>
      <c r="R246" s="5"/>
      <c r="S246" s="5"/>
      <c r="T246" s="5"/>
      <c r="U246" s="5"/>
      <c r="V246" s="5"/>
      <c r="W246" s="5"/>
    </row>
    <row r="247" spans="1:23" x14ac:dyDescent="0.2">
      <c r="A247" s="5">
        <v>50</v>
      </c>
      <c r="B247" s="5">
        <v>0</v>
      </c>
      <c r="C247" s="5">
        <v>0</v>
      </c>
      <c r="D247" s="5">
        <v>1</v>
      </c>
      <c r="E247" s="5">
        <v>203</v>
      </c>
      <c r="F247" s="5">
        <f>ROUND(Source!Q235,O247)</f>
        <v>2147.1799999999998</v>
      </c>
      <c r="G247" s="5" t="s">
        <v>129</v>
      </c>
      <c r="H247" s="5" t="s">
        <v>130</v>
      </c>
      <c r="I247" s="5"/>
      <c r="J247" s="5"/>
      <c r="K247" s="5">
        <v>203</v>
      </c>
      <c r="L247" s="5">
        <v>11</v>
      </c>
      <c r="M247" s="5">
        <v>3</v>
      </c>
      <c r="N247" s="5" t="s">
        <v>6</v>
      </c>
      <c r="O247" s="5">
        <v>2</v>
      </c>
      <c r="P247" s="5">
        <f>ROUND(Source!DI235,O247)</f>
        <v>14300.24</v>
      </c>
      <c r="Q247" s="5"/>
      <c r="R247" s="5"/>
      <c r="S247" s="5"/>
      <c r="T247" s="5"/>
      <c r="U247" s="5"/>
      <c r="V247" s="5"/>
      <c r="W247" s="5"/>
    </row>
    <row r="248" spans="1:23" x14ac:dyDescent="0.2">
      <c r="A248" s="5">
        <v>50</v>
      </c>
      <c r="B248" s="5">
        <v>0</v>
      </c>
      <c r="C248" s="5">
        <v>0</v>
      </c>
      <c r="D248" s="5">
        <v>1</v>
      </c>
      <c r="E248" s="5">
        <v>231</v>
      </c>
      <c r="F248" s="5">
        <f>ROUND(Source!BB235,O248)</f>
        <v>0</v>
      </c>
      <c r="G248" s="5" t="s">
        <v>131</v>
      </c>
      <c r="H248" s="5" t="s">
        <v>132</v>
      </c>
      <c r="I248" s="5"/>
      <c r="J248" s="5"/>
      <c r="K248" s="5">
        <v>231</v>
      </c>
      <c r="L248" s="5">
        <v>12</v>
      </c>
      <c r="M248" s="5">
        <v>3</v>
      </c>
      <c r="N248" s="5" t="s">
        <v>6</v>
      </c>
      <c r="O248" s="5">
        <v>2</v>
      </c>
      <c r="P248" s="5">
        <f>ROUND(Source!ET235,O248)</f>
        <v>0</v>
      </c>
      <c r="Q248" s="5"/>
      <c r="R248" s="5"/>
      <c r="S248" s="5"/>
      <c r="T248" s="5"/>
      <c r="U248" s="5"/>
      <c r="V248" s="5"/>
      <c r="W248" s="5"/>
    </row>
    <row r="249" spans="1:23" x14ac:dyDescent="0.2">
      <c r="A249" s="5">
        <v>50</v>
      </c>
      <c r="B249" s="5">
        <v>0</v>
      </c>
      <c r="C249" s="5">
        <v>0</v>
      </c>
      <c r="D249" s="5">
        <v>1</v>
      </c>
      <c r="E249" s="5">
        <v>204</v>
      </c>
      <c r="F249" s="5">
        <f>ROUND(Source!R235,O249)</f>
        <v>284.02</v>
      </c>
      <c r="G249" s="5" t="s">
        <v>133</v>
      </c>
      <c r="H249" s="5" t="s">
        <v>134</v>
      </c>
      <c r="I249" s="5"/>
      <c r="J249" s="5"/>
      <c r="K249" s="5">
        <v>204</v>
      </c>
      <c r="L249" s="5">
        <v>13</v>
      </c>
      <c r="M249" s="5">
        <v>3</v>
      </c>
      <c r="N249" s="5" t="s">
        <v>6</v>
      </c>
      <c r="O249" s="5">
        <v>2</v>
      </c>
      <c r="P249" s="5">
        <f>ROUND(Source!DJ235,O249)</f>
        <v>1891.63</v>
      </c>
      <c r="Q249" s="5"/>
      <c r="R249" s="5"/>
      <c r="S249" s="5"/>
      <c r="T249" s="5"/>
      <c r="U249" s="5"/>
      <c r="V249" s="5"/>
      <c r="W249" s="5"/>
    </row>
    <row r="250" spans="1:23" x14ac:dyDescent="0.2">
      <c r="A250" s="5">
        <v>50</v>
      </c>
      <c r="B250" s="5">
        <v>0</v>
      </c>
      <c r="C250" s="5">
        <v>0</v>
      </c>
      <c r="D250" s="5">
        <v>1</v>
      </c>
      <c r="E250" s="5">
        <v>205</v>
      </c>
      <c r="F250" s="5">
        <f>ROUND(Source!S235,O250)</f>
        <v>3849.09</v>
      </c>
      <c r="G250" s="5" t="s">
        <v>135</v>
      </c>
      <c r="H250" s="5" t="s">
        <v>136</v>
      </c>
      <c r="I250" s="5"/>
      <c r="J250" s="5"/>
      <c r="K250" s="5">
        <v>205</v>
      </c>
      <c r="L250" s="5">
        <v>14</v>
      </c>
      <c r="M250" s="5">
        <v>3</v>
      </c>
      <c r="N250" s="5" t="s">
        <v>6</v>
      </c>
      <c r="O250" s="5">
        <v>2</v>
      </c>
      <c r="P250" s="5">
        <f>ROUND(Source!DK235,O250)</f>
        <v>25635</v>
      </c>
      <c r="Q250" s="5"/>
      <c r="R250" s="5"/>
      <c r="S250" s="5"/>
      <c r="T250" s="5"/>
      <c r="U250" s="5"/>
      <c r="V250" s="5"/>
      <c r="W250" s="5"/>
    </row>
    <row r="251" spans="1:23" x14ac:dyDescent="0.2">
      <c r="A251" s="5">
        <v>50</v>
      </c>
      <c r="B251" s="5">
        <v>0</v>
      </c>
      <c r="C251" s="5">
        <v>0</v>
      </c>
      <c r="D251" s="5">
        <v>1</v>
      </c>
      <c r="E251" s="5">
        <v>232</v>
      </c>
      <c r="F251" s="5">
        <f>ROUND(Source!BC235,O251)</f>
        <v>0</v>
      </c>
      <c r="G251" s="5" t="s">
        <v>137</v>
      </c>
      <c r="H251" s="5" t="s">
        <v>138</v>
      </c>
      <c r="I251" s="5"/>
      <c r="J251" s="5"/>
      <c r="K251" s="5">
        <v>232</v>
      </c>
      <c r="L251" s="5">
        <v>15</v>
      </c>
      <c r="M251" s="5">
        <v>3</v>
      </c>
      <c r="N251" s="5" t="s">
        <v>6</v>
      </c>
      <c r="O251" s="5">
        <v>2</v>
      </c>
      <c r="P251" s="5">
        <f>ROUND(Source!EU235,O251)</f>
        <v>0</v>
      </c>
      <c r="Q251" s="5"/>
      <c r="R251" s="5"/>
      <c r="S251" s="5"/>
      <c r="T251" s="5"/>
      <c r="U251" s="5"/>
      <c r="V251" s="5"/>
      <c r="W251" s="5"/>
    </row>
    <row r="252" spans="1:23" x14ac:dyDescent="0.2">
      <c r="A252" s="5">
        <v>50</v>
      </c>
      <c r="B252" s="5">
        <v>0</v>
      </c>
      <c r="C252" s="5">
        <v>0</v>
      </c>
      <c r="D252" s="5">
        <v>1</v>
      </c>
      <c r="E252" s="5">
        <v>214</v>
      </c>
      <c r="F252" s="5">
        <f>ROUND(Source!AS235,O252)</f>
        <v>129064.97</v>
      </c>
      <c r="G252" s="5" t="s">
        <v>139</v>
      </c>
      <c r="H252" s="5" t="s">
        <v>140</v>
      </c>
      <c r="I252" s="5"/>
      <c r="J252" s="5"/>
      <c r="K252" s="5">
        <v>214</v>
      </c>
      <c r="L252" s="5">
        <v>16</v>
      </c>
      <c r="M252" s="5">
        <v>3</v>
      </c>
      <c r="N252" s="5" t="s">
        <v>6</v>
      </c>
      <c r="O252" s="5">
        <v>2</v>
      </c>
      <c r="P252" s="5">
        <f>ROUND(Source!EK235,O252)</f>
        <v>859573.05</v>
      </c>
      <c r="Q252" s="5"/>
      <c r="R252" s="5"/>
      <c r="S252" s="5"/>
      <c r="T252" s="5"/>
      <c r="U252" s="5"/>
      <c r="V252" s="5"/>
      <c r="W252" s="5"/>
    </row>
    <row r="253" spans="1:23" x14ac:dyDescent="0.2">
      <c r="A253" s="5">
        <v>50</v>
      </c>
      <c r="B253" s="5">
        <v>0</v>
      </c>
      <c r="C253" s="5">
        <v>0</v>
      </c>
      <c r="D253" s="5">
        <v>1</v>
      </c>
      <c r="E253" s="5">
        <v>215</v>
      </c>
      <c r="F253" s="5">
        <f>ROUND(Source!AT235,O253)</f>
        <v>0</v>
      </c>
      <c r="G253" s="5" t="s">
        <v>141</v>
      </c>
      <c r="H253" s="5" t="s">
        <v>142</v>
      </c>
      <c r="I253" s="5"/>
      <c r="J253" s="5"/>
      <c r="K253" s="5">
        <v>215</v>
      </c>
      <c r="L253" s="5">
        <v>17</v>
      </c>
      <c r="M253" s="5">
        <v>3</v>
      </c>
      <c r="N253" s="5" t="s">
        <v>6</v>
      </c>
      <c r="O253" s="5">
        <v>2</v>
      </c>
      <c r="P253" s="5">
        <f>ROUND(Source!EL235,O253)</f>
        <v>0</v>
      </c>
      <c r="Q253" s="5"/>
      <c r="R253" s="5"/>
      <c r="S253" s="5"/>
      <c r="T253" s="5"/>
      <c r="U253" s="5"/>
      <c r="V253" s="5"/>
      <c r="W253" s="5"/>
    </row>
    <row r="254" spans="1:23" x14ac:dyDescent="0.2">
      <c r="A254" s="5">
        <v>50</v>
      </c>
      <c r="B254" s="5">
        <v>0</v>
      </c>
      <c r="C254" s="5">
        <v>0</v>
      </c>
      <c r="D254" s="5">
        <v>1</v>
      </c>
      <c r="E254" s="5">
        <v>217</v>
      </c>
      <c r="F254" s="5">
        <f>ROUND(Source!AU235,O254)</f>
        <v>0</v>
      </c>
      <c r="G254" s="5" t="s">
        <v>143</v>
      </c>
      <c r="H254" s="5" t="s">
        <v>144</v>
      </c>
      <c r="I254" s="5"/>
      <c r="J254" s="5"/>
      <c r="K254" s="5">
        <v>217</v>
      </c>
      <c r="L254" s="5">
        <v>18</v>
      </c>
      <c r="M254" s="5">
        <v>3</v>
      </c>
      <c r="N254" s="5" t="s">
        <v>6</v>
      </c>
      <c r="O254" s="5">
        <v>2</v>
      </c>
      <c r="P254" s="5">
        <f>ROUND(Source!EM235,O254)</f>
        <v>0</v>
      </c>
      <c r="Q254" s="5"/>
      <c r="R254" s="5"/>
      <c r="S254" s="5"/>
      <c r="T254" s="5"/>
      <c r="U254" s="5"/>
      <c r="V254" s="5"/>
      <c r="W254" s="5"/>
    </row>
    <row r="255" spans="1:23" x14ac:dyDescent="0.2">
      <c r="A255" s="5">
        <v>50</v>
      </c>
      <c r="B255" s="5">
        <v>0</v>
      </c>
      <c r="C255" s="5">
        <v>0</v>
      </c>
      <c r="D255" s="5">
        <v>1</v>
      </c>
      <c r="E255" s="5">
        <v>230</v>
      </c>
      <c r="F255" s="5">
        <f>ROUND(Source!BA235,O255)</f>
        <v>0</v>
      </c>
      <c r="G255" s="5" t="s">
        <v>145</v>
      </c>
      <c r="H255" s="5" t="s">
        <v>146</v>
      </c>
      <c r="I255" s="5"/>
      <c r="J255" s="5"/>
      <c r="K255" s="5">
        <v>230</v>
      </c>
      <c r="L255" s="5">
        <v>19</v>
      </c>
      <c r="M255" s="5">
        <v>3</v>
      </c>
      <c r="N255" s="5" t="s">
        <v>6</v>
      </c>
      <c r="O255" s="5">
        <v>2</v>
      </c>
      <c r="P255" s="5">
        <f>ROUND(Source!ES235,O255)</f>
        <v>0</v>
      </c>
      <c r="Q255" s="5"/>
      <c r="R255" s="5"/>
      <c r="S255" s="5"/>
      <c r="T255" s="5"/>
      <c r="U255" s="5"/>
      <c r="V255" s="5"/>
      <c r="W255" s="5"/>
    </row>
    <row r="256" spans="1:23" x14ac:dyDescent="0.2">
      <c r="A256" s="5">
        <v>50</v>
      </c>
      <c r="B256" s="5">
        <v>0</v>
      </c>
      <c r="C256" s="5">
        <v>0</v>
      </c>
      <c r="D256" s="5">
        <v>1</v>
      </c>
      <c r="E256" s="5">
        <v>206</v>
      </c>
      <c r="F256" s="5">
        <f>ROUND(Source!T235,O256)</f>
        <v>0</v>
      </c>
      <c r="G256" s="5" t="s">
        <v>147</v>
      </c>
      <c r="H256" s="5" t="s">
        <v>148</v>
      </c>
      <c r="I256" s="5"/>
      <c r="J256" s="5"/>
      <c r="K256" s="5">
        <v>206</v>
      </c>
      <c r="L256" s="5">
        <v>20</v>
      </c>
      <c r="M256" s="5">
        <v>3</v>
      </c>
      <c r="N256" s="5" t="s">
        <v>6</v>
      </c>
      <c r="O256" s="5">
        <v>2</v>
      </c>
      <c r="P256" s="5">
        <f>ROUND(Source!DL235,O256)</f>
        <v>0</v>
      </c>
      <c r="Q256" s="5"/>
      <c r="R256" s="5"/>
      <c r="S256" s="5"/>
      <c r="T256" s="5"/>
      <c r="U256" s="5"/>
      <c r="V256" s="5"/>
      <c r="W256" s="5"/>
    </row>
    <row r="257" spans="1:255" x14ac:dyDescent="0.2">
      <c r="A257" s="5">
        <v>50</v>
      </c>
      <c r="B257" s="5">
        <v>0</v>
      </c>
      <c r="C257" s="5">
        <v>0</v>
      </c>
      <c r="D257" s="5">
        <v>1</v>
      </c>
      <c r="E257" s="5">
        <v>207</v>
      </c>
      <c r="F257" s="5">
        <f>Source!U235</f>
        <v>444.6479552159999</v>
      </c>
      <c r="G257" s="5" t="s">
        <v>149</v>
      </c>
      <c r="H257" s="5" t="s">
        <v>150</v>
      </c>
      <c r="I257" s="5"/>
      <c r="J257" s="5"/>
      <c r="K257" s="5">
        <v>207</v>
      </c>
      <c r="L257" s="5">
        <v>21</v>
      </c>
      <c r="M257" s="5">
        <v>3</v>
      </c>
      <c r="N257" s="5" t="s">
        <v>6</v>
      </c>
      <c r="O257" s="5">
        <v>-1</v>
      </c>
      <c r="P257" s="5">
        <f>Source!DM235</f>
        <v>444.6479552159999</v>
      </c>
      <c r="Q257" s="5"/>
      <c r="R257" s="5"/>
      <c r="S257" s="5"/>
      <c r="T257" s="5"/>
      <c r="U257" s="5"/>
      <c r="V257" s="5"/>
      <c r="W257" s="5"/>
    </row>
    <row r="258" spans="1:255" x14ac:dyDescent="0.2">
      <c r="A258" s="5">
        <v>50</v>
      </c>
      <c r="B258" s="5">
        <v>0</v>
      </c>
      <c r="C258" s="5">
        <v>0</v>
      </c>
      <c r="D258" s="5">
        <v>1</v>
      </c>
      <c r="E258" s="5">
        <v>208</v>
      </c>
      <c r="F258" s="5">
        <f>Source!V235</f>
        <v>26.634608399999998</v>
      </c>
      <c r="G258" s="5" t="s">
        <v>151</v>
      </c>
      <c r="H258" s="5" t="s">
        <v>152</v>
      </c>
      <c r="I258" s="5"/>
      <c r="J258" s="5"/>
      <c r="K258" s="5">
        <v>208</v>
      </c>
      <c r="L258" s="5">
        <v>22</v>
      </c>
      <c r="M258" s="5">
        <v>3</v>
      </c>
      <c r="N258" s="5" t="s">
        <v>6</v>
      </c>
      <c r="O258" s="5">
        <v>-1</v>
      </c>
      <c r="P258" s="5">
        <f>Source!DN235</f>
        <v>26.634608399999998</v>
      </c>
      <c r="Q258" s="5"/>
      <c r="R258" s="5"/>
      <c r="S258" s="5"/>
      <c r="T258" s="5"/>
      <c r="U258" s="5"/>
      <c r="V258" s="5"/>
      <c r="W258" s="5"/>
    </row>
    <row r="259" spans="1:255" x14ac:dyDescent="0.2">
      <c r="A259" s="5">
        <v>50</v>
      </c>
      <c r="B259" s="5">
        <v>0</v>
      </c>
      <c r="C259" s="5">
        <v>0</v>
      </c>
      <c r="D259" s="5">
        <v>1</v>
      </c>
      <c r="E259" s="5">
        <v>209</v>
      </c>
      <c r="F259" s="5">
        <f>ROUND(Source!W235,O259)</f>
        <v>0</v>
      </c>
      <c r="G259" s="5" t="s">
        <v>153</v>
      </c>
      <c r="H259" s="5" t="s">
        <v>154</v>
      </c>
      <c r="I259" s="5"/>
      <c r="J259" s="5"/>
      <c r="K259" s="5">
        <v>209</v>
      </c>
      <c r="L259" s="5">
        <v>23</v>
      </c>
      <c r="M259" s="5">
        <v>3</v>
      </c>
      <c r="N259" s="5" t="s">
        <v>6</v>
      </c>
      <c r="O259" s="5">
        <v>2</v>
      </c>
      <c r="P259" s="5">
        <f>ROUND(Source!DO235,O259)</f>
        <v>0</v>
      </c>
      <c r="Q259" s="5"/>
      <c r="R259" s="5"/>
      <c r="S259" s="5"/>
      <c r="T259" s="5"/>
      <c r="U259" s="5"/>
      <c r="V259" s="5"/>
      <c r="W259" s="5"/>
    </row>
    <row r="260" spans="1:255" x14ac:dyDescent="0.2">
      <c r="A260" s="5">
        <v>50</v>
      </c>
      <c r="B260" s="5">
        <v>0</v>
      </c>
      <c r="C260" s="5">
        <v>0</v>
      </c>
      <c r="D260" s="5">
        <v>1</v>
      </c>
      <c r="E260" s="5">
        <v>210</v>
      </c>
      <c r="F260" s="5">
        <f>ROUND(Source!X235,O260)</f>
        <v>4587.75</v>
      </c>
      <c r="G260" s="5" t="s">
        <v>155</v>
      </c>
      <c r="H260" s="5" t="s">
        <v>156</v>
      </c>
      <c r="I260" s="5"/>
      <c r="J260" s="5"/>
      <c r="K260" s="5">
        <v>210</v>
      </c>
      <c r="L260" s="5">
        <v>24</v>
      </c>
      <c r="M260" s="5">
        <v>3</v>
      </c>
      <c r="N260" s="5" t="s">
        <v>6</v>
      </c>
      <c r="O260" s="5">
        <v>2</v>
      </c>
      <c r="P260" s="5">
        <f>ROUND(Source!DP235,O260)</f>
        <v>30554.560000000001</v>
      </c>
      <c r="Q260" s="5"/>
      <c r="R260" s="5"/>
      <c r="S260" s="5"/>
      <c r="T260" s="5"/>
      <c r="U260" s="5"/>
      <c r="V260" s="5"/>
      <c r="W260" s="5"/>
    </row>
    <row r="261" spans="1:255" x14ac:dyDescent="0.2">
      <c r="A261" s="5">
        <v>50</v>
      </c>
      <c r="B261" s="5">
        <v>0</v>
      </c>
      <c r="C261" s="5">
        <v>0</v>
      </c>
      <c r="D261" s="5">
        <v>1</v>
      </c>
      <c r="E261" s="5">
        <v>211</v>
      </c>
      <c r="F261" s="5">
        <f>ROUND(Source!Y235,O261)</f>
        <v>2645.19</v>
      </c>
      <c r="G261" s="5" t="s">
        <v>157</v>
      </c>
      <c r="H261" s="5" t="s">
        <v>158</v>
      </c>
      <c r="I261" s="5"/>
      <c r="J261" s="5"/>
      <c r="K261" s="5">
        <v>211</v>
      </c>
      <c r="L261" s="5">
        <v>25</v>
      </c>
      <c r="M261" s="5">
        <v>3</v>
      </c>
      <c r="N261" s="5" t="s">
        <v>6</v>
      </c>
      <c r="O261" s="5">
        <v>2</v>
      </c>
      <c r="P261" s="5">
        <f>ROUND(Source!DQ235,O261)</f>
        <v>17617.04</v>
      </c>
      <c r="Q261" s="5"/>
      <c r="R261" s="5"/>
      <c r="S261" s="5"/>
      <c r="T261" s="5"/>
      <c r="U261" s="5"/>
      <c r="V261" s="5"/>
      <c r="W261" s="5"/>
    </row>
    <row r="262" spans="1:255" x14ac:dyDescent="0.2">
      <c r="A262" s="5">
        <v>50</v>
      </c>
      <c r="B262" s="5">
        <v>0</v>
      </c>
      <c r="C262" s="5">
        <v>0</v>
      </c>
      <c r="D262" s="5">
        <v>1</v>
      </c>
      <c r="E262" s="5">
        <v>224</v>
      </c>
      <c r="F262" s="5">
        <f>ROUND(Source!AR235,O262)</f>
        <v>129064.97</v>
      </c>
      <c r="G262" s="5" t="s">
        <v>159</v>
      </c>
      <c r="H262" s="5" t="s">
        <v>160</v>
      </c>
      <c r="I262" s="5"/>
      <c r="J262" s="5"/>
      <c r="K262" s="5">
        <v>224</v>
      </c>
      <c r="L262" s="5">
        <v>26</v>
      </c>
      <c r="M262" s="5">
        <v>3</v>
      </c>
      <c r="N262" s="5" t="s">
        <v>6</v>
      </c>
      <c r="O262" s="5">
        <v>2</v>
      </c>
      <c r="P262" s="5">
        <f>ROUND(Source!EJ235,O262)</f>
        <v>859573.05</v>
      </c>
      <c r="Q262" s="5"/>
      <c r="R262" s="5"/>
      <c r="S262" s="5"/>
      <c r="T262" s="5"/>
      <c r="U262" s="5"/>
      <c r="V262" s="5"/>
      <c r="W262" s="5"/>
    </row>
    <row r="264" spans="1:255" x14ac:dyDescent="0.2">
      <c r="A264" s="1">
        <v>5</v>
      </c>
      <c r="B264" s="1">
        <v>1</v>
      </c>
      <c r="C264" s="1"/>
      <c r="D264" s="1">
        <f>ROW(A291)</f>
        <v>291</v>
      </c>
      <c r="E264" s="1"/>
      <c r="F264" s="1" t="s">
        <v>162</v>
      </c>
      <c r="G264" s="1" t="s">
        <v>310</v>
      </c>
      <c r="H264" s="1" t="s">
        <v>6</v>
      </c>
      <c r="I264" s="1">
        <v>0</v>
      </c>
      <c r="J264" s="1"/>
      <c r="K264" s="1">
        <v>0</v>
      </c>
      <c r="L264" s="1"/>
      <c r="M264" s="1"/>
      <c r="N264" s="1"/>
      <c r="O264" s="1"/>
      <c r="P264" s="1"/>
      <c r="Q264" s="1"/>
      <c r="R264" s="1"/>
      <c r="S264" s="1"/>
      <c r="T264" s="1"/>
      <c r="U264" s="1" t="s">
        <v>6</v>
      </c>
      <c r="V264" s="1">
        <v>0</v>
      </c>
      <c r="W264" s="1"/>
      <c r="X264" s="1"/>
      <c r="Y264" s="1"/>
      <c r="Z264" s="1"/>
      <c r="AA264" s="1"/>
      <c r="AB264" s="1" t="s">
        <v>6</v>
      </c>
      <c r="AC264" s="1" t="s">
        <v>6</v>
      </c>
      <c r="AD264" s="1" t="s">
        <v>6</v>
      </c>
      <c r="AE264" s="1" t="s">
        <v>6</v>
      </c>
      <c r="AF264" s="1" t="s">
        <v>6</v>
      </c>
      <c r="AG264" s="1" t="s">
        <v>6</v>
      </c>
      <c r="AH264" s="1"/>
      <c r="AI264" s="1"/>
      <c r="AJ264" s="1"/>
      <c r="AK264" s="1"/>
      <c r="AL264" s="1"/>
      <c r="AM264" s="1"/>
      <c r="AN264" s="1"/>
      <c r="AO264" s="1"/>
      <c r="AP264" s="1" t="s">
        <v>6</v>
      </c>
      <c r="AQ264" s="1" t="s">
        <v>6</v>
      </c>
      <c r="AR264" s="1" t="s">
        <v>6</v>
      </c>
      <c r="AS264" s="1"/>
      <c r="AT264" s="1"/>
      <c r="AU264" s="1"/>
      <c r="AV264" s="1"/>
      <c r="AW264" s="1"/>
      <c r="AX264" s="1"/>
      <c r="AY264" s="1"/>
      <c r="AZ264" s="1" t="s">
        <v>6</v>
      </c>
      <c r="BA264" s="1"/>
      <c r="BB264" s="1" t="s">
        <v>6</v>
      </c>
      <c r="BC264" s="1" t="s">
        <v>6</v>
      </c>
      <c r="BD264" s="1" t="s">
        <v>6</v>
      </c>
      <c r="BE264" s="1" t="s">
        <v>6</v>
      </c>
      <c r="BF264" s="1" t="s">
        <v>6</v>
      </c>
      <c r="BG264" s="1" t="s">
        <v>6</v>
      </c>
      <c r="BH264" s="1" t="s">
        <v>6</v>
      </c>
      <c r="BI264" s="1" t="s">
        <v>6</v>
      </c>
      <c r="BJ264" s="1" t="s">
        <v>6</v>
      </c>
      <c r="BK264" s="1" t="s">
        <v>6</v>
      </c>
      <c r="BL264" s="1" t="s">
        <v>6</v>
      </c>
      <c r="BM264" s="1" t="s">
        <v>6</v>
      </c>
      <c r="BN264" s="1" t="s">
        <v>6</v>
      </c>
      <c r="BO264" s="1" t="s">
        <v>6</v>
      </c>
      <c r="BP264" s="1" t="s">
        <v>6</v>
      </c>
      <c r="BQ264" s="1"/>
      <c r="BR264" s="1"/>
      <c r="BS264" s="1"/>
      <c r="BT264" s="1"/>
      <c r="BU264" s="1"/>
      <c r="BV264" s="1"/>
      <c r="BW264" s="1"/>
      <c r="BX264" s="1">
        <v>0</v>
      </c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>
        <v>0</v>
      </c>
    </row>
    <row r="266" spans="1:255" x14ac:dyDescent="0.2">
      <c r="A266" s="3">
        <v>52</v>
      </c>
      <c r="B266" s="3">
        <f t="shared" ref="B266:G266" si="212">B291</f>
        <v>1</v>
      </c>
      <c r="C266" s="3">
        <f t="shared" si="212"/>
        <v>5</v>
      </c>
      <c r="D266" s="3">
        <f t="shared" si="212"/>
        <v>264</v>
      </c>
      <c r="E266" s="3">
        <f t="shared" si="212"/>
        <v>0</v>
      </c>
      <c r="F266" s="3" t="str">
        <f t="shared" si="212"/>
        <v>Новый подраздел</v>
      </c>
      <c r="G266" s="3" t="str">
        <f t="shared" si="212"/>
        <v>Сцена</v>
      </c>
      <c r="H266" s="3"/>
      <c r="I266" s="3"/>
      <c r="J266" s="3"/>
      <c r="K266" s="3"/>
      <c r="L266" s="3"/>
      <c r="M266" s="3"/>
      <c r="N266" s="3"/>
      <c r="O266" s="3">
        <f t="shared" ref="O266:AT266" si="213">O291</f>
        <v>30055.1</v>
      </c>
      <c r="P266" s="3">
        <f t="shared" si="213"/>
        <v>28046.43</v>
      </c>
      <c r="Q266" s="3">
        <f t="shared" si="213"/>
        <v>338.3</v>
      </c>
      <c r="R266" s="3">
        <f t="shared" si="213"/>
        <v>38.909999999999997</v>
      </c>
      <c r="S266" s="3">
        <f t="shared" si="213"/>
        <v>1670.37</v>
      </c>
      <c r="T266" s="3">
        <f t="shared" si="213"/>
        <v>0</v>
      </c>
      <c r="U266" s="3">
        <f t="shared" si="213"/>
        <v>196.76610050399998</v>
      </c>
      <c r="V266" s="3">
        <f t="shared" si="213"/>
        <v>3.2680283999999999</v>
      </c>
      <c r="W266" s="3">
        <f t="shared" si="213"/>
        <v>0</v>
      </c>
      <c r="X266" s="3">
        <f t="shared" si="213"/>
        <v>1849.64</v>
      </c>
      <c r="Y266" s="3">
        <f t="shared" si="213"/>
        <v>998.62</v>
      </c>
      <c r="Z266" s="3">
        <f t="shared" si="213"/>
        <v>0</v>
      </c>
      <c r="AA266" s="3">
        <f t="shared" si="213"/>
        <v>0</v>
      </c>
      <c r="AB266" s="3">
        <f t="shared" si="213"/>
        <v>30055.1</v>
      </c>
      <c r="AC266" s="3">
        <f t="shared" si="213"/>
        <v>28046.43</v>
      </c>
      <c r="AD266" s="3">
        <f t="shared" si="213"/>
        <v>338.3</v>
      </c>
      <c r="AE266" s="3">
        <f t="shared" si="213"/>
        <v>38.909999999999997</v>
      </c>
      <c r="AF266" s="3">
        <f t="shared" si="213"/>
        <v>1670.37</v>
      </c>
      <c r="AG266" s="3">
        <f t="shared" si="213"/>
        <v>0</v>
      </c>
      <c r="AH266" s="3">
        <f t="shared" si="213"/>
        <v>196.76610050399998</v>
      </c>
      <c r="AI266" s="3">
        <f t="shared" si="213"/>
        <v>3.2680283999999999</v>
      </c>
      <c r="AJ266" s="3">
        <f t="shared" si="213"/>
        <v>0</v>
      </c>
      <c r="AK266" s="3">
        <f t="shared" si="213"/>
        <v>1849.64</v>
      </c>
      <c r="AL266" s="3">
        <f t="shared" si="213"/>
        <v>998.62</v>
      </c>
      <c r="AM266" s="3">
        <f t="shared" si="213"/>
        <v>0</v>
      </c>
      <c r="AN266" s="3">
        <f t="shared" si="213"/>
        <v>0</v>
      </c>
      <c r="AO266" s="3">
        <f t="shared" si="213"/>
        <v>0</v>
      </c>
      <c r="AP266" s="3">
        <f t="shared" si="213"/>
        <v>0</v>
      </c>
      <c r="AQ266" s="3">
        <f t="shared" si="213"/>
        <v>0</v>
      </c>
      <c r="AR266" s="3">
        <f t="shared" si="213"/>
        <v>32903.360000000001</v>
      </c>
      <c r="AS266" s="3">
        <f t="shared" si="213"/>
        <v>32903.360000000001</v>
      </c>
      <c r="AT266" s="3">
        <f t="shared" si="213"/>
        <v>0</v>
      </c>
      <c r="AU266" s="3">
        <f t="shared" ref="AU266:BZ266" si="214">AU291</f>
        <v>0</v>
      </c>
      <c r="AV266" s="3">
        <f t="shared" si="214"/>
        <v>28046.43</v>
      </c>
      <c r="AW266" s="3">
        <f t="shared" si="214"/>
        <v>28046.43</v>
      </c>
      <c r="AX266" s="3">
        <f t="shared" si="214"/>
        <v>0</v>
      </c>
      <c r="AY266" s="3">
        <f t="shared" si="214"/>
        <v>28046.43</v>
      </c>
      <c r="AZ266" s="3">
        <f t="shared" si="214"/>
        <v>0</v>
      </c>
      <c r="BA266" s="3">
        <f t="shared" si="214"/>
        <v>0</v>
      </c>
      <c r="BB266" s="3">
        <f t="shared" si="214"/>
        <v>0</v>
      </c>
      <c r="BC266" s="3">
        <f t="shared" si="214"/>
        <v>0</v>
      </c>
      <c r="BD266" s="3">
        <f t="shared" si="214"/>
        <v>0</v>
      </c>
      <c r="BE266" s="3">
        <f t="shared" si="214"/>
        <v>0</v>
      </c>
      <c r="BF266" s="3">
        <f t="shared" si="214"/>
        <v>0</v>
      </c>
      <c r="BG266" s="3">
        <f t="shared" si="214"/>
        <v>0</v>
      </c>
      <c r="BH266" s="3">
        <f t="shared" si="214"/>
        <v>0</v>
      </c>
      <c r="BI266" s="3">
        <f t="shared" si="214"/>
        <v>0</v>
      </c>
      <c r="BJ266" s="3">
        <f t="shared" si="214"/>
        <v>0</v>
      </c>
      <c r="BK266" s="3">
        <f t="shared" si="214"/>
        <v>0</v>
      </c>
      <c r="BL266" s="3">
        <f t="shared" si="214"/>
        <v>0</v>
      </c>
      <c r="BM266" s="3">
        <f t="shared" si="214"/>
        <v>0</v>
      </c>
      <c r="BN266" s="3">
        <f t="shared" si="214"/>
        <v>0</v>
      </c>
      <c r="BO266" s="3">
        <f t="shared" si="214"/>
        <v>0</v>
      </c>
      <c r="BP266" s="3">
        <f t="shared" si="214"/>
        <v>0</v>
      </c>
      <c r="BQ266" s="3">
        <f t="shared" si="214"/>
        <v>0</v>
      </c>
      <c r="BR266" s="3">
        <f t="shared" si="214"/>
        <v>0</v>
      </c>
      <c r="BS266" s="3">
        <f t="shared" si="214"/>
        <v>0</v>
      </c>
      <c r="BT266" s="3">
        <f t="shared" si="214"/>
        <v>0</v>
      </c>
      <c r="BU266" s="3">
        <f t="shared" si="214"/>
        <v>0</v>
      </c>
      <c r="BV266" s="3">
        <f t="shared" si="214"/>
        <v>0</v>
      </c>
      <c r="BW266" s="3">
        <f t="shared" si="214"/>
        <v>0</v>
      </c>
      <c r="BX266" s="3">
        <f t="shared" si="214"/>
        <v>0</v>
      </c>
      <c r="BY266" s="3">
        <f t="shared" si="214"/>
        <v>0</v>
      </c>
      <c r="BZ266" s="3">
        <f t="shared" si="214"/>
        <v>0</v>
      </c>
      <c r="CA266" s="3">
        <f t="shared" ref="CA266:DF266" si="215">CA291</f>
        <v>32903.360000000001</v>
      </c>
      <c r="CB266" s="3">
        <f t="shared" si="215"/>
        <v>32903.360000000001</v>
      </c>
      <c r="CC266" s="3">
        <f t="shared" si="215"/>
        <v>0</v>
      </c>
      <c r="CD266" s="3">
        <f t="shared" si="215"/>
        <v>0</v>
      </c>
      <c r="CE266" s="3">
        <f t="shared" si="215"/>
        <v>28046.43</v>
      </c>
      <c r="CF266" s="3">
        <f t="shared" si="215"/>
        <v>28046.43</v>
      </c>
      <c r="CG266" s="3">
        <f t="shared" si="215"/>
        <v>0</v>
      </c>
      <c r="CH266" s="3">
        <f t="shared" si="215"/>
        <v>28046.43</v>
      </c>
      <c r="CI266" s="3">
        <f t="shared" si="215"/>
        <v>0</v>
      </c>
      <c r="CJ266" s="3">
        <f t="shared" si="215"/>
        <v>0</v>
      </c>
      <c r="CK266" s="3">
        <f t="shared" si="215"/>
        <v>0</v>
      </c>
      <c r="CL266" s="3">
        <f t="shared" si="215"/>
        <v>0</v>
      </c>
      <c r="CM266" s="3">
        <f t="shared" si="215"/>
        <v>0</v>
      </c>
      <c r="CN266" s="3">
        <f t="shared" si="215"/>
        <v>0</v>
      </c>
      <c r="CO266" s="3">
        <f t="shared" si="215"/>
        <v>0</v>
      </c>
      <c r="CP266" s="3">
        <f t="shared" si="215"/>
        <v>0</v>
      </c>
      <c r="CQ266" s="3">
        <f t="shared" si="215"/>
        <v>0</v>
      </c>
      <c r="CR266" s="3">
        <f t="shared" si="215"/>
        <v>0</v>
      </c>
      <c r="CS266" s="3">
        <f t="shared" si="215"/>
        <v>0</v>
      </c>
      <c r="CT266" s="3">
        <f t="shared" si="215"/>
        <v>0</v>
      </c>
      <c r="CU266" s="3">
        <f t="shared" si="215"/>
        <v>0</v>
      </c>
      <c r="CV266" s="3">
        <f t="shared" si="215"/>
        <v>0</v>
      </c>
      <c r="CW266" s="3">
        <f t="shared" si="215"/>
        <v>0</v>
      </c>
      <c r="CX266" s="3">
        <f t="shared" si="215"/>
        <v>0</v>
      </c>
      <c r="CY266" s="3">
        <f t="shared" si="215"/>
        <v>0</v>
      </c>
      <c r="CZ266" s="3">
        <f t="shared" si="215"/>
        <v>0</v>
      </c>
      <c r="DA266" s="3">
        <f t="shared" si="215"/>
        <v>0</v>
      </c>
      <c r="DB266" s="3">
        <f t="shared" si="215"/>
        <v>0</v>
      </c>
      <c r="DC266" s="3">
        <f t="shared" si="215"/>
        <v>0</v>
      </c>
      <c r="DD266" s="3">
        <f t="shared" si="215"/>
        <v>0</v>
      </c>
      <c r="DE266" s="3">
        <f t="shared" si="215"/>
        <v>0</v>
      </c>
      <c r="DF266" s="3">
        <f t="shared" si="215"/>
        <v>0</v>
      </c>
      <c r="DG266" s="4">
        <f t="shared" ref="DG266:EL266" si="216">DG291</f>
        <v>200166.87</v>
      </c>
      <c r="DH266" s="4">
        <f t="shared" si="216"/>
        <v>186789.15</v>
      </c>
      <c r="DI266" s="4">
        <f t="shared" si="216"/>
        <v>2253.13</v>
      </c>
      <c r="DJ266" s="4">
        <f t="shared" si="216"/>
        <v>259.25</v>
      </c>
      <c r="DK266" s="4">
        <f t="shared" si="216"/>
        <v>11124.59</v>
      </c>
      <c r="DL266" s="4">
        <f t="shared" si="216"/>
        <v>0</v>
      </c>
      <c r="DM266" s="4">
        <f t="shared" si="216"/>
        <v>196.76610050399998</v>
      </c>
      <c r="DN266" s="4">
        <f t="shared" si="216"/>
        <v>3.2680283999999999</v>
      </c>
      <c r="DO266" s="4">
        <f t="shared" si="216"/>
        <v>0</v>
      </c>
      <c r="DP266" s="4">
        <f t="shared" si="216"/>
        <v>12318.68</v>
      </c>
      <c r="DQ266" s="4">
        <f t="shared" si="216"/>
        <v>6650.89</v>
      </c>
      <c r="DR266" s="4">
        <f t="shared" si="216"/>
        <v>0</v>
      </c>
      <c r="DS266" s="4">
        <f t="shared" si="216"/>
        <v>0</v>
      </c>
      <c r="DT266" s="4">
        <f t="shared" si="216"/>
        <v>200166.87</v>
      </c>
      <c r="DU266" s="4">
        <f t="shared" si="216"/>
        <v>186789.15</v>
      </c>
      <c r="DV266" s="4">
        <f t="shared" si="216"/>
        <v>2253.13</v>
      </c>
      <c r="DW266" s="4">
        <f t="shared" si="216"/>
        <v>259.25</v>
      </c>
      <c r="DX266" s="4">
        <f t="shared" si="216"/>
        <v>11124.59</v>
      </c>
      <c r="DY266" s="4">
        <f t="shared" si="216"/>
        <v>0</v>
      </c>
      <c r="DZ266" s="4">
        <f t="shared" si="216"/>
        <v>196.76610050399998</v>
      </c>
      <c r="EA266" s="4">
        <f t="shared" si="216"/>
        <v>3.2680283999999999</v>
      </c>
      <c r="EB266" s="4">
        <f t="shared" si="216"/>
        <v>0</v>
      </c>
      <c r="EC266" s="4">
        <f t="shared" si="216"/>
        <v>12318.68</v>
      </c>
      <c r="ED266" s="4">
        <f t="shared" si="216"/>
        <v>6650.89</v>
      </c>
      <c r="EE266" s="4">
        <f t="shared" si="216"/>
        <v>0</v>
      </c>
      <c r="EF266" s="4">
        <f t="shared" si="216"/>
        <v>0</v>
      </c>
      <c r="EG266" s="4">
        <f t="shared" si="216"/>
        <v>0</v>
      </c>
      <c r="EH266" s="4">
        <f t="shared" si="216"/>
        <v>0</v>
      </c>
      <c r="EI266" s="4">
        <f t="shared" si="216"/>
        <v>0</v>
      </c>
      <c r="EJ266" s="4">
        <f t="shared" si="216"/>
        <v>219136.44</v>
      </c>
      <c r="EK266" s="4">
        <f t="shared" si="216"/>
        <v>219136.44</v>
      </c>
      <c r="EL266" s="4">
        <f t="shared" si="216"/>
        <v>0</v>
      </c>
      <c r="EM266" s="4">
        <f t="shared" ref="EM266:FR266" si="217">EM291</f>
        <v>0</v>
      </c>
      <c r="EN266" s="4">
        <f t="shared" si="217"/>
        <v>186789.15</v>
      </c>
      <c r="EO266" s="4">
        <f t="shared" si="217"/>
        <v>186789.15</v>
      </c>
      <c r="EP266" s="4">
        <f t="shared" si="217"/>
        <v>0</v>
      </c>
      <c r="EQ266" s="4">
        <f t="shared" si="217"/>
        <v>186789.15</v>
      </c>
      <c r="ER266" s="4">
        <f t="shared" si="217"/>
        <v>0</v>
      </c>
      <c r="ES266" s="4">
        <f t="shared" si="217"/>
        <v>0</v>
      </c>
      <c r="ET266" s="4">
        <f t="shared" si="217"/>
        <v>0</v>
      </c>
      <c r="EU266" s="4">
        <f t="shared" si="217"/>
        <v>0</v>
      </c>
      <c r="EV266" s="4">
        <f t="shared" si="217"/>
        <v>0</v>
      </c>
      <c r="EW266" s="4">
        <f t="shared" si="217"/>
        <v>0</v>
      </c>
      <c r="EX266" s="4">
        <f t="shared" si="217"/>
        <v>0</v>
      </c>
      <c r="EY266" s="4">
        <f t="shared" si="217"/>
        <v>0</v>
      </c>
      <c r="EZ266" s="4">
        <f t="shared" si="217"/>
        <v>0</v>
      </c>
      <c r="FA266" s="4">
        <f t="shared" si="217"/>
        <v>0</v>
      </c>
      <c r="FB266" s="4">
        <f t="shared" si="217"/>
        <v>0</v>
      </c>
      <c r="FC266" s="4">
        <f t="shared" si="217"/>
        <v>0</v>
      </c>
      <c r="FD266" s="4">
        <f t="shared" si="217"/>
        <v>0</v>
      </c>
      <c r="FE266" s="4">
        <f t="shared" si="217"/>
        <v>0</v>
      </c>
      <c r="FF266" s="4">
        <f t="shared" si="217"/>
        <v>0</v>
      </c>
      <c r="FG266" s="4">
        <f t="shared" si="217"/>
        <v>0</v>
      </c>
      <c r="FH266" s="4">
        <f t="shared" si="217"/>
        <v>0</v>
      </c>
      <c r="FI266" s="4">
        <f t="shared" si="217"/>
        <v>0</v>
      </c>
      <c r="FJ266" s="4">
        <f t="shared" si="217"/>
        <v>0</v>
      </c>
      <c r="FK266" s="4">
        <f t="shared" si="217"/>
        <v>0</v>
      </c>
      <c r="FL266" s="4">
        <f t="shared" si="217"/>
        <v>0</v>
      </c>
      <c r="FM266" s="4">
        <f t="shared" si="217"/>
        <v>0</v>
      </c>
      <c r="FN266" s="4">
        <f t="shared" si="217"/>
        <v>0</v>
      </c>
      <c r="FO266" s="4">
        <f t="shared" si="217"/>
        <v>0</v>
      </c>
      <c r="FP266" s="4">
        <f t="shared" si="217"/>
        <v>0</v>
      </c>
      <c r="FQ266" s="4">
        <f t="shared" si="217"/>
        <v>0</v>
      </c>
      <c r="FR266" s="4">
        <f t="shared" si="217"/>
        <v>0</v>
      </c>
      <c r="FS266" s="4">
        <f t="shared" ref="FS266:GX266" si="218">FS291</f>
        <v>219136.44</v>
      </c>
      <c r="FT266" s="4">
        <f t="shared" si="218"/>
        <v>219136.44</v>
      </c>
      <c r="FU266" s="4">
        <f t="shared" si="218"/>
        <v>0</v>
      </c>
      <c r="FV266" s="4">
        <f t="shared" si="218"/>
        <v>0</v>
      </c>
      <c r="FW266" s="4">
        <f t="shared" si="218"/>
        <v>186789.15</v>
      </c>
      <c r="FX266" s="4">
        <f t="shared" si="218"/>
        <v>186789.15</v>
      </c>
      <c r="FY266" s="4">
        <f t="shared" si="218"/>
        <v>0</v>
      </c>
      <c r="FZ266" s="4">
        <f t="shared" si="218"/>
        <v>186789.15</v>
      </c>
      <c r="GA266" s="4">
        <f t="shared" si="218"/>
        <v>0</v>
      </c>
      <c r="GB266" s="4">
        <f t="shared" si="218"/>
        <v>0</v>
      </c>
      <c r="GC266" s="4">
        <f t="shared" si="218"/>
        <v>0</v>
      </c>
      <c r="GD266" s="4">
        <f t="shared" si="218"/>
        <v>0</v>
      </c>
      <c r="GE266" s="4">
        <f t="shared" si="218"/>
        <v>0</v>
      </c>
      <c r="GF266" s="4">
        <f t="shared" si="218"/>
        <v>0</v>
      </c>
      <c r="GG266" s="4">
        <f t="shared" si="218"/>
        <v>0</v>
      </c>
      <c r="GH266" s="4">
        <f t="shared" si="218"/>
        <v>0</v>
      </c>
      <c r="GI266" s="4">
        <f t="shared" si="218"/>
        <v>0</v>
      </c>
      <c r="GJ266" s="4">
        <f t="shared" si="218"/>
        <v>0</v>
      </c>
      <c r="GK266" s="4">
        <f t="shared" si="218"/>
        <v>0</v>
      </c>
      <c r="GL266" s="4">
        <f t="shared" si="218"/>
        <v>0</v>
      </c>
      <c r="GM266" s="4">
        <f t="shared" si="218"/>
        <v>0</v>
      </c>
      <c r="GN266" s="4">
        <f t="shared" si="218"/>
        <v>0</v>
      </c>
      <c r="GO266" s="4">
        <f t="shared" si="218"/>
        <v>0</v>
      </c>
      <c r="GP266" s="4">
        <f t="shared" si="218"/>
        <v>0</v>
      </c>
      <c r="GQ266" s="4">
        <f t="shared" si="218"/>
        <v>0</v>
      </c>
      <c r="GR266" s="4">
        <f t="shared" si="218"/>
        <v>0</v>
      </c>
      <c r="GS266" s="4">
        <f t="shared" si="218"/>
        <v>0</v>
      </c>
      <c r="GT266" s="4">
        <f t="shared" si="218"/>
        <v>0</v>
      </c>
      <c r="GU266" s="4">
        <f t="shared" si="218"/>
        <v>0</v>
      </c>
      <c r="GV266" s="4">
        <f t="shared" si="218"/>
        <v>0</v>
      </c>
      <c r="GW266" s="4">
        <f t="shared" si="218"/>
        <v>0</v>
      </c>
      <c r="GX266" s="4">
        <f t="shared" si="218"/>
        <v>0</v>
      </c>
    </row>
    <row r="268" spans="1:255" x14ac:dyDescent="0.2">
      <c r="A268" s="2">
        <v>17</v>
      </c>
      <c r="B268" s="2">
        <v>1</v>
      </c>
      <c r="C268" s="2">
        <f>ROW(SmtRes!A376)</f>
        <v>376</v>
      </c>
      <c r="D268" s="2">
        <f>ROW(EtalonRes!A378)</f>
        <v>378</v>
      </c>
      <c r="E268" s="2" t="s">
        <v>311</v>
      </c>
      <c r="F268" s="2" t="s">
        <v>93</v>
      </c>
      <c r="G268" s="2" t="s">
        <v>177</v>
      </c>
      <c r="H268" s="2" t="s">
        <v>95</v>
      </c>
      <c r="I268" s="2">
        <v>1.5777000000000001</v>
      </c>
      <c r="J268" s="2">
        <v>0</v>
      </c>
      <c r="K268" s="2"/>
      <c r="L268" s="2"/>
      <c r="M268" s="2"/>
      <c r="N268" s="2"/>
      <c r="O268" s="2">
        <f t="shared" ref="O268:O289" si="219">ROUND(CP268,2)</f>
        <v>3920.1</v>
      </c>
      <c r="P268" s="2">
        <f t="shared" ref="P268:P289" si="220">ROUND(CQ268*I268,2)</f>
        <v>3453.59</v>
      </c>
      <c r="Q268" s="2">
        <f t="shared" ref="Q268:Q289" si="221">ROUND(CR268*I268,2)</f>
        <v>55.99</v>
      </c>
      <c r="R268" s="2">
        <f t="shared" ref="R268:R289" si="222">ROUND(CS268*I268,2)</f>
        <v>9.89</v>
      </c>
      <c r="S268" s="2">
        <f t="shared" ref="S268:S289" si="223">ROUND(CT268*I268,2)</f>
        <v>410.52</v>
      </c>
      <c r="T268" s="2">
        <f t="shared" ref="T268:T289" si="224">ROUND(CU268*I268,2)</f>
        <v>0</v>
      </c>
      <c r="U268" s="2">
        <f t="shared" ref="U268:U289" si="225">CV268*I268</f>
        <v>48.987584999999996</v>
      </c>
      <c r="V268" s="2">
        <f t="shared" ref="V268:V289" si="226">CW268*I268</f>
        <v>0.85195799999999988</v>
      </c>
      <c r="W268" s="2">
        <f t="shared" ref="W268:W289" si="227">ROUND(CX268*I268,2)</f>
        <v>0</v>
      </c>
      <c r="X268" s="2">
        <f t="shared" ref="X268:X289" si="228">ROUND(CY268,2)</f>
        <v>445.63</v>
      </c>
      <c r="Y268" s="2">
        <f t="shared" ref="Y268:Y289" si="229">ROUND(CZ268,2)</f>
        <v>227.02</v>
      </c>
      <c r="Z268" s="2"/>
      <c r="AA268" s="2">
        <v>16781625</v>
      </c>
      <c r="AB268" s="2">
        <f t="shared" ref="AB268:AB289" si="230">ROUND((AC268+AD268+AF268),6)</f>
        <v>2484.6889999999999</v>
      </c>
      <c r="AC268" s="2">
        <f t="shared" ref="AC268:AC289" si="231">ROUND((ES268),6)</f>
        <v>2189</v>
      </c>
      <c r="AD268" s="2">
        <f t="shared" ref="AD268:AD273" si="232">ROUND((((((ET268*1.25)*1.2))-(((EU268*1.25)*1.2)))+AE268),6)</f>
        <v>35.49</v>
      </c>
      <c r="AE268" s="2">
        <f t="shared" ref="AE268:AE273" si="233">ROUND((((EU268*1.25)*1.2)),6)</f>
        <v>6.27</v>
      </c>
      <c r="AF268" s="2">
        <f t="shared" ref="AF268:AF273" si="234">ROUND((((EV268*1.15)*1.2)),6)</f>
        <v>260.19900000000001</v>
      </c>
      <c r="AG268" s="2">
        <f t="shared" ref="AG268:AG289" si="235">ROUND((AP268),6)</f>
        <v>0</v>
      </c>
      <c r="AH268" s="2">
        <f t="shared" ref="AH268:AH273" si="236">(((EW268*1.15)*1.2))</f>
        <v>31.049999999999994</v>
      </c>
      <c r="AI268" s="2">
        <f t="shared" ref="AI268:AI273" si="237">(((EX268*1.25)*1.2))</f>
        <v>0.53999999999999992</v>
      </c>
      <c r="AJ268" s="2">
        <f t="shared" ref="AJ268:AJ289" si="238">(AS268)</f>
        <v>0</v>
      </c>
      <c r="AK268" s="2">
        <v>2401.21</v>
      </c>
      <c r="AL268" s="2">
        <v>2189</v>
      </c>
      <c r="AM268" s="2">
        <v>23.66</v>
      </c>
      <c r="AN268" s="2">
        <v>4.18</v>
      </c>
      <c r="AO268" s="2">
        <v>188.55</v>
      </c>
      <c r="AP268" s="2">
        <v>0</v>
      </c>
      <c r="AQ268" s="2">
        <v>22.5</v>
      </c>
      <c r="AR268" s="2">
        <v>0.36</v>
      </c>
      <c r="AS268" s="2">
        <v>0</v>
      </c>
      <c r="AT268" s="2">
        <v>106</v>
      </c>
      <c r="AU268" s="2">
        <v>54</v>
      </c>
      <c r="AV268" s="2">
        <v>1</v>
      </c>
      <c r="AW268" s="2">
        <v>1</v>
      </c>
      <c r="AX268" s="2"/>
      <c r="AY268" s="2"/>
      <c r="AZ268" s="2">
        <v>1</v>
      </c>
      <c r="BA268" s="2">
        <v>1</v>
      </c>
      <c r="BB268" s="2">
        <v>1</v>
      </c>
      <c r="BC268" s="2">
        <v>1</v>
      </c>
      <c r="BD268" s="2" t="s">
        <v>6</v>
      </c>
      <c r="BE268" s="2" t="s">
        <v>6</v>
      </c>
      <c r="BF268" s="2" t="s">
        <v>6</v>
      </c>
      <c r="BG268" s="2" t="s">
        <v>6</v>
      </c>
      <c r="BH268" s="2">
        <v>0</v>
      </c>
      <c r="BI268" s="2">
        <v>1</v>
      </c>
      <c r="BJ268" s="2" t="s">
        <v>96</v>
      </c>
      <c r="BK268" s="2"/>
      <c r="BL268" s="2"/>
      <c r="BM268" s="2">
        <v>10001</v>
      </c>
      <c r="BN268" s="2">
        <v>0</v>
      </c>
      <c r="BO268" s="2" t="s">
        <v>6</v>
      </c>
      <c r="BP268" s="2">
        <v>0</v>
      </c>
      <c r="BQ268" s="2">
        <v>2</v>
      </c>
      <c r="BR268" s="2">
        <v>0</v>
      </c>
      <c r="BS268" s="2">
        <v>1</v>
      </c>
      <c r="BT268" s="2">
        <v>1</v>
      </c>
      <c r="BU268" s="2">
        <v>1</v>
      </c>
      <c r="BV268" s="2">
        <v>1</v>
      </c>
      <c r="BW268" s="2">
        <v>1</v>
      </c>
      <c r="BX268" s="2">
        <v>1</v>
      </c>
      <c r="BY268" s="2" t="s">
        <v>6</v>
      </c>
      <c r="BZ268" s="2">
        <v>118</v>
      </c>
      <c r="CA268" s="2">
        <v>63</v>
      </c>
      <c r="CB268" s="2"/>
      <c r="CC268" s="2"/>
      <c r="CD268" s="2"/>
      <c r="CE268" s="2">
        <v>0</v>
      </c>
      <c r="CF268" s="2">
        <v>0</v>
      </c>
      <c r="CG268" s="2">
        <v>0</v>
      </c>
      <c r="CH268" s="2"/>
      <c r="CI268" s="2"/>
      <c r="CJ268" s="2"/>
      <c r="CK268" s="2"/>
      <c r="CL268" s="2"/>
      <c r="CM268" s="2">
        <v>0</v>
      </c>
      <c r="CN268" s="2" t="s">
        <v>1112</v>
      </c>
      <c r="CO268" s="2">
        <v>0</v>
      </c>
      <c r="CP268" s="2">
        <f t="shared" ref="CP268:CP289" si="239">(P268+Q268+S268)</f>
        <v>3920.1</v>
      </c>
      <c r="CQ268" s="2">
        <f t="shared" ref="CQ268:CQ289" si="240">AC268*BC268</f>
        <v>2189</v>
      </c>
      <c r="CR268" s="2">
        <f t="shared" ref="CR268:CR289" si="241">AD268*BB268</f>
        <v>35.49</v>
      </c>
      <c r="CS268" s="2">
        <f t="shared" ref="CS268:CS289" si="242">AE268*BS268</f>
        <v>6.27</v>
      </c>
      <c r="CT268" s="2">
        <f t="shared" ref="CT268:CT289" si="243">AF268*BA268</f>
        <v>260.19900000000001</v>
      </c>
      <c r="CU268" s="2">
        <f t="shared" ref="CU268:CU289" si="244">AG268</f>
        <v>0</v>
      </c>
      <c r="CV268" s="2">
        <f t="shared" ref="CV268:CV289" si="245">AH268</f>
        <v>31.049999999999994</v>
      </c>
      <c r="CW268" s="2">
        <f t="shared" ref="CW268:CW289" si="246">AI268</f>
        <v>0.53999999999999992</v>
      </c>
      <c r="CX268" s="2">
        <f t="shared" ref="CX268:CX289" si="247">AJ268</f>
        <v>0</v>
      </c>
      <c r="CY268" s="2">
        <f t="shared" ref="CY268:CY289" si="248">(((S268+R268)*AT268)/100)</f>
        <v>445.63459999999998</v>
      </c>
      <c r="CZ268" s="2">
        <f t="shared" ref="CZ268:CZ289" si="249">(((S268+R268)*AU268)/100)</f>
        <v>227.0214</v>
      </c>
      <c r="DA268" s="2"/>
      <c r="DB268" s="2"/>
      <c r="DC268" s="2" t="s">
        <v>6</v>
      </c>
      <c r="DD268" s="2" t="s">
        <v>6</v>
      </c>
      <c r="DE268" s="2" t="s">
        <v>172</v>
      </c>
      <c r="DF268" s="2" t="s">
        <v>172</v>
      </c>
      <c r="DG268" s="2" t="s">
        <v>173</v>
      </c>
      <c r="DH268" s="2" t="s">
        <v>6</v>
      </c>
      <c r="DI268" s="2" t="s">
        <v>173</v>
      </c>
      <c r="DJ268" s="2" t="s">
        <v>172</v>
      </c>
      <c r="DK268" s="2" t="s">
        <v>6</v>
      </c>
      <c r="DL268" s="2" t="s">
        <v>6</v>
      </c>
      <c r="DM268" s="2" t="s">
        <v>6</v>
      </c>
      <c r="DN268" s="2">
        <v>0</v>
      </c>
      <c r="DO268" s="2">
        <v>0</v>
      </c>
      <c r="DP268" s="2">
        <v>1</v>
      </c>
      <c r="DQ268" s="2">
        <v>1</v>
      </c>
      <c r="DR268" s="2"/>
      <c r="DS268" s="2"/>
      <c r="DT268" s="2"/>
      <c r="DU268" s="2">
        <v>1007</v>
      </c>
      <c r="DV268" s="2" t="s">
        <v>95</v>
      </c>
      <c r="DW268" s="2" t="s">
        <v>95</v>
      </c>
      <c r="DX268" s="2">
        <v>1</v>
      </c>
      <c r="DY268" s="2"/>
      <c r="DZ268" s="2"/>
      <c r="EA268" s="2"/>
      <c r="EB268" s="2"/>
      <c r="EC268" s="2"/>
      <c r="ED268" s="2"/>
      <c r="EE268" s="2">
        <v>16510487</v>
      </c>
      <c r="EF268" s="2">
        <v>2</v>
      </c>
      <c r="EG268" s="2" t="s">
        <v>51</v>
      </c>
      <c r="EH268" s="2">
        <v>0</v>
      </c>
      <c r="EI268" s="2" t="s">
        <v>6</v>
      </c>
      <c r="EJ268" s="2">
        <v>1</v>
      </c>
      <c r="EK268" s="2">
        <v>10001</v>
      </c>
      <c r="EL268" s="2" t="s">
        <v>70</v>
      </c>
      <c r="EM268" s="2" t="s">
        <v>71</v>
      </c>
      <c r="EN268" s="2"/>
      <c r="EO268" s="2" t="s">
        <v>174</v>
      </c>
      <c r="EP268" s="2"/>
      <c r="EQ268" s="2">
        <v>0</v>
      </c>
      <c r="ER268" s="2">
        <v>2401.21</v>
      </c>
      <c r="ES268" s="2">
        <v>2189</v>
      </c>
      <c r="ET268" s="2">
        <v>23.66</v>
      </c>
      <c r="EU268" s="2">
        <v>4.18</v>
      </c>
      <c r="EV268" s="2">
        <v>188.55</v>
      </c>
      <c r="EW268" s="2">
        <v>22.5</v>
      </c>
      <c r="EX268" s="2">
        <v>0.36</v>
      </c>
      <c r="EY268" s="2">
        <v>0</v>
      </c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>
        <v>0</v>
      </c>
      <c r="FR268" s="2">
        <f t="shared" ref="FR268:FR289" si="250">ROUND(IF(AND(BH268=3,BI268=3),P268,0),2)</f>
        <v>0</v>
      </c>
      <c r="FS268" s="2">
        <v>0</v>
      </c>
      <c r="FT268" s="2" t="s">
        <v>55</v>
      </c>
      <c r="FU268" s="2" t="s">
        <v>56</v>
      </c>
      <c r="FV268" s="2"/>
      <c r="FW268" s="2"/>
      <c r="FX268" s="2">
        <v>106.2</v>
      </c>
      <c r="FY268" s="2">
        <v>53.55</v>
      </c>
      <c r="FZ268" s="2"/>
      <c r="GA268" s="2" t="s">
        <v>6</v>
      </c>
      <c r="GB268" s="2"/>
      <c r="GC268" s="2"/>
      <c r="GD268" s="2">
        <v>0</v>
      </c>
      <c r="GE268" s="2"/>
      <c r="GF268" s="2">
        <v>-1773538537</v>
      </c>
      <c r="GG268" s="2">
        <v>2</v>
      </c>
      <c r="GH268" s="2">
        <v>1</v>
      </c>
      <c r="GI268" s="2">
        <v>-2</v>
      </c>
      <c r="GJ268" s="2">
        <v>0</v>
      </c>
      <c r="GK268" s="2">
        <f>ROUND(R268*(R12)/100,2)</f>
        <v>0</v>
      </c>
      <c r="GL268" s="2">
        <f t="shared" ref="GL268:GL289" si="251">ROUND(IF(AND(BH268=3,BI268=3,FS268&lt;&gt;0),P268,0),2)</f>
        <v>0</v>
      </c>
      <c r="GM268" s="2">
        <f t="shared" ref="GM268:GM289" si="252">ROUND(O268+X268+Y268+GK268,2)+GX268</f>
        <v>4592.75</v>
      </c>
      <c r="GN268" s="2">
        <f t="shared" ref="GN268:GN289" si="253">IF(OR(BI268=0,BI268=1),ROUND(O268+X268+Y268+GK268,2),0)</f>
        <v>4592.75</v>
      </c>
      <c r="GO268" s="2">
        <f t="shared" ref="GO268:GO289" si="254">IF(BI268=2,ROUND(O268+X268+Y268+GK268,2),0)</f>
        <v>0</v>
      </c>
      <c r="GP268" s="2">
        <f t="shared" ref="GP268:GP289" si="255">IF(BI268=4,ROUND(O268+X268+Y268+GK268,2)+GX268,0)</f>
        <v>0</v>
      </c>
      <c r="GQ268" s="2"/>
      <c r="GR268" s="2">
        <v>0</v>
      </c>
      <c r="GS268" s="2">
        <v>3</v>
      </c>
      <c r="GT268" s="2">
        <v>0</v>
      </c>
      <c r="GU268" s="2" t="s">
        <v>6</v>
      </c>
      <c r="GV268" s="2">
        <f t="shared" ref="GV268:GV289" si="256">ROUND((GT268),6)</f>
        <v>0</v>
      </c>
      <c r="GW268" s="2">
        <v>1</v>
      </c>
      <c r="GX268" s="2">
        <f t="shared" ref="GX268:GX289" si="257">ROUND(HC268*I268,2)</f>
        <v>0</v>
      </c>
      <c r="GY268" s="2"/>
      <c r="GZ268" s="2"/>
      <c r="HA268" s="2">
        <v>0</v>
      </c>
      <c r="HB268" s="2">
        <v>0</v>
      </c>
      <c r="HC268" s="2">
        <f t="shared" ref="HC268:HC289" si="258">GV268*GW268</f>
        <v>0</v>
      </c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>
        <v>0</v>
      </c>
      <c r="IL268" s="2"/>
      <c r="IM268" s="2"/>
      <c r="IN268" s="2"/>
      <c r="IO268" s="2"/>
      <c r="IP268" s="2"/>
      <c r="IQ268" s="2"/>
      <c r="IR268" s="2"/>
      <c r="IS268" s="2"/>
      <c r="IT268" s="2"/>
      <c r="IU268" s="2"/>
    </row>
    <row r="269" spans="1:255" x14ac:dyDescent="0.2">
      <c r="A269">
        <v>17</v>
      </c>
      <c r="B269">
        <v>1</v>
      </c>
      <c r="C269">
        <f>ROW(SmtRes!A388)</f>
        <v>388</v>
      </c>
      <c r="D269">
        <f>ROW(EtalonRes!A390)</f>
        <v>390</v>
      </c>
      <c r="E269" t="s">
        <v>311</v>
      </c>
      <c r="F269" t="s">
        <v>93</v>
      </c>
      <c r="G269" t="s">
        <v>177</v>
      </c>
      <c r="H269" t="s">
        <v>95</v>
      </c>
      <c r="I269">
        <v>1.5777000000000001</v>
      </c>
      <c r="J269">
        <v>0</v>
      </c>
      <c r="O269">
        <f t="shared" si="219"/>
        <v>26107.83</v>
      </c>
      <c r="P269">
        <f t="shared" si="220"/>
        <v>23000.880000000001</v>
      </c>
      <c r="Q269">
        <f t="shared" si="221"/>
        <v>372.91</v>
      </c>
      <c r="R269">
        <f t="shared" si="222"/>
        <v>65.88</v>
      </c>
      <c r="S269">
        <f t="shared" si="223"/>
        <v>2734.04</v>
      </c>
      <c r="T269">
        <f t="shared" si="224"/>
        <v>0</v>
      </c>
      <c r="U269">
        <f t="shared" si="225"/>
        <v>48.987584999999996</v>
      </c>
      <c r="V269">
        <f t="shared" si="226"/>
        <v>0.85195799999999988</v>
      </c>
      <c r="W269">
        <f t="shared" si="227"/>
        <v>0</v>
      </c>
      <c r="X269">
        <f t="shared" si="228"/>
        <v>2967.92</v>
      </c>
      <c r="Y269">
        <f t="shared" si="229"/>
        <v>1511.96</v>
      </c>
      <c r="AA269">
        <v>16781639</v>
      </c>
      <c r="AB269">
        <f t="shared" si="230"/>
        <v>2484.6889999999999</v>
      </c>
      <c r="AC269">
        <f t="shared" si="231"/>
        <v>2189</v>
      </c>
      <c r="AD269">
        <f t="shared" si="232"/>
        <v>35.49</v>
      </c>
      <c r="AE269">
        <f t="shared" si="233"/>
        <v>6.27</v>
      </c>
      <c r="AF269">
        <f t="shared" si="234"/>
        <v>260.19900000000001</v>
      </c>
      <c r="AG269">
        <f t="shared" si="235"/>
        <v>0</v>
      </c>
      <c r="AH269">
        <f t="shared" si="236"/>
        <v>31.049999999999994</v>
      </c>
      <c r="AI269">
        <f t="shared" si="237"/>
        <v>0.53999999999999992</v>
      </c>
      <c r="AJ269">
        <f t="shared" si="238"/>
        <v>0</v>
      </c>
      <c r="AK269">
        <v>2401.21</v>
      </c>
      <c r="AL269">
        <v>2189</v>
      </c>
      <c r="AM269">
        <v>23.66</v>
      </c>
      <c r="AN269">
        <v>4.18</v>
      </c>
      <c r="AO269">
        <v>188.55</v>
      </c>
      <c r="AP269">
        <v>0</v>
      </c>
      <c r="AQ269">
        <v>22.5</v>
      </c>
      <c r="AR269">
        <v>0.36</v>
      </c>
      <c r="AS269">
        <v>0</v>
      </c>
      <c r="AT269">
        <v>106</v>
      </c>
      <c r="AU269">
        <v>54</v>
      </c>
      <c r="AV269">
        <v>1</v>
      </c>
      <c r="AW269">
        <v>1</v>
      </c>
      <c r="AZ269">
        <v>6.66</v>
      </c>
      <c r="BA269">
        <v>6.66</v>
      </c>
      <c r="BB269">
        <v>6.66</v>
      </c>
      <c r="BC269">
        <v>6.66</v>
      </c>
      <c r="BD269" t="s">
        <v>6</v>
      </c>
      <c r="BE269" t="s">
        <v>6</v>
      </c>
      <c r="BF269" t="s">
        <v>6</v>
      </c>
      <c r="BG269" t="s">
        <v>6</v>
      </c>
      <c r="BH269">
        <v>0</v>
      </c>
      <c r="BI269">
        <v>1</v>
      </c>
      <c r="BJ269" t="s">
        <v>96</v>
      </c>
      <c r="BM269">
        <v>10001</v>
      </c>
      <c r="BN269">
        <v>0</v>
      </c>
      <c r="BO269" t="s">
        <v>6</v>
      </c>
      <c r="BP269">
        <v>0</v>
      </c>
      <c r="BQ269">
        <v>2</v>
      </c>
      <c r="BR269">
        <v>0</v>
      </c>
      <c r="BS269">
        <v>6.66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6</v>
      </c>
      <c r="BZ269">
        <v>118</v>
      </c>
      <c r="CA269">
        <v>63</v>
      </c>
      <c r="CE269">
        <v>0</v>
      </c>
      <c r="CF269">
        <v>0</v>
      </c>
      <c r="CG269">
        <v>0</v>
      </c>
      <c r="CM269">
        <v>0</v>
      </c>
      <c r="CN269" t="s">
        <v>1112</v>
      </c>
      <c r="CO269">
        <v>0</v>
      </c>
      <c r="CP269">
        <f t="shared" si="239"/>
        <v>26107.83</v>
      </c>
      <c r="CQ269">
        <f t="shared" si="240"/>
        <v>14578.74</v>
      </c>
      <c r="CR269">
        <f t="shared" si="241"/>
        <v>236.36340000000001</v>
      </c>
      <c r="CS269">
        <f t="shared" si="242"/>
        <v>41.758199999999995</v>
      </c>
      <c r="CT269">
        <f t="shared" si="243"/>
        <v>1732.92534</v>
      </c>
      <c r="CU269">
        <f t="shared" si="244"/>
        <v>0</v>
      </c>
      <c r="CV269">
        <f t="shared" si="245"/>
        <v>31.049999999999994</v>
      </c>
      <c r="CW269">
        <f t="shared" si="246"/>
        <v>0.53999999999999992</v>
      </c>
      <c r="CX269">
        <f t="shared" si="247"/>
        <v>0</v>
      </c>
      <c r="CY269">
        <f t="shared" si="248"/>
        <v>2967.9152000000004</v>
      </c>
      <c r="CZ269">
        <f t="shared" si="249"/>
        <v>1511.9567999999999</v>
      </c>
      <c r="DC269" t="s">
        <v>6</v>
      </c>
      <c r="DD269" t="s">
        <v>6</v>
      </c>
      <c r="DE269" t="s">
        <v>172</v>
      </c>
      <c r="DF269" t="s">
        <v>172</v>
      </c>
      <c r="DG269" t="s">
        <v>173</v>
      </c>
      <c r="DH269" t="s">
        <v>6</v>
      </c>
      <c r="DI269" t="s">
        <v>173</v>
      </c>
      <c r="DJ269" t="s">
        <v>172</v>
      </c>
      <c r="DK269" t="s">
        <v>6</v>
      </c>
      <c r="DL269" t="s">
        <v>6</v>
      </c>
      <c r="DM269" t="s">
        <v>6</v>
      </c>
      <c r="DN269">
        <v>0</v>
      </c>
      <c r="DO269">
        <v>0</v>
      </c>
      <c r="DP269">
        <v>1</v>
      </c>
      <c r="DQ269">
        <v>1</v>
      </c>
      <c r="DU269">
        <v>1007</v>
      </c>
      <c r="DV269" t="s">
        <v>95</v>
      </c>
      <c r="DW269" t="s">
        <v>95</v>
      </c>
      <c r="DX269">
        <v>1</v>
      </c>
      <c r="EE269">
        <v>16510487</v>
      </c>
      <c r="EF269">
        <v>2</v>
      </c>
      <c r="EG269" t="s">
        <v>51</v>
      </c>
      <c r="EH269">
        <v>0</v>
      </c>
      <c r="EI269" t="s">
        <v>6</v>
      </c>
      <c r="EJ269">
        <v>1</v>
      </c>
      <c r="EK269">
        <v>10001</v>
      </c>
      <c r="EL269" t="s">
        <v>70</v>
      </c>
      <c r="EM269" t="s">
        <v>71</v>
      </c>
      <c r="EO269" t="s">
        <v>174</v>
      </c>
      <c r="EQ269">
        <v>0</v>
      </c>
      <c r="ER269">
        <v>2401.21</v>
      </c>
      <c r="ES269">
        <v>2189</v>
      </c>
      <c r="ET269">
        <v>23.66</v>
      </c>
      <c r="EU269">
        <v>4.18</v>
      </c>
      <c r="EV269">
        <v>188.55</v>
      </c>
      <c r="EW269">
        <v>22.5</v>
      </c>
      <c r="EX269">
        <v>0.36</v>
      </c>
      <c r="EY269">
        <v>0</v>
      </c>
      <c r="FQ269">
        <v>0</v>
      </c>
      <c r="FR269">
        <f t="shared" si="250"/>
        <v>0</v>
      </c>
      <c r="FS269">
        <v>0</v>
      </c>
      <c r="FT269" t="s">
        <v>55</v>
      </c>
      <c r="FU269" t="s">
        <v>56</v>
      </c>
      <c r="FX269">
        <v>106.2</v>
      </c>
      <c r="FY269">
        <v>53.55</v>
      </c>
      <c r="GA269" t="s">
        <v>6</v>
      </c>
      <c r="GD269">
        <v>0</v>
      </c>
      <c r="GF269">
        <v>-1773538537</v>
      </c>
      <c r="GG269">
        <v>1</v>
      </c>
      <c r="GH269">
        <v>1</v>
      </c>
      <c r="GI269">
        <v>4</v>
      </c>
      <c r="GJ269">
        <v>0</v>
      </c>
      <c r="GK269">
        <f>ROUND(R269*(S12)/100,2)</f>
        <v>0</v>
      </c>
      <c r="GL269">
        <f t="shared" si="251"/>
        <v>0</v>
      </c>
      <c r="GM269">
        <f t="shared" si="252"/>
        <v>30587.71</v>
      </c>
      <c r="GN269">
        <f t="shared" si="253"/>
        <v>30587.71</v>
      </c>
      <c r="GO269">
        <f t="shared" si="254"/>
        <v>0</v>
      </c>
      <c r="GP269">
        <f t="shared" si="255"/>
        <v>0</v>
      </c>
      <c r="GR269">
        <v>0</v>
      </c>
      <c r="GS269">
        <v>3</v>
      </c>
      <c r="GT269">
        <v>0</v>
      </c>
      <c r="GU269" t="s">
        <v>6</v>
      </c>
      <c r="GV269">
        <f t="shared" si="256"/>
        <v>0</v>
      </c>
      <c r="GW269">
        <v>1</v>
      </c>
      <c r="GX269">
        <f t="shared" si="257"/>
        <v>0</v>
      </c>
      <c r="HA269">
        <v>0</v>
      </c>
      <c r="HB269">
        <v>0</v>
      </c>
      <c r="HC269">
        <f t="shared" si="258"/>
        <v>0</v>
      </c>
      <c r="IK269">
        <v>0</v>
      </c>
    </row>
    <row r="270" spans="1:255" x14ac:dyDescent="0.2">
      <c r="A270" s="2">
        <v>17</v>
      </c>
      <c r="B270" s="2">
        <v>1</v>
      </c>
      <c r="C270" s="2">
        <f>ROW(SmtRes!A396)</f>
        <v>396</v>
      </c>
      <c r="D270" s="2">
        <f>ROW(EtalonRes!A398)</f>
        <v>398</v>
      </c>
      <c r="E270" s="2" t="s">
        <v>312</v>
      </c>
      <c r="F270" s="2" t="s">
        <v>313</v>
      </c>
      <c r="G270" s="2" t="s">
        <v>314</v>
      </c>
      <c r="H270" s="2" t="s">
        <v>47</v>
      </c>
      <c r="I270" s="2">
        <f>ROUND(86.816/100,9)</f>
        <v>0.86816000000000004</v>
      </c>
      <c r="J270" s="2">
        <v>0</v>
      </c>
      <c r="K270" s="2"/>
      <c r="L270" s="2"/>
      <c r="M270" s="2"/>
      <c r="N270" s="2"/>
      <c r="O270" s="2">
        <f t="shared" si="219"/>
        <v>3171.36</v>
      </c>
      <c r="P270" s="2">
        <f t="shared" si="220"/>
        <v>2747.69</v>
      </c>
      <c r="Q270" s="2">
        <f t="shared" si="221"/>
        <v>47.92</v>
      </c>
      <c r="R270" s="2">
        <f t="shared" si="222"/>
        <v>8.4600000000000009</v>
      </c>
      <c r="S270" s="2">
        <f t="shared" si="223"/>
        <v>375.75</v>
      </c>
      <c r="T270" s="2">
        <f t="shared" si="224"/>
        <v>0</v>
      </c>
      <c r="U270" s="2">
        <f t="shared" si="225"/>
        <v>43.489607039999989</v>
      </c>
      <c r="V270" s="2">
        <f t="shared" si="226"/>
        <v>0.72925440000000008</v>
      </c>
      <c r="W270" s="2">
        <f t="shared" si="227"/>
        <v>0</v>
      </c>
      <c r="X270" s="2">
        <f t="shared" si="228"/>
        <v>407.26</v>
      </c>
      <c r="Y270" s="2">
        <f t="shared" si="229"/>
        <v>207.47</v>
      </c>
      <c r="Z270" s="2"/>
      <c r="AA270" s="2">
        <v>16781625</v>
      </c>
      <c r="AB270" s="2">
        <f t="shared" si="230"/>
        <v>3652.9694</v>
      </c>
      <c r="AC270" s="2">
        <f t="shared" si="231"/>
        <v>3164.96</v>
      </c>
      <c r="AD270" s="2">
        <f t="shared" si="232"/>
        <v>55.2</v>
      </c>
      <c r="AE270" s="2">
        <f t="shared" si="233"/>
        <v>9.75</v>
      </c>
      <c r="AF270" s="2">
        <f t="shared" si="234"/>
        <v>432.80939999999998</v>
      </c>
      <c r="AG270" s="2">
        <f t="shared" si="235"/>
        <v>0</v>
      </c>
      <c r="AH270" s="2">
        <f t="shared" si="236"/>
        <v>50.093999999999987</v>
      </c>
      <c r="AI270" s="2">
        <f t="shared" si="237"/>
        <v>0.84000000000000008</v>
      </c>
      <c r="AJ270" s="2">
        <f t="shared" si="238"/>
        <v>0</v>
      </c>
      <c r="AK270" s="2">
        <v>3515.39</v>
      </c>
      <c r="AL270" s="2">
        <v>3164.96</v>
      </c>
      <c r="AM270" s="2">
        <v>36.799999999999997</v>
      </c>
      <c r="AN270" s="2">
        <v>6.5</v>
      </c>
      <c r="AO270" s="2">
        <v>313.63</v>
      </c>
      <c r="AP270" s="2">
        <v>0</v>
      </c>
      <c r="AQ270" s="2">
        <v>36.299999999999997</v>
      </c>
      <c r="AR270" s="2">
        <v>0.56000000000000005</v>
      </c>
      <c r="AS270" s="2">
        <v>0</v>
      </c>
      <c r="AT270" s="2">
        <v>106</v>
      </c>
      <c r="AU270" s="2">
        <v>54</v>
      </c>
      <c r="AV270" s="2">
        <v>1</v>
      </c>
      <c r="AW270" s="2">
        <v>1</v>
      </c>
      <c r="AX270" s="2"/>
      <c r="AY270" s="2"/>
      <c r="AZ270" s="2">
        <v>1</v>
      </c>
      <c r="BA270" s="2">
        <v>1</v>
      </c>
      <c r="BB270" s="2">
        <v>1</v>
      </c>
      <c r="BC270" s="2">
        <v>1</v>
      </c>
      <c r="BD270" s="2" t="s">
        <v>6</v>
      </c>
      <c r="BE270" s="2" t="s">
        <v>6</v>
      </c>
      <c r="BF270" s="2" t="s">
        <v>6</v>
      </c>
      <c r="BG270" s="2" t="s">
        <v>6</v>
      </c>
      <c r="BH270" s="2">
        <v>0</v>
      </c>
      <c r="BI270" s="2">
        <v>1</v>
      </c>
      <c r="BJ270" s="2" t="s">
        <v>315</v>
      </c>
      <c r="BK270" s="2"/>
      <c r="BL270" s="2"/>
      <c r="BM270" s="2">
        <v>10001</v>
      </c>
      <c r="BN270" s="2">
        <v>0</v>
      </c>
      <c r="BO270" s="2" t="s">
        <v>6</v>
      </c>
      <c r="BP270" s="2">
        <v>0</v>
      </c>
      <c r="BQ270" s="2">
        <v>2</v>
      </c>
      <c r="BR270" s="2">
        <v>0</v>
      </c>
      <c r="BS270" s="2">
        <v>1</v>
      </c>
      <c r="BT270" s="2">
        <v>1</v>
      </c>
      <c r="BU270" s="2">
        <v>1</v>
      </c>
      <c r="BV270" s="2">
        <v>1</v>
      </c>
      <c r="BW270" s="2">
        <v>1</v>
      </c>
      <c r="BX270" s="2">
        <v>1</v>
      </c>
      <c r="BY270" s="2" t="s">
        <v>6</v>
      </c>
      <c r="BZ270" s="2">
        <v>118</v>
      </c>
      <c r="CA270" s="2">
        <v>63</v>
      </c>
      <c r="CB270" s="2"/>
      <c r="CC270" s="2"/>
      <c r="CD270" s="2"/>
      <c r="CE270" s="2">
        <v>0</v>
      </c>
      <c r="CF270" s="2">
        <v>0</v>
      </c>
      <c r="CG270" s="2">
        <v>0</v>
      </c>
      <c r="CH270" s="2"/>
      <c r="CI270" s="2"/>
      <c r="CJ270" s="2"/>
      <c r="CK270" s="2"/>
      <c r="CL270" s="2"/>
      <c r="CM270" s="2">
        <v>0</v>
      </c>
      <c r="CN270" s="2" t="s">
        <v>1112</v>
      </c>
      <c r="CO270" s="2">
        <v>0</v>
      </c>
      <c r="CP270" s="2">
        <f t="shared" si="239"/>
        <v>3171.36</v>
      </c>
      <c r="CQ270" s="2">
        <f t="shared" si="240"/>
        <v>3164.96</v>
      </c>
      <c r="CR270" s="2">
        <f t="shared" si="241"/>
        <v>55.2</v>
      </c>
      <c r="CS270" s="2">
        <f t="shared" si="242"/>
        <v>9.75</v>
      </c>
      <c r="CT270" s="2">
        <f t="shared" si="243"/>
        <v>432.80939999999998</v>
      </c>
      <c r="CU270" s="2">
        <f t="shared" si="244"/>
        <v>0</v>
      </c>
      <c r="CV270" s="2">
        <f t="shared" si="245"/>
        <v>50.093999999999987</v>
      </c>
      <c r="CW270" s="2">
        <f t="shared" si="246"/>
        <v>0.84000000000000008</v>
      </c>
      <c r="CX270" s="2">
        <f t="shared" si="247"/>
        <v>0</v>
      </c>
      <c r="CY270" s="2">
        <f t="shared" si="248"/>
        <v>407.26259999999996</v>
      </c>
      <c r="CZ270" s="2">
        <f t="shared" si="249"/>
        <v>207.4734</v>
      </c>
      <c r="DA270" s="2"/>
      <c r="DB270" s="2"/>
      <c r="DC270" s="2" t="s">
        <v>6</v>
      </c>
      <c r="DD270" s="2" t="s">
        <v>6</v>
      </c>
      <c r="DE270" s="2" t="s">
        <v>172</v>
      </c>
      <c r="DF270" s="2" t="s">
        <v>172</v>
      </c>
      <c r="DG270" s="2" t="s">
        <v>173</v>
      </c>
      <c r="DH270" s="2" t="s">
        <v>6</v>
      </c>
      <c r="DI270" s="2" t="s">
        <v>173</v>
      </c>
      <c r="DJ270" s="2" t="s">
        <v>172</v>
      </c>
      <c r="DK270" s="2" t="s">
        <v>6</v>
      </c>
      <c r="DL270" s="2" t="s">
        <v>6</v>
      </c>
      <c r="DM270" s="2" t="s">
        <v>6</v>
      </c>
      <c r="DN270" s="2">
        <v>0</v>
      </c>
      <c r="DO270" s="2">
        <v>0</v>
      </c>
      <c r="DP270" s="2">
        <v>1</v>
      </c>
      <c r="DQ270" s="2">
        <v>1</v>
      </c>
      <c r="DR270" s="2"/>
      <c r="DS270" s="2"/>
      <c r="DT270" s="2"/>
      <c r="DU270" s="2">
        <v>1005</v>
      </c>
      <c r="DV270" s="2" t="s">
        <v>47</v>
      </c>
      <c r="DW270" s="2" t="s">
        <v>47</v>
      </c>
      <c r="DX270" s="2">
        <v>100</v>
      </c>
      <c r="DY270" s="2"/>
      <c r="DZ270" s="2"/>
      <c r="EA270" s="2"/>
      <c r="EB270" s="2"/>
      <c r="EC270" s="2"/>
      <c r="ED270" s="2"/>
      <c r="EE270" s="2">
        <v>16510487</v>
      </c>
      <c r="EF270" s="2">
        <v>2</v>
      </c>
      <c r="EG270" s="2" t="s">
        <v>51</v>
      </c>
      <c r="EH270" s="2">
        <v>0</v>
      </c>
      <c r="EI270" s="2" t="s">
        <v>6</v>
      </c>
      <c r="EJ270" s="2">
        <v>1</v>
      </c>
      <c r="EK270" s="2">
        <v>10001</v>
      </c>
      <c r="EL270" s="2" t="s">
        <v>70</v>
      </c>
      <c r="EM270" s="2" t="s">
        <v>71</v>
      </c>
      <c r="EN270" s="2"/>
      <c r="EO270" s="2" t="s">
        <v>174</v>
      </c>
      <c r="EP270" s="2"/>
      <c r="EQ270" s="2">
        <v>0</v>
      </c>
      <c r="ER270" s="2">
        <v>3515.39</v>
      </c>
      <c r="ES270" s="2">
        <v>3164.96</v>
      </c>
      <c r="ET270" s="2">
        <v>36.799999999999997</v>
      </c>
      <c r="EU270" s="2">
        <v>6.5</v>
      </c>
      <c r="EV270" s="2">
        <v>313.63</v>
      </c>
      <c r="EW270" s="2">
        <v>36.299999999999997</v>
      </c>
      <c r="EX270" s="2">
        <v>0.56000000000000005</v>
      </c>
      <c r="EY270" s="2">
        <v>0</v>
      </c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>
        <v>0</v>
      </c>
      <c r="FR270" s="2">
        <f t="shared" si="250"/>
        <v>0</v>
      </c>
      <c r="FS270" s="2">
        <v>0</v>
      </c>
      <c r="FT270" s="2" t="s">
        <v>55</v>
      </c>
      <c r="FU270" s="2" t="s">
        <v>56</v>
      </c>
      <c r="FV270" s="2"/>
      <c r="FW270" s="2"/>
      <c r="FX270" s="2">
        <v>106.2</v>
      </c>
      <c r="FY270" s="2">
        <v>53.55</v>
      </c>
      <c r="FZ270" s="2"/>
      <c r="GA270" s="2" t="s">
        <v>6</v>
      </c>
      <c r="GB270" s="2"/>
      <c r="GC270" s="2"/>
      <c r="GD270" s="2">
        <v>0</v>
      </c>
      <c r="GE270" s="2"/>
      <c r="GF270" s="2">
        <v>-422763723</v>
      </c>
      <c r="GG270" s="2">
        <v>2</v>
      </c>
      <c r="GH270" s="2">
        <v>1</v>
      </c>
      <c r="GI270" s="2">
        <v>-2</v>
      </c>
      <c r="GJ270" s="2">
        <v>0</v>
      </c>
      <c r="GK270" s="2">
        <f>ROUND(R270*(R12)/100,2)</f>
        <v>0</v>
      </c>
      <c r="GL270" s="2">
        <f t="shared" si="251"/>
        <v>0</v>
      </c>
      <c r="GM270" s="2">
        <f t="shared" si="252"/>
        <v>3786.09</v>
      </c>
      <c r="GN270" s="2">
        <f t="shared" si="253"/>
        <v>3786.09</v>
      </c>
      <c r="GO270" s="2">
        <f t="shared" si="254"/>
        <v>0</v>
      </c>
      <c r="GP270" s="2">
        <f t="shared" si="255"/>
        <v>0</v>
      </c>
      <c r="GQ270" s="2"/>
      <c r="GR270" s="2">
        <v>0</v>
      </c>
      <c r="GS270" s="2">
        <v>3</v>
      </c>
      <c r="GT270" s="2">
        <v>0</v>
      </c>
      <c r="GU270" s="2" t="s">
        <v>6</v>
      </c>
      <c r="GV270" s="2">
        <f t="shared" si="256"/>
        <v>0</v>
      </c>
      <c r="GW270" s="2">
        <v>1</v>
      </c>
      <c r="GX270" s="2">
        <f t="shared" si="257"/>
        <v>0</v>
      </c>
      <c r="GY270" s="2"/>
      <c r="GZ270" s="2"/>
      <c r="HA270" s="2">
        <v>0</v>
      </c>
      <c r="HB270" s="2">
        <v>0</v>
      </c>
      <c r="HC270" s="2">
        <f t="shared" si="258"/>
        <v>0</v>
      </c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>
        <v>0</v>
      </c>
      <c r="IL270" s="2"/>
      <c r="IM270" s="2"/>
      <c r="IN270" s="2"/>
      <c r="IO270" s="2"/>
      <c r="IP270" s="2"/>
      <c r="IQ270" s="2"/>
      <c r="IR270" s="2"/>
      <c r="IS270" s="2"/>
      <c r="IT270" s="2"/>
      <c r="IU270" s="2"/>
    </row>
    <row r="271" spans="1:255" x14ac:dyDescent="0.2">
      <c r="A271">
        <v>17</v>
      </c>
      <c r="B271">
        <v>1</v>
      </c>
      <c r="C271">
        <f>ROW(SmtRes!A404)</f>
        <v>404</v>
      </c>
      <c r="D271">
        <f>ROW(EtalonRes!A406)</f>
        <v>406</v>
      </c>
      <c r="E271" t="s">
        <v>312</v>
      </c>
      <c r="F271" t="s">
        <v>313</v>
      </c>
      <c r="G271" t="s">
        <v>314</v>
      </c>
      <c r="H271" t="s">
        <v>47</v>
      </c>
      <c r="I271">
        <f>ROUND(86.816/100,9)</f>
        <v>0.86816000000000004</v>
      </c>
      <c r="J271">
        <v>0</v>
      </c>
      <c r="O271">
        <f t="shared" si="219"/>
        <v>21121.27</v>
      </c>
      <c r="P271">
        <f t="shared" si="220"/>
        <v>18299.63</v>
      </c>
      <c r="Q271">
        <f t="shared" si="221"/>
        <v>319.16000000000003</v>
      </c>
      <c r="R271">
        <f t="shared" si="222"/>
        <v>56.37</v>
      </c>
      <c r="S271">
        <f t="shared" si="223"/>
        <v>2502.48</v>
      </c>
      <c r="T271">
        <f t="shared" si="224"/>
        <v>0</v>
      </c>
      <c r="U271">
        <f t="shared" si="225"/>
        <v>43.489607039999989</v>
      </c>
      <c r="V271">
        <f t="shared" si="226"/>
        <v>0.72925440000000008</v>
      </c>
      <c r="W271">
        <f t="shared" si="227"/>
        <v>0</v>
      </c>
      <c r="X271">
        <f t="shared" si="228"/>
        <v>2712.38</v>
      </c>
      <c r="Y271">
        <f t="shared" si="229"/>
        <v>1381.78</v>
      </c>
      <c r="AA271">
        <v>16781639</v>
      </c>
      <c r="AB271">
        <f t="shared" si="230"/>
        <v>3652.9694</v>
      </c>
      <c r="AC271">
        <f t="shared" si="231"/>
        <v>3164.96</v>
      </c>
      <c r="AD271">
        <f t="shared" si="232"/>
        <v>55.2</v>
      </c>
      <c r="AE271">
        <f t="shared" si="233"/>
        <v>9.75</v>
      </c>
      <c r="AF271">
        <f t="shared" si="234"/>
        <v>432.80939999999998</v>
      </c>
      <c r="AG271">
        <f t="shared" si="235"/>
        <v>0</v>
      </c>
      <c r="AH271">
        <f t="shared" si="236"/>
        <v>50.093999999999987</v>
      </c>
      <c r="AI271">
        <f t="shared" si="237"/>
        <v>0.84000000000000008</v>
      </c>
      <c r="AJ271">
        <f t="shared" si="238"/>
        <v>0</v>
      </c>
      <c r="AK271">
        <v>3515.39</v>
      </c>
      <c r="AL271">
        <v>3164.96</v>
      </c>
      <c r="AM271">
        <v>36.799999999999997</v>
      </c>
      <c r="AN271">
        <v>6.5</v>
      </c>
      <c r="AO271">
        <v>313.63</v>
      </c>
      <c r="AP271">
        <v>0</v>
      </c>
      <c r="AQ271">
        <v>36.299999999999997</v>
      </c>
      <c r="AR271">
        <v>0.56000000000000005</v>
      </c>
      <c r="AS271">
        <v>0</v>
      </c>
      <c r="AT271">
        <v>106</v>
      </c>
      <c r="AU271">
        <v>54</v>
      </c>
      <c r="AV271">
        <v>1</v>
      </c>
      <c r="AW271">
        <v>1</v>
      </c>
      <c r="AZ271">
        <v>6.66</v>
      </c>
      <c r="BA271">
        <v>6.66</v>
      </c>
      <c r="BB271">
        <v>6.66</v>
      </c>
      <c r="BC271">
        <v>6.66</v>
      </c>
      <c r="BD271" t="s">
        <v>6</v>
      </c>
      <c r="BE271" t="s">
        <v>6</v>
      </c>
      <c r="BF271" t="s">
        <v>6</v>
      </c>
      <c r="BG271" t="s">
        <v>6</v>
      </c>
      <c r="BH271">
        <v>0</v>
      </c>
      <c r="BI271">
        <v>1</v>
      </c>
      <c r="BJ271" t="s">
        <v>315</v>
      </c>
      <c r="BM271">
        <v>10001</v>
      </c>
      <c r="BN271">
        <v>0</v>
      </c>
      <c r="BO271" t="s">
        <v>6</v>
      </c>
      <c r="BP271">
        <v>0</v>
      </c>
      <c r="BQ271">
        <v>2</v>
      </c>
      <c r="BR271">
        <v>0</v>
      </c>
      <c r="BS271">
        <v>6.66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6</v>
      </c>
      <c r="BZ271">
        <v>118</v>
      </c>
      <c r="CA271">
        <v>63</v>
      </c>
      <c r="CE271">
        <v>0</v>
      </c>
      <c r="CF271">
        <v>0</v>
      </c>
      <c r="CG271">
        <v>0</v>
      </c>
      <c r="CM271">
        <v>0</v>
      </c>
      <c r="CN271" t="s">
        <v>1112</v>
      </c>
      <c r="CO271">
        <v>0</v>
      </c>
      <c r="CP271">
        <f t="shared" si="239"/>
        <v>21121.27</v>
      </c>
      <c r="CQ271">
        <f t="shared" si="240"/>
        <v>21078.633600000001</v>
      </c>
      <c r="CR271">
        <f t="shared" si="241"/>
        <v>367.63200000000001</v>
      </c>
      <c r="CS271">
        <f t="shared" si="242"/>
        <v>64.935000000000002</v>
      </c>
      <c r="CT271">
        <f t="shared" si="243"/>
        <v>2882.5106040000001</v>
      </c>
      <c r="CU271">
        <f t="shared" si="244"/>
        <v>0</v>
      </c>
      <c r="CV271">
        <f t="shared" si="245"/>
        <v>50.093999999999987</v>
      </c>
      <c r="CW271">
        <f t="shared" si="246"/>
        <v>0.84000000000000008</v>
      </c>
      <c r="CX271">
        <f t="shared" si="247"/>
        <v>0</v>
      </c>
      <c r="CY271">
        <f t="shared" si="248"/>
        <v>2712.3809999999999</v>
      </c>
      <c r="CZ271">
        <f t="shared" si="249"/>
        <v>1381.779</v>
      </c>
      <c r="DC271" t="s">
        <v>6</v>
      </c>
      <c r="DD271" t="s">
        <v>6</v>
      </c>
      <c r="DE271" t="s">
        <v>172</v>
      </c>
      <c r="DF271" t="s">
        <v>172</v>
      </c>
      <c r="DG271" t="s">
        <v>173</v>
      </c>
      <c r="DH271" t="s">
        <v>6</v>
      </c>
      <c r="DI271" t="s">
        <v>173</v>
      </c>
      <c r="DJ271" t="s">
        <v>172</v>
      </c>
      <c r="DK271" t="s">
        <v>6</v>
      </c>
      <c r="DL271" t="s">
        <v>6</v>
      </c>
      <c r="DM271" t="s">
        <v>6</v>
      </c>
      <c r="DN271">
        <v>0</v>
      </c>
      <c r="DO271">
        <v>0</v>
      </c>
      <c r="DP271">
        <v>1</v>
      </c>
      <c r="DQ271">
        <v>1</v>
      </c>
      <c r="DU271">
        <v>1005</v>
      </c>
      <c r="DV271" t="s">
        <v>47</v>
      </c>
      <c r="DW271" t="s">
        <v>47</v>
      </c>
      <c r="DX271">
        <v>100</v>
      </c>
      <c r="EE271">
        <v>16510487</v>
      </c>
      <c r="EF271">
        <v>2</v>
      </c>
      <c r="EG271" t="s">
        <v>51</v>
      </c>
      <c r="EH271">
        <v>0</v>
      </c>
      <c r="EI271" t="s">
        <v>6</v>
      </c>
      <c r="EJ271">
        <v>1</v>
      </c>
      <c r="EK271">
        <v>10001</v>
      </c>
      <c r="EL271" t="s">
        <v>70</v>
      </c>
      <c r="EM271" t="s">
        <v>71</v>
      </c>
      <c r="EO271" t="s">
        <v>174</v>
      </c>
      <c r="EQ271">
        <v>0</v>
      </c>
      <c r="ER271">
        <v>3515.39</v>
      </c>
      <c r="ES271">
        <v>3164.96</v>
      </c>
      <c r="ET271">
        <v>36.799999999999997</v>
      </c>
      <c r="EU271">
        <v>6.5</v>
      </c>
      <c r="EV271">
        <v>313.63</v>
      </c>
      <c r="EW271">
        <v>36.299999999999997</v>
      </c>
      <c r="EX271">
        <v>0.56000000000000005</v>
      </c>
      <c r="EY271">
        <v>0</v>
      </c>
      <c r="FQ271">
        <v>0</v>
      </c>
      <c r="FR271">
        <f t="shared" si="250"/>
        <v>0</v>
      </c>
      <c r="FS271">
        <v>0</v>
      </c>
      <c r="FT271" t="s">
        <v>55</v>
      </c>
      <c r="FU271" t="s">
        <v>56</v>
      </c>
      <c r="FX271">
        <v>106.2</v>
      </c>
      <c r="FY271">
        <v>53.55</v>
      </c>
      <c r="GA271" t="s">
        <v>6</v>
      </c>
      <c r="GD271">
        <v>0</v>
      </c>
      <c r="GF271">
        <v>-422763723</v>
      </c>
      <c r="GG271">
        <v>1</v>
      </c>
      <c r="GH271">
        <v>1</v>
      </c>
      <c r="GI271">
        <v>4</v>
      </c>
      <c r="GJ271">
        <v>0</v>
      </c>
      <c r="GK271">
        <f>ROUND(R271*(S12)/100,2)</f>
        <v>0</v>
      </c>
      <c r="GL271">
        <f t="shared" si="251"/>
        <v>0</v>
      </c>
      <c r="GM271">
        <f t="shared" si="252"/>
        <v>25215.43</v>
      </c>
      <c r="GN271">
        <f t="shared" si="253"/>
        <v>25215.43</v>
      </c>
      <c r="GO271">
        <f t="shared" si="254"/>
        <v>0</v>
      </c>
      <c r="GP271">
        <f t="shared" si="255"/>
        <v>0</v>
      </c>
      <c r="GR271">
        <v>0</v>
      </c>
      <c r="GS271">
        <v>3</v>
      </c>
      <c r="GT271">
        <v>0</v>
      </c>
      <c r="GU271" t="s">
        <v>6</v>
      </c>
      <c r="GV271">
        <f t="shared" si="256"/>
        <v>0</v>
      </c>
      <c r="GW271">
        <v>1</v>
      </c>
      <c r="GX271">
        <f t="shared" si="257"/>
        <v>0</v>
      </c>
      <c r="HA271">
        <v>0</v>
      </c>
      <c r="HB271">
        <v>0</v>
      </c>
      <c r="HC271">
        <f t="shared" si="258"/>
        <v>0</v>
      </c>
      <c r="IK271">
        <v>0</v>
      </c>
    </row>
    <row r="272" spans="1:255" x14ac:dyDescent="0.2">
      <c r="A272" s="2">
        <v>17</v>
      </c>
      <c r="B272" s="2">
        <v>1</v>
      </c>
      <c r="C272" s="2">
        <f>ROW(SmtRes!A413)</f>
        <v>413</v>
      </c>
      <c r="D272" s="2">
        <f>ROW(EtalonRes!A414)</f>
        <v>414</v>
      </c>
      <c r="E272" s="2" t="s">
        <v>316</v>
      </c>
      <c r="F272" s="2" t="s">
        <v>317</v>
      </c>
      <c r="G272" s="2" t="s">
        <v>318</v>
      </c>
      <c r="H272" s="2" t="s">
        <v>47</v>
      </c>
      <c r="I272" s="2">
        <f>ROUND(138.356/100,9)</f>
        <v>1.3835599999999999</v>
      </c>
      <c r="J272" s="2">
        <v>0</v>
      </c>
      <c r="K272" s="2"/>
      <c r="L272" s="2"/>
      <c r="M272" s="2"/>
      <c r="N272" s="2"/>
      <c r="O272" s="2">
        <f t="shared" si="219"/>
        <v>274.63</v>
      </c>
      <c r="P272" s="2">
        <f t="shared" si="220"/>
        <v>2.5499999999999998</v>
      </c>
      <c r="Q272" s="2">
        <f t="shared" si="221"/>
        <v>128.4</v>
      </c>
      <c r="R272" s="2">
        <f t="shared" si="222"/>
        <v>4.8099999999999996</v>
      </c>
      <c r="S272" s="2">
        <f t="shared" si="223"/>
        <v>143.68</v>
      </c>
      <c r="T272" s="2">
        <f t="shared" si="224"/>
        <v>0</v>
      </c>
      <c r="U272" s="2">
        <f t="shared" si="225"/>
        <v>17.145628943999998</v>
      </c>
      <c r="V272" s="2">
        <f t="shared" si="226"/>
        <v>0.41506799999999994</v>
      </c>
      <c r="W272" s="2">
        <f t="shared" si="227"/>
        <v>0</v>
      </c>
      <c r="X272" s="2">
        <f t="shared" si="228"/>
        <v>157.4</v>
      </c>
      <c r="Y272" s="2">
        <f t="shared" si="229"/>
        <v>80.180000000000007</v>
      </c>
      <c r="Z272" s="2"/>
      <c r="AA272" s="2">
        <v>16781625</v>
      </c>
      <c r="AB272" s="2">
        <f t="shared" si="230"/>
        <v>198.49</v>
      </c>
      <c r="AC272" s="2">
        <f t="shared" si="231"/>
        <v>1.84</v>
      </c>
      <c r="AD272" s="2">
        <f t="shared" si="232"/>
        <v>92.805000000000007</v>
      </c>
      <c r="AE272" s="2">
        <f t="shared" si="233"/>
        <v>3.48</v>
      </c>
      <c r="AF272" s="2">
        <f t="shared" si="234"/>
        <v>103.845</v>
      </c>
      <c r="AG272" s="2">
        <f t="shared" si="235"/>
        <v>0</v>
      </c>
      <c r="AH272" s="2">
        <f t="shared" si="236"/>
        <v>12.3924</v>
      </c>
      <c r="AI272" s="2">
        <f t="shared" si="237"/>
        <v>0.3</v>
      </c>
      <c r="AJ272" s="2">
        <f t="shared" si="238"/>
        <v>0</v>
      </c>
      <c r="AK272" s="2">
        <v>138.96</v>
      </c>
      <c r="AL272" s="2">
        <v>1.84</v>
      </c>
      <c r="AM272" s="2">
        <v>61.87</v>
      </c>
      <c r="AN272" s="2">
        <v>2.3199999999999998</v>
      </c>
      <c r="AO272" s="2">
        <v>75.25</v>
      </c>
      <c r="AP272" s="2">
        <v>0</v>
      </c>
      <c r="AQ272" s="2">
        <v>8.98</v>
      </c>
      <c r="AR272" s="2">
        <v>0.2</v>
      </c>
      <c r="AS272" s="2">
        <v>0</v>
      </c>
      <c r="AT272" s="2">
        <v>106</v>
      </c>
      <c r="AU272" s="2">
        <v>54</v>
      </c>
      <c r="AV272" s="2">
        <v>1</v>
      </c>
      <c r="AW272" s="2">
        <v>1</v>
      </c>
      <c r="AX272" s="2"/>
      <c r="AY272" s="2"/>
      <c r="AZ272" s="2">
        <v>1</v>
      </c>
      <c r="BA272" s="2">
        <v>1</v>
      </c>
      <c r="BB272" s="2">
        <v>1</v>
      </c>
      <c r="BC272" s="2">
        <v>1</v>
      </c>
      <c r="BD272" s="2" t="s">
        <v>6</v>
      </c>
      <c r="BE272" s="2" t="s">
        <v>6</v>
      </c>
      <c r="BF272" s="2" t="s">
        <v>6</v>
      </c>
      <c r="BG272" s="2" t="s">
        <v>6</v>
      </c>
      <c r="BH272" s="2">
        <v>0</v>
      </c>
      <c r="BI272" s="2">
        <v>1</v>
      </c>
      <c r="BJ272" s="2" t="s">
        <v>319</v>
      </c>
      <c r="BK272" s="2"/>
      <c r="BL272" s="2"/>
      <c r="BM272" s="2">
        <v>10001</v>
      </c>
      <c r="BN272" s="2">
        <v>0</v>
      </c>
      <c r="BO272" s="2" t="s">
        <v>6</v>
      </c>
      <c r="BP272" s="2">
        <v>0</v>
      </c>
      <c r="BQ272" s="2">
        <v>2</v>
      </c>
      <c r="BR272" s="2">
        <v>0</v>
      </c>
      <c r="BS272" s="2">
        <v>1</v>
      </c>
      <c r="BT272" s="2">
        <v>1</v>
      </c>
      <c r="BU272" s="2">
        <v>1</v>
      </c>
      <c r="BV272" s="2">
        <v>1</v>
      </c>
      <c r="BW272" s="2">
        <v>1</v>
      </c>
      <c r="BX272" s="2">
        <v>1</v>
      </c>
      <c r="BY272" s="2" t="s">
        <v>6</v>
      </c>
      <c r="BZ272" s="2">
        <v>118</v>
      </c>
      <c r="CA272" s="2">
        <v>63</v>
      </c>
      <c r="CB272" s="2"/>
      <c r="CC272" s="2"/>
      <c r="CD272" s="2"/>
      <c r="CE272" s="2">
        <v>0</v>
      </c>
      <c r="CF272" s="2">
        <v>0</v>
      </c>
      <c r="CG272" s="2">
        <v>0</v>
      </c>
      <c r="CH272" s="2"/>
      <c r="CI272" s="2"/>
      <c r="CJ272" s="2"/>
      <c r="CK272" s="2"/>
      <c r="CL272" s="2"/>
      <c r="CM272" s="2">
        <v>0</v>
      </c>
      <c r="CN272" s="2" t="s">
        <v>1112</v>
      </c>
      <c r="CO272" s="2">
        <v>0</v>
      </c>
      <c r="CP272" s="2">
        <f t="shared" si="239"/>
        <v>274.63</v>
      </c>
      <c r="CQ272" s="2">
        <f t="shared" si="240"/>
        <v>1.84</v>
      </c>
      <c r="CR272" s="2">
        <f t="shared" si="241"/>
        <v>92.805000000000007</v>
      </c>
      <c r="CS272" s="2">
        <f t="shared" si="242"/>
        <v>3.48</v>
      </c>
      <c r="CT272" s="2">
        <f t="shared" si="243"/>
        <v>103.845</v>
      </c>
      <c r="CU272" s="2">
        <f t="shared" si="244"/>
        <v>0</v>
      </c>
      <c r="CV272" s="2">
        <f t="shared" si="245"/>
        <v>12.3924</v>
      </c>
      <c r="CW272" s="2">
        <f t="shared" si="246"/>
        <v>0.3</v>
      </c>
      <c r="CX272" s="2">
        <f t="shared" si="247"/>
        <v>0</v>
      </c>
      <c r="CY272" s="2">
        <f t="shared" si="248"/>
        <v>157.39940000000001</v>
      </c>
      <c r="CZ272" s="2">
        <f t="shared" si="249"/>
        <v>80.184600000000003</v>
      </c>
      <c r="DA272" s="2"/>
      <c r="DB272" s="2"/>
      <c r="DC272" s="2" t="s">
        <v>6</v>
      </c>
      <c r="DD272" s="2" t="s">
        <v>6</v>
      </c>
      <c r="DE272" s="2" t="s">
        <v>172</v>
      </c>
      <c r="DF272" s="2" t="s">
        <v>172</v>
      </c>
      <c r="DG272" s="2" t="s">
        <v>173</v>
      </c>
      <c r="DH272" s="2" t="s">
        <v>6</v>
      </c>
      <c r="DI272" s="2" t="s">
        <v>173</v>
      </c>
      <c r="DJ272" s="2" t="s">
        <v>172</v>
      </c>
      <c r="DK272" s="2" t="s">
        <v>6</v>
      </c>
      <c r="DL272" s="2" t="s">
        <v>6</v>
      </c>
      <c r="DM272" s="2" t="s">
        <v>6</v>
      </c>
      <c r="DN272" s="2">
        <v>0</v>
      </c>
      <c r="DO272" s="2">
        <v>0</v>
      </c>
      <c r="DP272" s="2">
        <v>1</v>
      </c>
      <c r="DQ272" s="2">
        <v>1</v>
      </c>
      <c r="DR272" s="2"/>
      <c r="DS272" s="2"/>
      <c r="DT272" s="2"/>
      <c r="DU272" s="2">
        <v>1005</v>
      </c>
      <c r="DV272" s="2" t="s">
        <v>47</v>
      </c>
      <c r="DW272" s="2" t="s">
        <v>47</v>
      </c>
      <c r="DX272" s="2">
        <v>100</v>
      </c>
      <c r="DY272" s="2"/>
      <c r="DZ272" s="2"/>
      <c r="EA272" s="2"/>
      <c r="EB272" s="2"/>
      <c r="EC272" s="2"/>
      <c r="ED272" s="2"/>
      <c r="EE272" s="2">
        <v>16510487</v>
      </c>
      <c r="EF272" s="2">
        <v>2</v>
      </c>
      <c r="EG272" s="2" t="s">
        <v>51</v>
      </c>
      <c r="EH272" s="2">
        <v>0</v>
      </c>
      <c r="EI272" s="2" t="s">
        <v>6</v>
      </c>
      <c r="EJ272" s="2">
        <v>1</v>
      </c>
      <c r="EK272" s="2">
        <v>10001</v>
      </c>
      <c r="EL272" s="2" t="s">
        <v>70</v>
      </c>
      <c r="EM272" s="2" t="s">
        <v>71</v>
      </c>
      <c r="EN272" s="2"/>
      <c r="EO272" s="2" t="s">
        <v>174</v>
      </c>
      <c r="EP272" s="2"/>
      <c r="EQ272" s="2">
        <v>0</v>
      </c>
      <c r="ER272" s="2">
        <v>138.96</v>
      </c>
      <c r="ES272" s="2">
        <v>1.84</v>
      </c>
      <c r="ET272" s="2">
        <v>61.87</v>
      </c>
      <c r="EU272" s="2">
        <v>2.3199999999999998</v>
      </c>
      <c r="EV272" s="2">
        <v>75.25</v>
      </c>
      <c r="EW272" s="2">
        <v>8.98</v>
      </c>
      <c r="EX272" s="2">
        <v>0.2</v>
      </c>
      <c r="EY272" s="2">
        <v>0</v>
      </c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>
        <v>0</v>
      </c>
      <c r="FR272" s="2">
        <f t="shared" si="250"/>
        <v>0</v>
      </c>
      <c r="FS272" s="2">
        <v>0</v>
      </c>
      <c r="FT272" s="2" t="s">
        <v>55</v>
      </c>
      <c r="FU272" s="2" t="s">
        <v>56</v>
      </c>
      <c r="FV272" s="2"/>
      <c r="FW272" s="2"/>
      <c r="FX272" s="2">
        <v>106.2</v>
      </c>
      <c r="FY272" s="2">
        <v>53.55</v>
      </c>
      <c r="FZ272" s="2"/>
      <c r="GA272" s="2" t="s">
        <v>6</v>
      </c>
      <c r="GB272" s="2"/>
      <c r="GC272" s="2"/>
      <c r="GD272" s="2">
        <v>0</v>
      </c>
      <c r="GE272" s="2"/>
      <c r="GF272" s="2">
        <v>-2082150650</v>
      </c>
      <c r="GG272" s="2">
        <v>2</v>
      </c>
      <c r="GH272" s="2">
        <v>1</v>
      </c>
      <c r="GI272" s="2">
        <v>-2</v>
      </c>
      <c r="GJ272" s="2">
        <v>0</v>
      </c>
      <c r="GK272" s="2">
        <f>ROUND(R272*(R12)/100,2)</f>
        <v>0</v>
      </c>
      <c r="GL272" s="2">
        <f t="shared" si="251"/>
        <v>0</v>
      </c>
      <c r="GM272" s="2">
        <f t="shared" si="252"/>
        <v>512.21</v>
      </c>
      <c r="GN272" s="2">
        <f t="shared" si="253"/>
        <v>512.21</v>
      </c>
      <c r="GO272" s="2">
        <f t="shared" si="254"/>
        <v>0</v>
      </c>
      <c r="GP272" s="2">
        <f t="shared" si="255"/>
        <v>0</v>
      </c>
      <c r="GQ272" s="2"/>
      <c r="GR272" s="2">
        <v>0</v>
      </c>
      <c r="GS272" s="2">
        <v>3</v>
      </c>
      <c r="GT272" s="2">
        <v>0</v>
      </c>
      <c r="GU272" s="2" t="s">
        <v>6</v>
      </c>
      <c r="GV272" s="2">
        <f t="shared" si="256"/>
        <v>0</v>
      </c>
      <c r="GW272" s="2">
        <v>1</v>
      </c>
      <c r="GX272" s="2">
        <f t="shared" si="257"/>
        <v>0</v>
      </c>
      <c r="GY272" s="2"/>
      <c r="GZ272" s="2"/>
      <c r="HA272" s="2">
        <v>0</v>
      </c>
      <c r="HB272" s="2">
        <v>0</v>
      </c>
      <c r="HC272" s="2">
        <f t="shared" si="258"/>
        <v>0</v>
      </c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>
        <v>0</v>
      </c>
      <c r="IL272" s="2"/>
      <c r="IM272" s="2"/>
      <c r="IN272" s="2"/>
      <c r="IO272" s="2"/>
      <c r="IP272" s="2"/>
      <c r="IQ272" s="2"/>
      <c r="IR272" s="2"/>
      <c r="IS272" s="2"/>
      <c r="IT272" s="2"/>
      <c r="IU272" s="2"/>
    </row>
    <row r="273" spans="1:255" x14ac:dyDescent="0.2">
      <c r="A273">
        <v>17</v>
      </c>
      <c r="B273">
        <v>1</v>
      </c>
      <c r="C273">
        <f>ROW(SmtRes!A422)</f>
        <v>422</v>
      </c>
      <c r="D273">
        <f>ROW(EtalonRes!A422)</f>
        <v>422</v>
      </c>
      <c r="E273" t="s">
        <v>316</v>
      </c>
      <c r="F273" t="s">
        <v>317</v>
      </c>
      <c r="G273" t="s">
        <v>318</v>
      </c>
      <c r="H273" t="s">
        <v>47</v>
      </c>
      <c r="I273">
        <f>ROUND(138.356/100,9)</f>
        <v>1.3835599999999999</v>
      </c>
      <c r="J273">
        <v>0</v>
      </c>
      <c r="O273">
        <f t="shared" si="219"/>
        <v>1828.98</v>
      </c>
      <c r="P273">
        <f t="shared" si="220"/>
        <v>16.95</v>
      </c>
      <c r="Q273">
        <f t="shared" si="221"/>
        <v>855.15</v>
      </c>
      <c r="R273">
        <f t="shared" si="222"/>
        <v>32.07</v>
      </c>
      <c r="S273">
        <f t="shared" si="223"/>
        <v>956.88</v>
      </c>
      <c r="T273">
        <f t="shared" si="224"/>
        <v>0</v>
      </c>
      <c r="U273">
        <f t="shared" si="225"/>
        <v>17.145628943999998</v>
      </c>
      <c r="V273">
        <f t="shared" si="226"/>
        <v>0.41506799999999994</v>
      </c>
      <c r="W273">
        <f t="shared" si="227"/>
        <v>0</v>
      </c>
      <c r="X273">
        <f t="shared" si="228"/>
        <v>1048.29</v>
      </c>
      <c r="Y273">
        <f t="shared" si="229"/>
        <v>534.03</v>
      </c>
      <c r="AA273">
        <v>16781639</v>
      </c>
      <c r="AB273">
        <f t="shared" si="230"/>
        <v>198.49</v>
      </c>
      <c r="AC273">
        <f t="shared" si="231"/>
        <v>1.84</v>
      </c>
      <c r="AD273">
        <f t="shared" si="232"/>
        <v>92.805000000000007</v>
      </c>
      <c r="AE273">
        <f t="shared" si="233"/>
        <v>3.48</v>
      </c>
      <c r="AF273">
        <f t="shared" si="234"/>
        <v>103.845</v>
      </c>
      <c r="AG273">
        <f t="shared" si="235"/>
        <v>0</v>
      </c>
      <c r="AH273">
        <f t="shared" si="236"/>
        <v>12.3924</v>
      </c>
      <c r="AI273">
        <f t="shared" si="237"/>
        <v>0.3</v>
      </c>
      <c r="AJ273">
        <f t="shared" si="238"/>
        <v>0</v>
      </c>
      <c r="AK273">
        <v>138.96</v>
      </c>
      <c r="AL273">
        <v>1.84</v>
      </c>
      <c r="AM273">
        <v>61.87</v>
      </c>
      <c r="AN273">
        <v>2.3199999999999998</v>
      </c>
      <c r="AO273">
        <v>75.25</v>
      </c>
      <c r="AP273">
        <v>0</v>
      </c>
      <c r="AQ273">
        <v>8.98</v>
      </c>
      <c r="AR273">
        <v>0.2</v>
      </c>
      <c r="AS273">
        <v>0</v>
      </c>
      <c r="AT273">
        <v>106</v>
      </c>
      <c r="AU273">
        <v>54</v>
      </c>
      <c r="AV273">
        <v>1</v>
      </c>
      <c r="AW273">
        <v>1</v>
      </c>
      <c r="AZ273">
        <v>6.66</v>
      </c>
      <c r="BA273">
        <v>6.66</v>
      </c>
      <c r="BB273">
        <v>6.66</v>
      </c>
      <c r="BC273">
        <v>6.66</v>
      </c>
      <c r="BD273" t="s">
        <v>6</v>
      </c>
      <c r="BE273" t="s">
        <v>6</v>
      </c>
      <c r="BF273" t="s">
        <v>6</v>
      </c>
      <c r="BG273" t="s">
        <v>6</v>
      </c>
      <c r="BH273">
        <v>0</v>
      </c>
      <c r="BI273">
        <v>1</v>
      </c>
      <c r="BJ273" t="s">
        <v>319</v>
      </c>
      <c r="BM273">
        <v>10001</v>
      </c>
      <c r="BN273">
        <v>0</v>
      </c>
      <c r="BO273" t="s">
        <v>6</v>
      </c>
      <c r="BP273">
        <v>0</v>
      </c>
      <c r="BQ273">
        <v>2</v>
      </c>
      <c r="BR273">
        <v>0</v>
      </c>
      <c r="BS273">
        <v>6.66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6</v>
      </c>
      <c r="BZ273">
        <v>118</v>
      </c>
      <c r="CA273">
        <v>63</v>
      </c>
      <c r="CE273">
        <v>0</v>
      </c>
      <c r="CF273">
        <v>0</v>
      </c>
      <c r="CG273">
        <v>0</v>
      </c>
      <c r="CM273">
        <v>0</v>
      </c>
      <c r="CN273" t="s">
        <v>1112</v>
      </c>
      <c r="CO273">
        <v>0</v>
      </c>
      <c r="CP273">
        <f t="shared" si="239"/>
        <v>1828.98</v>
      </c>
      <c r="CQ273">
        <f t="shared" si="240"/>
        <v>12.2544</v>
      </c>
      <c r="CR273">
        <f t="shared" si="241"/>
        <v>618.08130000000006</v>
      </c>
      <c r="CS273">
        <f t="shared" si="242"/>
        <v>23.1768</v>
      </c>
      <c r="CT273">
        <f t="shared" si="243"/>
        <v>691.60770000000002</v>
      </c>
      <c r="CU273">
        <f t="shared" si="244"/>
        <v>0</v>
      </c>
      <c r="CV273">
        <f t="shared" si="245"/>
        <v>12.3924</v>
      </c>
      <c r="CW273">
        <f t="shared" si="246"/>
        <v>0.3</v>
      </c>
      <c r="CX273">
        <f t="shared" si="247"/>
        <v>0</v>
      </c>
      <c r="CY273">
        <f t="shared" si="248"/>
        <v>1048.287</v>
      </c>
      <c r="CZ273">
        <f t="shared" si="249"/>
        <v>534.03300000000002</v>
      </c>
      <c r="DC273" t="s">
        <v>6</v>
      </c>
      <c r="DD273" t="s">
        <v>6</v>
      </c>
      <c r="DE273" t="s">
        <v>172</v>
      </c>
      <c r="DF273" t="s">
        <v>172</v>
      </c>
      <c r="DG273" t="s">
        <v>173</v>
      </c>
      <c r="DH273" t="s">
        <v>6</v>
      </c>
      <c r="DI273" t="s">
        <v>173</v>
      </c>
      <c r="DJ273" t="s">
        <v>172</v>
      </c>
      <c r="DK273" t="s">
        <v>6</v>
      </c>
      <c r="DL273" t="s">
        <v>6</v>
      </c>
      <c r="DM273" t="s">
        <v>6</v>
      </c>
      <c r="DN273">
        <v>0</v>
      </c>
      <c r="DO273">
        <v>0</v>
      </c>
      <c r="DP273">
        <v>1</v>
      </c>
      <c r="DQ273">
        <v>1</v>
      </c>
      <c r="DU273">
        <v>1005</v>
      </c>
      <c r="DV273" t="s">
        <v>47</v>
      </c>
      <c r="DW273" t="s">
        <v>47</v>
      </c>
      <c r="DX273">
        <v>100</v>
      </c>
      <c r="EE273">
        <v>16510487</v>
      </c>
      <c r="EF273">
        <v>2</v>
      </c>
      <c r="EG273" t="s">
        <v>51</v>
      </c>
      <c r="EH273">
        <v>0</v>
      </c>
      <c r="EI273" t="s">
        <v>6</v>
      </c>
      <c r="EJ273">
        <v>1</v>
      </c>
      <c r="EK273">
        <v>10001</v>
      </c>
      <c r="EL273" t="s">
        <v>70</v>
      </c>
      <c r="EM273" t="s">
        <v>71</v>
      </c>
      <c r="EO273" t="s">
        <v>174</v>
      </c>
      <c r="EQ273">
        <v>0</v>
      </c>
      <c r="ER273">
        <v>138.96</v>
      </c>
      <c r="ES273">
        <v>1.84</v>
      </c>
      <c r="ET273">
        <v>61.87</v>
      </c>
      <c r="EU273">
        <v>2.3199999999999998</v>
      </c>
      <c r="EV273">
        <v>75.25</v>
      </c>
      <c r="EW273">
        <v>8.98</v>
      </c>
      <c r="EX273">
        <v>0.2</v>
      </c>
      <c r="EY273">
        <v>0</v>
      </c>
      <c r="FQ273">
        <v>0</v>
      </c>
      <c r="FR273">
        <f t="shared" si="250"/>
        <v>0</v>
      </c>
      <c r="FS273">
        <v>0</v>
      </c>
      <c r="FT273" t="s">
        <v>55</v>
      </c>
      <c r="FU273" t="s">
        <v>56</v>
      </c>
      <c r="FX273">
        <v>106.2</v>
      </c>
      <c r="FY273">
        <v>53.55</v>
      </c>
      <c r="GA273" t="s">
        <v>6</v>
      </c>
      <c r="GD273">
        <v>0</v>
      </c>
      <c r="GF273">
        <v>-2082150650</v>
      </c>
      <c r="GG273">
        <v>1</v>
      </c>
      <c r="GH273">
        <v>1</v>
      </c>
      <c r="GI273">
        <v>4</v>
      </c>
      <c r="GJ273">
        <v>0</v>
      </c>
      <c r="GK273">
        <f>ROUND(R273*(S12)/100,2)</f>
        <v>0</v>
      </c>
      <c r="GL273">
        <f t="shared" si="251"/>
        <v>0</v>
      </c>
      <c r="GM273">
        <f t="shared" si="252"/>
        <v>3411.3</v>
      </c>
      <c r="GN273">
        <f t="shared" si="253"/>
        <v>3411.3</v>
      </c>
      <c r="GO273">
        <f t="shared" si="254"/>
        <v>0</v>
      </c>
      <c r="GP273">
        <f t="shared" si="255"/>
        <v>0</v>
      </c>
      <c r="GR273">
        <v>0</v>
      </c>
      <c r="GS273">
        <v>3</v>
      </c>
      <c r="GT273">
        <v>0</v>
      </c>
      <c r="GU273" t="s">
        <v>6</v>
      </c>
      <c r="GV273">
        <f t="shared" si="256"/>
        <v>0</v>
      </c>
      <c r="GW273">
        <v>1</v>
      </c>
      <c r="GX273">
        <f t="shared" si="257"/>
        <v>0</v>
      </c>
      <c r="HA273">
        <v>0</v>
      </c>
      <c r="HB273">
        <v>0</v>
      </c>
      <c r="HC273">
        <f t="shared" si="258"/>
        <v>0</v>
      </c>
      <c r="IK273">
        <v>0</v>
      </c>
    </row>
    <row r="274" spans="1:255" x14ac:dyDescent="0.2">
      <c r="A274" s="2">
        <v>18</v>
      </c>
      <c r="B274" s="2">
        <v>1</v>
      </c>
      <c r="C274" s="2">
        <v>412</v>
      </c>
      <c r="D274" s="2"/>
      <c r="E274" s="2" t="s">
        <v>320</v>
      </c>
      <c r="F274" s="2" t="s">
        <v>321</v>
      </c>
      <c r="G274" s="2" t="s">
        <v>322</v>
      </c>
      <c r="H274" s="2" t="s">
        <v>201</v>
      </c>
      <c r="I274" s="2">
        <f>I272*J274</f>
        <v>19.093128</v>
      </c>
      <c r="J274" s="2">
        <v>13.8</v>
      </c>
      <c r="K274" s="2"/>
      <c r="L274" s="2"/>
      <c r="M274" s="2"/>
      <c r="N274" s="2"/>
      <c r="O274" s="2">
        <f t="shared" si="219"/>
        <v>0</v>
      </c>
      <c r="P274" s="2">
        <f t="shared" si="220"/>
        <v>0</v>
      </c>
      <c r="Q274" s="2">
        <f t="shared" si="221"/>
        <v>0</v>
      </c>
      <c r="R274" s="2">
        <f t="shared" si="222"/>
        <v>0</v>
      </c>
      <c r="S274" s="2">
        <f t="shared" si="223"/>
        <v>0</v>
      </c>
      <c r="T274" s="2">
        <f t="shared" si="224"/>
        <v>0</v>
      </c>
      <c r="U274" s="2">
        <f t="shared" si="225"/>
        <v>0</v>
      </c>
      <c r="V274" s="2">
        <f t="shared" si="226"/>
        <v>0</v>
      </c>
      <c r="W274" s="2">
        <f t="shared" si="227"/>
        <v>0</v>
      </c>
      <c r="X274" s="2">
        <f t="shared" si="228"/>
        <v>0</v>
      </c>
      <c r="Y274" s="2">
        <f t="shared" si="229"/>
        <v>0</v>
      </c>
      <c r="Z274" s="2"/>
      <c r="AA274" s="2">
        <v>16781625</v>
      </c>
      <c r="AB274" s="2">
        <f t="shared" si="230"/>
        <v>0</v>
      </c>
      <c r="AC274" s="2">
        <f t="shared" si="231"/>
        <v>0</v>
      </c>
      <c r="AD274" s="2">
        <f>ROUND((((ET274)-(EU274))+AE274),6)</f>
        <v>0</v>
      </c>
      <c r="AE274" s="2">
        <f t="shared" ref="AE274:AF277" si="259">ROUND((EU274),6)</f>
        <v>0</v>
      </c>
      <c r="AF274" s="2">
        <f t="shared" si="259"/>
        <v>0</v>
      </c>
      <c r="AG274" s="2">
        <f t="shared" si="235"/>
        <v>0</v>
      </c>
      <c r="AH274" s="2">
        <f t="shared" ref="AH274:AI277" si="260">(EW274)</f>
        <v>0</v>
      </c>
      <c r="AI274" s="2">
        <f t="shared" si="260"/>
        <v>0</v>
      </c>
      <c r="AJ274" s="2">
        <f t="shared" si="238"/>
        <v>0</v>
      </c>
      <c r="AK274" s="2">
        <v>0</v>
      </c>
      <c r="AL274" s="2">
        <v>0</v>
      </c>
      <c r="AM274" s="2">
        <v>0</v>
      </c>
      <c r="AN274" s="2">
        <v>0</v>
      </c>
      <c r="AO274" s="2">
        <v>0</v>
      </c>
      <c r="AP274" s="2">
        <v>0</v>
      </c>
      <c r="AQ274" s="2">
        <v>0</v>
      </c>
      <c r="AR274" s="2">
        <v>0</v>
      </c>
      <c r="AS274" s="2">
        <v>0</v>
      </c>
      <c r="AT274" s="2">
        <v>106</v>
      </c>
      <c r="AU274" s="2">
        <v>54</v>
      </c>
      <c r="AV274" s="2">
        <v>1</v>
      </c>
      <c r="AW274" s="2">
        <v>1</v>
      </c>
      <c r="AX274" s="2"/>
      <c r="AY274" s="2"/>
      <c r="AZ274" s="2">
        <v>1</v>
      </c>
      <c r="BA274" s="2">
        <v>1</v>
      </c>
      <c r="BB274" s="2">
        <v>1</v>
      </c>
      <c r="BC274" s="2">
        <v>1</v>
      </c>
      <c r="BD274" s="2" t="s">
        <v>6</v>
      </c>
      <c r="BE274" s="2" t="s">
        <v>6</v>
      </c>
      <c r="BF274" s="2" t="s">
        <v>6</v>
      </c>
      <c r="BG274" s="2" t="s">
        <v>6</v>
      </c>
      <c r="BH274" s="2">
        <v>3</v>
      </c>
      <c r="BI274" s="2">
        <v>1</v>
      </c>
      <c r="BJ274" s="2" t="s">
        <v>6</v>
      </c>
      <c r="BK274" s="2"/>
      <c r="BL274" s="2"/>
      <c r="BM274" s="2">
        <v>10001</v>
      </c>
      <c r="BN274" s="2">
        <v>0</v>
      </c>
      <c r="BO274" s="2" t="s">
        <v>6</v>
      </c>
      <c r="BP274" s="2">
        <v>0</v>
      </c>
      <c r="BQ274" s="2">
        <v>2</v>
      </c>
      <c r="BR274" s="2">
        <v>0</v>
      </c>
      <c r="BS274" s="2">
        <v>1</v>
      </c>
      <c r="BT274" s="2">
        <v>1</v>
      </c>
      <c r="BU274" s="2">
        <v>1</v>
      </c>
      <c r="BV274" s="2">
        <v>1</v>
      </c>
      <c r="BW274" s="2">
        <v>1</v>
      </c>
      <c r="BX274" s="2">
        <v>1</v>
      </c>
      <c r="BY274" s="2" t="s">
        <v>6</v>
      </c>
      <c r="BZ274" s="2">
        <v>118</v>
      </c>
      <c r="CA274" s="2">
        <v>63</v>
      </c>
      <c r="CB274" s="2"/>
      <c r="CC274" s="2"/>
      <c r="CD274" s="2"/>
      <c r="CE274" s="2">
        <v>0</v>
      </c>
      <c r="CF274" s="2">
        <v>0</v>
      </c>
      <c r="CG274" s="2">
        <v>0</v>
      </c>
      <c r="CH274" s="2"/>
      <c r="CI274" s="2"/>
      <c r="CJ274" s="2"/>
      <c r="CK274" s="2"/>
      <c r="CL274" s="2"/>
      <c r="CM274" s="2">
        <v>0</v>
      </c>
      <c r="CN274" s="2" t="s">
        <v>6</v>
      </c>
      <c r="CO274" s="2">
        <v>0</v>
      </c>
      <c r="CP274" s="2">
        <f t="shared" si="239"/>
        <v>0</v>
      </c>
      <c r="CQ274" s="2">
        <f t="shared" si="240"/>
        <v>0</v>
      </c>
      <c r="CR274" s="2">
        <f t="shared" si="241"/>
        <v>0</v>
      </c>
      <c r="CS274" s="2">
        <f t="shared" si="242"/>
        <v>0</v>
      </c>
      <c r="CT274" s="2">
        <f t="shared" si="243"/>
        <v>0</v>
      </c>
      <c r="CU274" s="2">
        <f t="shared" si="244"/>
        <v>0</v>
      </c>
      <c r="CV274" s="2">
        <f t="shared" si="245"/>
        <v>0</v>
      </c>
      <c r="CW274" s="2">
        <f t="shared" si="246"/>
        <v>0</v>
      </c>
      <c r="CX274" s="2">
        <f t="shared" si="247"/>
        <v>0</v>
      </c>
      <c r="CY274" s="2">
        <f t="shared" si="248"/>
        <v>0</v>
      </c>
      <c r="CZ274" s="2">
        <f t="shared" si="249"/>
        <v>0</v>
      </c>
      <c r="DA274" s="2"/>
      <c r="DB274" s="2"/>
      <c r="DC274" s="2" t="s">
        <v>6</v>
      </c>
      <c r="DD274" s="2" t="s">
        <v>6</v>
      </c>
      <c r="DE274" s="2" t="s">
        <v>6</v>
      </c>
      <c r="DF274" s="2" t="s">
        <v>6</v>
      </c>
      <c r="DG274" s="2" t="s">
        <v>6</v>
      </c>
      <c r="DH274" s="2" t="s">
        <v>6</v>
      </c>
      <c r="DI274" s="2" t="s">
        <v>6</v>
      </c>
      <c r="DJ274" s="2" t="s">
        <v>6</v>
      </c>
      <c r="DK274" s="2" t="s">
        <v>6</v>
      </c>
      <c r="DL274" s="2" t="s">
        <v>6</v>
      </c>
      <c r="DM274" s="2" t="s">
        <v>6</v>
      </c>
      <c r="DN274" s="2">
        <v>0</v>
      </c>
      <c r="DO274" s="2">
        <v>0</v>
      </c>
      <c r="DP274" s="2">
        <v>1</v>
      </c>
      <c r="DQ274" s="2">
        <v>1</v>
      </c>
      <c r="DR274" s="2"/>
      <c r="DS274" s="2"/>
      <c r="DT274" s="2"/>
      <c r="DU274" s="2">
        <v>1009</v>
      </c>
      <c r="DV274" s="2" t="s">
        <v>201</v>
      </c>
      <c r="DW274" s="2" t="s">
        <v>201</v>
      </c>
      <c r="DX274" s="2">
        <v>1</v>
      </c>
      <c r="DY274" s="2"/>
      <c r="DZ274" s="2"/>
      <c r="EA274" s="2"/>
      <c r="EB274" s="2"/>
      <c r="EC274" s="2"/>
      <c r="ED274" s="2"/>
      <c r="EE274" s="2">
        <v>16510487</v>
      </c>
      <c r="EF274" s="2">
        <v>2</v>
      </c>
      <c r="EG274" s="2" t="s">
        <v>51</v>
      </c>
      <c r="EH274" s="2">
        <v>0</v>
      </c>
      <c r="EI274" s="2" t="s">
        <v>6</v>
      </c>
      <c r="EJ274" s="2">
        <v>1</v>
      </c>
      <c r="EK274" s="2">
        <v>10001</v>
      </c>
      <c r="EL274" s="2" t="s">
        <v>70</v>
      </c>
      <c r="EM274" s="2" t="s">
        <v>71</v>
      </c>
      <c r="EN274" s="2"/>
      <c r="EO274" s="2" t="s">
        <v>6</v>
      </c>
      <c r="EP274" s="2"/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>
        <v>0</v>
      </c>
      <c r="FR274" s="2">
        <f t="shared" si="250"/>
        <v>0</v>
      </c>
      <c r="FS274" s="2">
        <v>0</v>
      </c>
      <c r="FT274" s="2" t="s">
        <v>55</v>
      </c>
      <c r="FU274" s="2" t="s">
        <v>56</v>
      </c>
      <c r="FV274" s="2"/>
      <c r="FW274" s="2"/>
      <c r="FX274" s="2">
        <v>106.2</v>
      </c>
      <c r="FY274" s="2">
        <v>53.55</v>
      </c>
      <c r="FZ274" s="2"/>
      <c r="GA274" s="2" t="s">
        <v>6</v>
      </c>
      <c r="GB274" s="2"/>
      <c r="GC274" s="2"/>
      <c r="GD274" s="2">
        <v>0</v>
      </c>
      <c r="GE274" s="2"/>
      <c r="GF274" s="2">
        <v>24890420</v>
      </c>
      <c r="GG274" s="2">
        <v>2</v>
      </c>
      <c r="GH274" s="2">
        <v>1</v>
      </c>
      <c r="GI274" s="2">
        <v>-2</v>
      </c>
      <c r="GJ274" s="2">
        <v>0</v>
      </c>
      <c r="GK274" s="2">
        <f>ROUND(R274*(R12)/100,2)</f>
        <v>0</v>
      </c>
      <c r="GL274" s="2">
        <f t="shared" si="251"/>
        <v>0</v>
      </c>
      <c r="GM274" s="2">
        <f t="shared" si="252"/>
        <v>0</v>
      </c>
      <c r="GN274" s="2">
        <f t="shared" si="253"/>
        <v>0</v>
      </c>
      <c r="GO274" s="2">
        <f t="shared" si="254"/>
        <v>0</v>
      </c>
      <c r="GP274" s="2">
        <f t="shared" si="255"/>
        <v>0</v>
      </c>
      <c r="GQ274" s="2"/>
      <c r="GR274" s="2">
        <v>0</v>
      </c>
      <c r="GS274" s="2">
        <v>3</v>
      </c>
      <c r="GT274" s="2">
        <v>0</v>
      </c>
      <c r="GU274" s="2" t="s">
        <v>6</v>
      </c>
      <c r="GV274" s="2">
        <f t="shared" si="256"/>
        <v>0</v>
      </c>
      <c r="GW274" s="2">
        <v>1</v>
      </c>
      <c r="GX274" s="2">
        <f t="shared" si="257"/>
        <v>0</v>
      </c>
      <c r="GY274" s="2"/>
      <c r="GZ274" s="2"/>
      <c r="HA274" s="2">
        <v>0</v>
      </c>
      <c r="HB274" s="2">
        <v>0</v>
      </c>
      <c r="HC274" s="2">
        <f t="shared" si="258"/>
        <v>0</v>
      </c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>
        <v>0</v>
      </c>
      <c r="IL274" s="2"/>
      <c r="IM274" s="2"/>
      <c r="IN274" s="2"/>
      <c r="IO274" s="2"/>
      <c r="IP274" s="2"/>
      <c r="IQ274" s="2"/>
      <c r="IR274" s="2"/>
      <c r="IS274" s="2"/>
      <c r="IT274" s="2"/>
      <c r="IU274" s="2"/>
    </row>
    <row r="275" spans="1:255" x14ac:dyDescent="0.2">
      <c r="A275">
        <v>18</v>
      </c>
      <c r="B275">
        <v>1</v>
      </c>
      <c r="C275">
        <v>421</v>
      </c>
      <c r="E275" t="s">
        <v>320</v>
      </c>
      <c r="F275" t="s">
        <v>321</v>
      </c>
      <c r="G275" t="s">
        <v>322</v>
      </c>
      <c r="H275" t="s">
        <v>201</v>
      </c>
      <c r="I275">
        <f>I273*J275</f>
        <v>19.093128</v>
      </c>
      <c r="J275">
        <v>13.8</v>
      </c>
      <c r="O275">
        <f t="shared" si="219"/>
        <v>0</v>
      </c>
      <c r="P275">
        <f t="shared" si="220"/>
        <v>0</v>
      </c>
      <c r="Q275">
        <f t="shared" si="221"/>
        <v>0</v>
      </c>
      <c r="R275">
        <f t="shared" si="222"/>
        <v>0</v>
      </c>
      <c r="S275">
        <f t="shared" si="223"/>
        <v>0</v>
      </c>
      <c r="T275">
        <f t="shared" si="224"/>
        <v>0</v>
      </c>
      <c r="U275">
        <f t="shared" si="225"/>
        <v>0</v>
      </c>
      <c r="V275">
        <f t="shared" si="226"/>
        <v>0</v>
      </c>
      <c r="W275">
        <f t="shared" si="227"/>
        <v>0</v>
      </c>
      <c r="X275">
        <f t="shared" si="228"/>
        <v>0</v>
      </c>
      <c r="Y275">
        <f t="shared" si="229"/>
        <v>0</v>
      </c>
      <c r="AA275">
        <v>16781639</v>
      </c>
      <c r="AB275">
        <f t="shared" si="230"/>
        <v>0</v>
      </c>
      <c r="AC275">
        <f t="shared" si="231"/>
        <v>0</v>
      </c>
      <c r="AD275">
        <f>ROUND((((ET275)-(EU275))+AE275),6)</f>
        <v>0</v>
      </c>
      <c r="AE275">
        <f t="shared" si="259"/>
        <v>0</v>
      </c>
      <c r="AF275">
        <f t="shared" si="259"/>
        <v>0</v>
      </c>
      <c r="AG275">
        <f t="shared" si="235"/>
        <v>0</v>
      </c>
      <c r="AH275">
        <f t="shared" si="260"/>
        <v>0</v>
      </c>
      <c r="AI275">
        <f t="shared" si="260"/>
        <v>0</v>
      </c>
      <c r="AJ275">
        <f t="shared" si="238"/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106</v>
      </c>
      <c r="AU275">
        <v>54</v>
      </c>
      <c r="AV275">
        <v>1</v>
      </c>
      <c r="AW275">
        <v>1</v>
      </c>
      <c r="AZ275">
        <v>6.66</v>
      </c>
      <c r="BA275">
        <v>1</v>
      </c>
      <c r="BB275">
        <v>1</v>
      </c>
      <c r="BC275">
        <v>6.66</v>
      </c>
      <c r="BD275" t="s">
        <v>6</v>
      </c>
      <c r="BE275" t="s">
        <v>6</v>
      </c>
      <c r="BF275" t="s">
        <v>6</v>
      </c>
      <c r="BG275" t="s">
        <v>6</v>
      </c>
      <c r="BH275">
        <v>3</v>
      </c>
      <c r="BI275">
        <v>1</v>
      </c>
      <c r="BJ275" t="s">
        <v>6</v>
      </c>
      <c r="BM275">
        <v>10001</v>
      </c>
      <c r="BN275">
        <v>0</v>
      </c>
      <c r="BO275" t="s">
        <v>6</v>
      </c>
      <c r="BP275">
        <v>0</v>
      </c>
      <c r="BQ275">
        <v>2</v>
      </c>
      <c r="BR275">
        <v>0</v>
      </c>
      <c r="BS275">
        <v>1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6</v>
      </c>
      <c r="BZ275">
        <v>118</v>
      </c>
      <c r="CA275">
        <v>63</v>
      </c>
      <c r="CE275">
        <v>0</v>
      </c>
      <c r="CF275">
        <v>0</v>
      </c>
      <c r="CG275">
        <v>0</v>
      </c>
      <c r="CM275">
        <v>0</v>
      </c>
      <c r="CN275" t="s">
        <v>6</v>
      </c>
      <c r="CO275">
        <v>0</v>
      </c>
      <c r="CP275">
        <f t="shared" si="239"/>
        <v>0</v>
      </c>
      <c r="CQ275">
        <f t="shared" si="240"/>
        <v>0</v>
      </c>
      <c r="CR275">
        <f t="shared" si="241"/>
        <v>0</v>
      </c>
      <c r="CS275">
        <f t="shared" si="242"/>
        <v>0</v>
      </c>
      <c r="CT275">
        <f t="shared" si="243"/>
        <v>0</v>
      </c>
      <c r="CU275">
        <f t="shared" si="244"/>
        <v>0</v>
      </c>
      <c r="CV275">
        <f t="shared" si="245"/>
        <v>0</v>
      </c>
      <c r="CW275">
        <f t="shared" si="246"/>
        <v>0</v>
      </c>
      <c r="CX275">
        <f t="shared" si="247"/>
        <v>0</v>
      </c>
      <c r="CY275">
        <f t="shared" si="248"/>
        <v>0</v>
      </c>
      <c r="CZ275">
        <f t="shared" si="249"/>
        <v>0</v>
      </c>
      <c r="DC275" t="s">
        <v>6</v>
      </c>
      <c r="DD275" t="s">
        <v>6</v>
      </c>
      <c r="DE275" t="s">
        <v>6</v>
      </c>
      <c r="DF275" t="s">
        <v>6</v>
      </c>
      <c r="DG275" t="s">
        <v>6</v>
      </c>
      <c r="DH275" t="s">
        <v>6</v>
      </c>
      <c r="DI275" t="s">
        <v>6</v>
      </c>
      <c r="DJ275" t="s">
        <v>6</v>
      </c>
      <c r="DK275" t="s">
        <v>6</v>
      </c>
      <c r="DL275" t="s">
        <v>6</v>
      </c>
      <c r="DM275" t="s">
        <v>6</v>
      </c>
      <c r="DN275">
        <v>0</v>
      </c>
      <c r="DO275">
        <v>0</v>
      </c>
      <c r="DP275">
        <v>1</v>
      </c>
      <c r="DQ275">
        <v>1</v>
      </c>
      <c r="DU275">
        <v>1009</v>
      </c>
      <c r="DV275" t="s">
        <v>201</v>
      </c>
      <c r="DW275" t="s">
        <v>201</v>
      </c>
      <c r="DX275">
        <v>1</v>
      </c>
      <c r="EE275">
        <v>16510487</v>
      </c>
      <c r="EF275">
        <v>2</v>
      </c>
      <c r="EG275" t="s">
        <v>51</v>
      </c>
      <c r="EH275">
        <v>0</v>
      </c>
      <c r="EI275" t="s">
        <v>6</v>
      </c>
      <c r="EJ275">
        <v>1</v>
      </c>
      <c r="EK275">
        <v>10001</v>
      </c>
      <c r="EL275" t="s">
        <v>70</v>
      </c>
      <c r="EM275" t="s">
        <v>71</v>
      </c>
      <c r="EO275" t="s">
        <v>6</v>
      </c>
      <c r="EQ275">
        <v>0</v>
      </c>
      <c r="ER275">
        <v>0</v>
      </c>
      <c r="ES275">
        <v>0</v>
      </c>
      <c r="ET275">
        <v>0</v>
      </c>
      <c r="EU275">
        <v>0</v>
      </c>
      <c r="EV275">
        <v>0</v>
      </c>
      <c r="EW275">
        <v>0</v>
      </c>
      <c r="EX275">
        <v>0</v>
      </c>
      <c r="FQ275">
        <v>0</v>
      </c>
      <c r="FR275">
        <f t="shared" si="250"/>
        <v>0</v>
      </c>
      <c r="FS275">
        <v>0</v>
      </c>
      <c r="FT275" t="s">
        <v>55</v>
      </c>
      <c r="FU275" t="s">
        <v>56</v>
      </c>
      <c r="FX275">
        <v>106.2</v>
      </c>
      <c r="FY275">
        <v>53.55</v>
      </c>
      <c r="GA275" t="s">
        <v>6</v>
      </c>
      <c r="GD275">
        <v>0</v>
      </c>
      <c r="GF275">
        <v>24890420</v>
      </c>
      <c r="GG275">
        <v>1</v>
      </c>
      <c r="GH275">
        <v>1</v>
      </c>
      <c r="GI275">
        <v>4</v>
      </c>
      <c r="GJ275">
        <v>0</v>
      </c>
      <c r="GK275">
        <f>ROUND(R275*(S12)/100,2)</f>
        <v>0</v>
      </c>
      <c r="GL275">
        <f t="shared" si="251"/>
        <v>0</v>
      </c>
      <c r="GM275">
        <f t="shared" si="252"/>
        <v>0</v>
      </c>
      <c r="GN275">
        <f t="shared" si="253"/>
        <v>0</v>
      </c>
      <c r="GO275">
        <f t="shared" si="254"/>
        <v>0</v>
      </c>
      <c r="GP275">
        <f t="shared" si="255"/>
        <v>0</v>
      </c>
      <c r="GR275">
        <v>0</v>
      </c>
      <c r="GS275">
        <v>3</v>
      </c>
      <c r="GT275">
        <v>0</v>
      </c>
      <c r="GU275" t="s">
        <v>6</v>
      </c>
      <c r="GV275">
        <f t="shared" si="256"/>
        <v>0</v>
      </c>
      <c r="GW275">
        <v>1</v>
      </c>
      <c r="GX275">
        <f t="shared" si="257"/>
        <v>0</v>
      </c>
      <c r="HA275">
        <v>0</v>
      </c>
      <c r="HB275">
        <v>0</v>
      </c>
      <c r="HC275">
        <f t="shared" si="258"/>
        <v>0</v>
      </c>
      <c r="IK275">
        <v>0</v>
      </c>
    </row>
    <row r="276" spans="1:255" x14ac:dyDescent="0.2">
      <c r="A276" s="2">
        <v>18</v>
      </c>
      <c r="B276" s="2">
        <v>1</v>
      </c>
      <c r="C276" s="2">
        <v>413</v>
      </c>
      <c r="D276" s="2"/>
      <c r="E276" s="2" t="s">
        <v>323</v>
      </c>
      <c r="F276" s="2" t="s">
        <v>324</v>
      </c>
      <c r="G276" s="2" t="s">
        <v>325</v>
      </c>
      <c r="H276" s="2" t="s">
        <v>201</v>
      </c>
      <c r="I276" s="2">
        <f>I272*J276</f>
        <v>19.093128</v>
      </c>
      <c r="J276" s="2">
        <v>13.8</v>
      </c>
      <c r="K276" s="2"/>
      <c r="L276" s="2"/>
      <c r="M276" s="2"/>
      <c r="N276" s="2"/>
      <c r="O276" s="2">
        <f t="shared" si="219"/>
        <v>353.8</v>
      </c>
      <c r="P276" s="2">
        <f t="shared" si="220"/>
        <v>353.8</v>
      </c>
      <c r="Q276" s="2">
        <f t="shared" si="221"/>
        <v>0</v>
      </c>
      <c r="R276" s="2">
        <f t="shared" si="222"/>
        <v>0</v>
      </c>
      <c r="S276" s="2">
        <f t="shared" si="223"/>
        <v>0</v>
      </c>
      <c r="T276" s="2">
        <f t="shared" si="224"/>
        <v>0</v>
      </c>
      <c r="U276" s="2">
        <f t="shared" si="225"/>
        <v>0</v>
      </c>
      <c r="V276" s="2">
        <f t="shared" si="226"/>
        <v>0</v>
      </c>
      <c r="W276" s="2">
        <f t="shared" si="227"/>
        <v>0</v>
      </c>
      <c r="X276" s="2">
        <f t="shared" si="228"/>
        <v>0</v>
      </c>
      <c r="Y276" s="2">
        <f t="shared" si="229"/>
        <v>0</v>
      </c>
      <c r="Z276" s="2"/>
      <c r="AA276" s="2">
        <v>16781625</v>
      </c>
      <c r="AB276" s="2">
        <f t="shared" si="230"/>
        <v>18.53</v>
      </c>
      <c r="AC276" s="2">
        <f t="shared" si="231"/>
        <v>18.53</v>
      </c>
      <c r="AD276" s="2">
        <f>ROUND((((ET276)-(EU276))+AE276),6)</f>
        <v>0</v>
      </c>
      <c r="AE276" s="2">
        <f t="shared" si="259"/>
        <v>0</v>
      </c>
      <c r="AF276" s="2">
        <f t="shared" si="259"/>
        <v>0</v>
      </c>
      <c r="AG276" s="2">
        <f t="shared" si="235"/>
        <v>0</v>
      </c>
      <c r="AH276" s="2">
        <f t="shared" si="260"/>
        <v>0</v>
      </c>
      <c r="AI276" s="2">
        <f t="shared" si="260"/>
        <v>0</v>
      </c>
      <c r="AJ276" s="2">
        <f t="shared" si="238"/>
        <v>0</v>
      </c>
      <c r="AK276" s="2">
        <v>18.53</v>
      </c>
      <c r="AL276" s="2">
        <v>18.53</v>
      </c>
      <c r="AM276" s="2">
        <v>0</v>
      </c>
      <c r="AN276" s="2">
        <v>0</v>
      </c>
      <c r="AO276" s="2">
        <v>0</v>
      </c>
      <c r="AP276" s="2">
        <v>0</v>
      </c>
      <c r="AQ276" s="2">
        <v>0</v>
      </c>
      <c r="AR276" s="2">
        <v>0</v>
      </c>
      <c r="AS276" s="2">
        <v>0</v>
      </c>
      <c r="AT276" s="2">
        <v>106</v>
      </c>
      <c r="AU276" s="2">
        <v>54</v>
      </c>
      <c r="AV276" s="2">
        <v>1</v>
      </c>
      <c r="AW276" s="2">
        <v>1</v>
      </c>
      <c r="AX276" s="2"/>
      <c r="AY276" s="2"/>
      <c r="AZ276" s="2">
        <v>1</v>
      </c>
      <c r="BA276" s="2">
        <v>1</v>
      </c>
      <c r="BB276" s="2">
        <v>1</v>
      </c>
      <c r="BC276" s="2">
        <v>1</v>
      </c>
      <c r="BD276" s="2" t="s">
        <v>6</v>
      </c>
      <c r="BE276" s="2" t="s">
        <v>6</v>
      </c>
      <c r="BF276" s="2" t="s">
        <v>6</v>
      </c>
      <c r="BG276" s="2" t="s">
        <v>6</v>
      </c>
      <c r="BH276" s="2">
        <v>3</v>
      </c>
      <c r="BI276" s="2">
        <v>1</v>
      </c>
      <c r="BJ276" s="2" t="s">
        <v>326</v>
      </c>
      <c r="BK276" s="2"/>
      <c r="BL276" s="2"/>
      <c r="BM276" s="2">
        <v>10001</v>
      </c>
      <c r="BN276" s="2">
        <v>0</v>
      </c>
      <c r="BO276" s="2" t="s">
        <v>6</v>
      </c>
      <c r="BP276" s="2">
        <v>0</v>
      </c>
      <c r="BQ276" s="2">
        <v>2</v>
      </c>
      <c r="BR276" s="2">
        <v>0</v>
      </c>
      <c r="BS276" s="2">
        <v>1</v>
      </c>
      <c r="BT276" s="2">
        <v>1</v>
      </c>
      <c r="BU276" s="2">
        <v>1</v>
      </c>
      <c r="BV276" s="2">
        <v>1</v>
      </c>
      <c r="BW276" s="2">
        <v>1</v>
      </c>
      <c r="BX276" s="2">
        <v>1</v>
      </c>
      <c r="BY276" s="2" t="s">
        <v>6</v>
      </c>
      <c r="BZ276" s="2">
        <v>118</v>
      </c>
      <c r="CA276" s="2">
        <v>63</v>
      </c>
      <c r="CB276" s="2"/>
      <c r="CC276" s="2"/>
      <c r="CD276" s="2"/>
      <c r="CE276" s="2">
        <v>0</v>
      </c>
      <c r="CF276" s="2">
        <v>0</v>
      </c>
      <c r="CG276" s="2">
        <v>0</v>
      </c>
      <c r="CH276" s="2"/>
      <c r="CI276" s="2"/>
      <c r="CJ276" s="2"/>
      <c r="CK276" s="2"/>
      <c r="CL276" s="2"/>
      <c r="CM276" s="2">
        <v>0</v>
      </c>
      <c r="CN276" s="2" t="s">
        <v>6</v>
      </c>
      <c r="CO276" s="2">
        <v>0</v>
      </c>
      <c r="CP276" s="2">
        <f t="shared" si="239"/>
        <v>353.8</v>
      </c>
      <c r="CQ276" s="2">
        <f t="shared" si="240"/>
        <v>18.53</v>
      </c>
      <c r="CR276" s="2">
        <f t="shared" si="241"/>
        <v>0</v>
      </c>
      <c r="CS276" s="2">
        <f t="shared" si="242"/>
        <v>0</v>
      </c>
      <c r="CT276" s="2">
        <f t="shared" si="243"/>
        <v>0</v>
      </c>
      <c r="CU276" s="2">
        <f t="shared" si="244"/>
        <v>0</v>
      </c>
      <c r="CV276" s="2">
        <f t="shared" si="245"/>
        <v>0</v>
      </c>
      <c r="CW276" s="2">
        <f t="shared" si="246"/>
        <v>0</v>
      </c>
      <c r="CX276" s="2">
        <f t="shared" si="247"/>
        <v>0</v>
      </c>
      <c r="CY276" s="2">
        <f t="shared" si="248"/>
        <v>0</v>
      </c>
      <c r="CZ276" s="2">
        <f t="shared" si="249"/>
        <v>0</v>
      </c>
      <c r="DA276" s="2"/>
      <c r="DB276" s="2"/>
      <c r="DC276" s="2" t="s">
        <v>6</v>
      </c>
      <c r="DD276" s="2" t="s">
        <v>6</v>
      </c>
      <c r="DE276" s="2" t="s">
        <v>6</v>
      </c>
      <c r="DF276" s="2" t="s">
        <v>6</v>
      </c>
      <c r="DG276" s="2" t="s">
        <v>6</v>
      </c>
      <c r="DH276" s="2" t="s">
        <v>6</v>
      </c>
      <c r="DI276" s="2" t="s">
        <v>6</v>
      </c>
      <c r="DJ276" s="2" t="s">
        <v>6</v>
      </c>
      <c r="DK276" s="2" t="s">
        <v>6</v>
      </c>
      <c r="DL276" s="2" t="s">
        <v>6</v>
      </c>
      <c r="DM276" s="2" t="s">
        <v>6</v>
      </c>
      <c r="DN276" s="2">
        <v>0</v>
      </c>
      <c r="DO276" s="2">
        <v>0</v>
      </c>
      <c r="DP276" s="2">
        <v>1</v>
      </c>
      <c r="DQ276" s="2">
        <v>1</v>
      </c>
      <c r="DR276" s="2"/>
      <c r="DS276" s="2"/>
      <c r="DT276" s="2"/>
      <c r="DU276" s="2">
        <v>1009</v>
      </c>
      <c r="DV276" s="2" t="s">
        <v>201</v>
      </c>
      <c r="DW276" s="2" t="s">
        <v>201</v>
      </c>
      <c r="DX276" s="2">
        <v>1</v>
      </c>
      <c r="DY276" s="2"/>
      <c r="DZ276" s="2"/>
      <c r="EA276" s="2"/>
      <c r="EB276" s="2"/>
      <c r="EC276" s="2"/>
      <c r="ED276" s="2"/>
      <c r="EE276" s="2">
        <v>16510487</v>
      </c>
      <c r="EF276" s="2">
        <v>2</v>
      </c>
      <c r="EG276" s="2" t="s">
        <v>51</v>
      </c>
      <c r="EH276" s="2">
        <v>0</v>
      </c>
      <c r="EI276" s="2" t="s">
        <v>6</v>
      </c>
      <c r="EJ276" s="2">
        <v>1</v>
      </c>
      <c r="EK276" s="2">
        <v>10001</v>
      </c>
      <c r="EL276" s="2" t="s">
        <v>70</v>
      </c>
      <c r="EM276" s="2" t="s">
        <v>71</v>
      </c>
      <c r="EN276" s="2"/>
      <c r="EO276" s="2" t="s">
        <v>6</v>
      </c>
      <c r="EP276" s="2"/>
      <c r="EQ276" s="2">
        <v>0</v>
      </c>
      <c r="ER276" s="2">
        <v>18.53</v>
      </c>
      <c r="ES276" s="2">
        <v>18.53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>
        <v>0</v>
      </c>
      <c r="FR276" s="2">
        <f t="shared" si="250"/>
        <v>0</v>
      </c>
      <c r="FS276" s="2">
        <v>0</v>
      </c>
      <c r="FT276" s="2" t="s">
        <v>55</v>
      </c>
      <c r="FU276" s="2" t="s">
        <v>56</v>
      </c>
      <c r="FV276" s="2"/>
      <c r="FW276" s="2"/>
      <c r="FX276" s="2">
        <v>106.2</v>
      </c>
      <c r="FY276" s="2">
        <v>53.55</v>
      </c>
      <c r="FZ276" s="2"/>
      <c r="GA276" s="2" t="s">
        <v>6</v>
      </c>
      <c r="GB276" s="2"/>
      <c r="GC276" s="2"/>
      <c r="GD276" s="2">
        <v>0</v>
      </c>
      <c r="GE276" s="2"/>
      <c r="GF276" s="2">
        <v>1055181249</v>
      </c>
      <c r="GG276" s="2">
        <v>2</v>
      </c>
      <c r="GH276" s="2">
        <v>1</v>
      </c>
      <c r="GI276" s="2">
        <v>-2</v>
      </c>
      <c r="GJ276" s="2">
        <v>0</v>
      </c>
      <c r="GK276" s="2">
        <f>ROUND(R276*(R12)/100,2)</f>
        <v>0</v>
      </c>
      <c r="GL276" s="2">
        <f t="shared" si="251"/>
        <v>0</v>
      </c>
      <c r="GM276" s="2">
        <f t="shared" si="252"/>
        <v>353.8</v>
      </c>
      <c r="GN276" s="2">
        <f t="shared" si="253"/>
        <v>353.8</v>
      </c>
      <c r="GO276" s="2">
        <f t="shared" si="254"/>
        <v>0</v>
      </c>
      <c r="GP276" s="2">
        <f t="shared" si="255"/>
        <v>0</v>
      </c>
      <c r="GQ276" s="2"/>
      <c r="GR276" s="2">
        <v>0</v>
      </c>
      <c r="GS276" s="2">
        <v>3</v>
      </c>
      <c r="GT276" s="2">
        <v>0</v>
      </c>
      <c r="GU276" s="2" t="s">
        <v>6</v>
      </c>
      <c r="GV276" s="2">
        <f t="shared" si="256"/>
        <v>0</v>
      </c>
      <c r="GW276" s="2">
        <v>1</v>
      </c>
      <c r="GX276" s="2">
        <f t="shared" si="257"/>
        <v>0</v>
      </c>
      <c r="GY276" s="2"/>
      <c r="GZ276" s="2"/>
      <c r="HA276" s="2">
        <v>0</v>
      </c>
      <c r="HB276" s="2">
        <v>0</v>
      </c>
      <c r="HC276" s="2">
        <f t="shared" si="258"/>
        <v>0</v>
      </c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>
        <v>0</v>
      </c>
      <c r="IL276" s="2"/>
      <c r="IM276" s="2"/>
      <c r="IN276" s="2"/>
      <c r="IO276" s="2"/>
      <c r="IP276" s="2"/>
      <c r="IQ276" s="2"/>
      <c r="IR276" s="2"/>
      <c r="IS276" s="2"/>
      <c r="IT276" s="2"/>
      <c r="IU276" s="2"/>
    </row>
    <row r="277" spans="1:255" x14ac:dyDescent="0.2">
      <c r="A277">
        <v>18</v>
      </c>
      <c r="B277">
        <v>1</v>
      </c>
      <c r="C277">
        <v>422</v>
      </c>
      <c r="E277" t="s">
        <v>323</v>
      </c>
      <c r="F277" t="s">
        <v>324</v>
      </c>
      <c r="G277" t="s">
        <v>325</v>
      </c>
      <c r="H277" t="s">
        <v>201</v>
      </c>
      <c r="I277">
        <f>I273*J277</f>
        <v>19.093128</v>
      </c>
      <c r="J277">
        <v>13.8</v>
      </c>
      <c r="O277">
        <f t="shared" si="219"/>
        <v>2356.2800000000002</v>
      </c>
      <c r="P277">
        <f t="shared" si="220"/>
        <v>2356.2800000000002</v>
      </c>
      <c r="Q277">
        <f t="shared" si="221"/>
        <v>0</v>
      </c>
      <c r="R277">
        <f t="shared" si="222"/>
        <v>0</v>
      </c>
      <c r="S277">
        <f t="shared" si="223"/>
        <v>0</v>
      </c>
      <c r="T277">
        <f t="shared" si="224"/>
        <v>0</v>
      </c>
      <c r="U277">
        <f t="shared" si="225"/>
        <v>0</v>
      </c>
      <c r="V277">
        <f t="shared" si="226"/>
        <v>0</v>
      </c>
      <c r="W277">
        <f t="shared" si="227"/>
        <v>0</v>
      </c>
      <c r="X277">
        <f t="shared" si="228"/>
        <v>0</v>
      </c>
      <c r="Y277">
        <f t="shared" si="229"/>
        <v>0</v>
      </c>
      <c r="AA277">
        <v>16781639</v>
      </c>
      <c r="AB277">
        <f t="shared" si="230"/>
        <v>18.53</v>
      </c>
      <c r="AC277">
        <f t="shared" si="231"/>
        <v>18.53</v>
      </c>
      <c r="AD277">
        <f>ROUND((((ET277)-(EU277))+AE277),6)</f>
        <v>0</v>
      </c>
      <c r="AE277">
        <f t="shared" si="259"/>
        <v>0</v>
      </c>
      <c r="AF277">
        <f t="shared" si="259"/>
        <v>0</v>
      </c>
      <c r="AG277">
        <f t="shared" si="235"/>
        <v>0</v>
      </c>
      <c r="AH277">
        <f t="shared" si="260"/>
        <v>0</v>
      </c>
      <c r="AI277">
        <f t="shared" si="260"/>
        <v>0</v>
      </c>
      <c r="AJ277">
        <f t="shared" si="238"/>
        <v>0</v>
      </c>
      <c r="AK277">
        <v>18.53</v>
      </c>
      <c r="AL277">
        <v>18.53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106</v>
      </c>
      <c r="AU277">
        <v>54</v>
      </c>
      <c r="AV277">
        <v>1</v>
      </c>
      <c r="AW277">
        <v>1</v>
      </c>
      <c r="AZ277">
        <v>6.66</v>
      </c>
      <c r="BA277">
        <v>1</v>
      </c>
      <c r="BB277">
        <v>1</v>
      </c>
      <c r="BC277">
        <v>6.66</v>
      </c>
      <c r="BD277" t="s">
        <v>6</v>
      </c>
      <c r="BE277" t="s">
        <v>6</v>
      </c>
      <c r="BF277" t="s">
        <v>6</v>
      </c>
      <c r="BG277" t="s">
        <v>6</v>
      </c>
      <c r="BH277">
        <v>3</v>
      </c>
      <c r="BI277">
        <v>1</v>
      </c>
      <c r="BJ277" t="s">
        <v>326</v>
      </c>
      <c r="BM277">
        <v>10001</v>
      </c>
      <c r="BN277">
        <v>0</v>
      </c>
      <c r="BO277" t="s">
        <v>6</v>
      </c>
      <c r="BP277">
        <v>0</v>
      </c>
      <c r="BQ277">
        <v>2</v>
      </c>
      <c r="BR277">
        <v>0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6</v>
      </c>
      <c r="BZ277">
        <v>118</v>
      </c>
      <c r="CA277">
        <v>63</v>
      </c>
      <c r="CE277">
        <v>0</v>
      </c>
      <c r="CF277">
        <v>0</v>
      </c>
      <c r="CG277">
        <v>0</v>
      </c>
      <c r="CM277">
        <v>0</v>
      </c>
      <c r="CN277" t="s">
        <v>6</v>
      </c>
      <c r="CO277">
        <v>0</v>
      </c>
      <c r="CP277">
        <f t="shared" si="239"/>
        <v>2356.2800000000002</v>
      </c>
      <c r="CQ277">
        <f t="shared" si="240"/>
        <v>123.4098</v>
      </c>
      <c r="CR277">
        <f t="shared" si="241"/>
        <v>0</v>
      </c>
      <c r="CS277">
        <f t="shared" si="242"/>
        <v>0</v>
      </c>
      <c r="CT277">
        <f t="shared" si="243"/>
        <v>0</v>
      </c>
      <c r="CU277">
        <f t="shared" si="244"/>
        <v>0</v>
      </c>
      <c r="CV277">
        <f t="shared" si="245"/>
        <v>0</v>
      </c>
      <c r="CW277">
        <f t="shared" si="246"/>
        <v>0</v>
      </c>
      <c r="CX277">
        <f t="shared" si="247"/>
        <v>0</v>
      </c>
      <c r="CY277">
        <f t="shared" si="248"/>
        <v>0</v>
      </c>
      <c r="CZ277">
        <f t="shared" si="249"/>
        <v>0</v>
      </c>
      <c r="DC277" t="s">
        <v>6</v>
      </c>
      <c r="DD277" t="s">
        <v>6</v>
      </c>
      <c r="DE277" t="s">
        <v>6</v>
      </c>
      <c r="DF277" t="s">
        <v>6</v>
      </c>
      <c r="DG277" t="s">
        <v>6</v>
      </c>
      <c r="DH277" t="s">
        <v>6</v>
      </c>
      <c r="DI277" t="s">
        <v>6</v>
      </c>
      <c r="DJ277" t="s">
        <v>6</v>
      </c>
      <c r="DK277" t="s">
        <v>6</v>
      </c>
      <c r="DL277" t="s">
        <v>6</v>
      </c>
      <c r="DM277" t="s">
        <v>6</v>
      </c>
      <c r="DN277">
        <v>0</v>
      </c>
      <c r="DO277">
        <v>0</v>
      </c>
      <c r="DP277">
        <v>1</v>
      </c>
      <c r="DQ277">
        <v>1</v>
      </c>
      <c r="DU277">
        <v>1009</v>
      </c>
      <c r="DV277" t="s">
        <v>201</v>
      </c>
      <c r="DW277" t="s">
        <v>201</v>
      </c>
      <c r="DX277">
        <v>1</v>
      </c>
      <c r="EE277">
        <v>16510487</v>
      </c>
      <c r="EF277">
        <v>2</v>
      </c>
      <c r="EG277" t="s">
        <v>51</v>
      </c>
      <c r="EH277">
        <v>0</v>
      </c>
      <c r="EI277" t="s">
        <v>6</v>
      </c>
      <c r="EJ277">
        <v>1</v>
      </c>
      <c r="EK277">
        <v>10001</v>
      </c>
      <c r="EL277" t="s">
        <v>70</v>
      </c>
      <c r="EM277" t="s">
        <v>71</v>
      </c>
      <c r="EO277" t="s">
        <v>6</v>
      </c>
      <c r="EQ277">
        <v>0</v>
      </c>
      <c r="ER277">
        <v>18.53</v>
      </c>
      <c r="ES277">
        <v>18.53</v>
      </c>
      <c r="ET277">
        <v>0</v>
      </c>
      <c r="EU277">
        <v>0</v>
      </c>
      <c r="EV277">
        <v>0</v>
      </c>
      <c r="EW277">
        <v>0</v>
      </c>
      <c r="EX277">
        <v>0</v>
      </c>
      <c r="FQ277">
        <v>0</v>
      </c>
      <c r="FR277">
        <f t="shared" si="250"/>
        <v>0</v>
      </c>
      <c r="FS277">
        <v>0</v>
      </c>
      <c r="FT277" t="s">
        <v>55</v>
      </c>
      <c r="FU277" t="s">
        <v>56</v>
      </c>
      <c r="FX277">
        <v>106.2</v>
      </c>
      <c r="FY277">
        <v>53.55</v>
      </c>
      <c r="GA277" t="s">
        <v>6</v>
      </c>
      <c r="GD277">
        <v>0</v>
      </c>
      <c r="GF277">
        <v>1055181249</v>
      </c>
      <c r="GG277">
        <v>1</v>
      </c>
      <c r="GH277">
        <v>1</v>
      </c>
      <c r="GI277">
        <v>4</v>
      </c>
      <c r="GJ277">
        <v>0</v>
      </c>
      <c r="GK277">
        <f>ROUND(R277*(S12)/100,2)</f>
        <v>0</v>
      </c>
      <c r="GL277">
        <f t="shared" si="251"/>
        <v>0</v>
      </c>
      <c r="GM277">
        <f t="shared" si="252"/>
        <v>2356.2800000000002</v>
      </c>
      <c r="GN277">
        <f t="shared" si="253"/>
        <v>2356.2800000000002</v>
      </c>
      <c r="GO277">
        <f t="shared" si="254"/>
        <v>0</v>
      </c>
      <c r="GP277">
        <f t="shared" si="255"/>
        <v>0</v>
      </c>
      <c r="GR277">
        <v>0</v>
      </c>
      <c r="GS277">
        <v>3</v>
      </c>
      <c r="GT277">
        <v>0</v>
      </c>
      <c r="GU277" t="s">
        <v>6</v>
      </c>
      <c r="GV277">
        <f t="shared" si="256"/>
        <v>0</v>
      </c>
      <c r="GW277">
        <v>1</v>
      </c>
      <c r="GX277">
        <f t="shared" si="257"/>
        <v>0</v>
      </c>
      <c r="HA277">
        <v>0</v>
      </c>
      <c r="HB277">
        <v>0</v>
      </c>
      <c r="HC277">
        <f t="shared" si="258"/>
        <v>0</v>
      </c>
      <c r="IK277">
        <v>0</v>
      </c>
    </row>
    <row r="278" spans="1:255" x14ac:dyDescent="0.2">
      <c r="A278" s="2">
        <v>17</v>
      </c>
      <c r="B278" s="2">
        <v>1</v>
      </c>
      <c r="C278" s="2">
        <f>ROW(SmtRes!A431)</f>
        <v>431</v>
      </c>
      <c r="D278" s="2">
        <f>ROW(EtalonRes!A431)</f>
        <v>431</v>
      </c>
      <c r="E278" s="2" t="s">
        <v>327</v>
      </c>
      <c r="F278" s="2" t="s">
        <v>328</v>
      </c>
      <c r="G278" s="2" t="s">
        <v>329</v>
      </c>
      <c r="H278" s="2" t="s">
        <v>47</v>
      </c>
      <c r="I278" s="2">
        <f>ROUND(64.72/100,9)</f>
        <v>0.6472</v>
      </c>
      <c r="J278" s="2">
        <v>0</v>
      </c>
      <c r="K278" s="2"/>
      <c r="L278" s="2"/>
      <c r="M278" s="2"/>
      <c r="N278" s="2"/>
      <c r="O278" s="2">
        <f t="shared" si="219"/>
        <v>1810.72</v>
      </c>
      <c r="P278" s="2">
        <f t="shared" si="220"/>
        <v>1321.52</v>
      </c>
      <c r="Q278" s="2">
        <f t="shared" si="221"/>
        <v>63.47</v>
      </c>
      <c r="R278" s="2">
        <f t="shared" si="222"/>
        <v>5.53</v>
      </c>
      <c r="S278" s="2">
        <f t="shared" si="223"/>
        <v>425.73</v>
      </c>
      <c r="T278" s="2">
        <f t="shared" si="224"/>
        <v>0</v>
      </c>
      <c r="U278" s="2">
        <f t="shared" si="225"/>
        <v>49.274313119999995</v>
      </c>
      <c r="V278" s="2">
        <f t="shared" si="226"/>
        <v>0.44656800000000002</v>
      </c>
      <c r="W278" s="2">
        <f t="shared" si="227"/>
        <v>0</v>
      </c>
      <c r="X278" s="2">
        <f t="shared" si="228"/>
        <v>478.7</v>
      </c>
      <c r="Y278" s="2">
        <f t="shared" si="229"/>
        <v>276.01</v>
      </c>
      <c r="Z278" s="2"/>
      <c r="AA278" s="2">
        <v>16781625</v>
      </c>
      <c r="AB278" s="2">
        <f t="shared" si="230"/>
        <v>2797.7846</v>
      </c>
      <c r="AC278" s="2">
        <f t="shared" si="231"/>
        <v>2041.91</v>
      </c>
      <c r="AD278" s="2">
        <f>ROUND((((((ET278*1.25)*1.2))-(((EU278*1.25)*1.2)))+AE278),6)</f>
        <v>98.07</v>
      </c>
      <c r="AE278" s="2">
        <f>ROUND((((EU278*1.25)*1.2)),6)</f>
        <v>8.5500000000000007</v>
      </c>
      <c r="AF278" s="2">
        <f>ROUND((((EV278*1.15)*1.2)),6)</f>
        <v>657.80460000000005</v>
      </c>
      <c r="AG278" s="2">
        <f t="shared" si="235"/>
        <v>0</v>
      </c>
      <c r="AH278" s="2">
        <f>(((EW278*1.15)*1.2))</f>
        <v>76.134599999999992</v>
      </c>
      <c r="AI278" s="2">
        <f>(((EX278*1.25)*1.2))</f>
        <v>0.69000000000000006</v>
      </c>
      <c r="AJ278" s="2">
        <f t="shared" si="238"/>
        <v>0</v>
      </c>
      <c r="AK278" s="2">
        <v>2583.96</v>
      </c>
      <c r="AL278" s="2">
        <v>2041.91</v>
      </c>
      <c r="AM278" s="2">
        <v>65.38</v>
      </c>
      <c r="AN278" s="2">
        <v>5.7</v>
      </c>
      <c r="AO278" s="2">
        <v>476.67</v>
      </c>
      <c r="AP278" s="2">
        <v>0</v>
      </c>
      <c r="AQ278" s="2">
        <v>55.17</v>
      </c>
      <c r="AR278" s="2">
        <v>0.46</v>
      </c>
      <c r="AS278" s="2">
        <v>0</v>
      </c>
      <c r="AT278" s="2">
        <v>111</v>
      </c>
      <c r="AU278" s="2">
        <v>64</v>
      </c>
      <c r="AV278" s="2">
        <v>1</v>
      </c>
      <c r="AW278" s="2">
        <v>1</v>
      </c>
      <c r="AX278" s="2"/>
      <c r="AY278" s="2"/>
      <c r="AZ278" s="2">
        <v>1</v>
      </c>
      <c r="BA278" s="2">
        <v>1</v>
      </c>
      <c r="BB278" s="2">
        <v>1</v>
      </c>
      <c r="BC278" s="2">
        <v>1</v>
      </c>
      <c r="BD278" s="2" t="s">
        <v>6</v>
      </c>
      <c r="BE278" s="2" t="s">
        <v>6</v>
      </c>
      <c r="BF278" s="2" t="s">
        <v>6</v>
      </c>
      <c r="BG278" s="2" t="s">
        <v>6</v>
      </c>
      <c r="BH278" s="2">
        <v>0</v>
      </c>
      <c r="BI278" s="2">
        <v>1</v>
      </c>
      <c r="BJ278" s="2" t="s">
        <v>330</v>
      </c>
      <c r="BK278" s="2"/>
      <c r="BL278" s="2"/>
      <c r="BM278" s="2">
        <v>11001</v>
      </c>
      <c r="BN278" s="2">
        <v>0</v>
      </c>
      <c r="BO278" s="2" t="s">
        <v>6</v>
      </c>
      <c r="BP278" s="2">
        <v>0</v>
      </c>
      <c r="BQ278" s="2">
        <v>2</v>
      </c>
      <c r="BR278" s="2">
        <v>0</v>
      </c>
      <c r="BS278" s="2">
        <v>1</v>
      </c>
      <c r="BT278" s="2">
        <v>1</v>
      </c>
      <c r="BU278" s="2">
        <v>1</v>
      </c>
      <c r="BV278" s="2">
        <v>1</v>
      </c>
      <c r="BW278" s="2">
        <v>1</v>
      </c>
      <c r="BX278" s="2">
        <v>1</v>
      </c>
      <c r="BY278" s="2" t="s">
        <v>6</v>
      </c>
      <c r="BZ278" s="2">
        <v>123</v>
      </c>
      <c r="CA278" s="2">
        <v>75</v>
      </c>
      <c r="CB278" s="2"/>
      <c r="CC278" s="2"/>
      <c r="CD278" s="2"/>
      <c r="CE278" s="2">
        <v>0</v>
      </c>
      <c r="CF278" s="2">
        <v>0</v>
      </c>
      <c r="CG278" s="2">
        <v>0</v>
      </c>
      <c r="CH278" s="2"/>
      <c r="CI278" s="2"/>
      <c r="CJ278" s="2"/>
      <c r="CK278" s="2"/>
      <c r="CL278" s="2"/>
      <c r="CM278" s="2">
        <v>0</v>
      </c>
      <c r="CN278" s="2" t="s">
        <v>1112</v>
      </c>
      <c r="CO278" s="2">
        <v>0</v>
      </c>
      <c r="CP278" s="2">
        <f t="shared" si="239"/>
        <v>1810.72</v>
      </c>
      <c r="CQ278" s="2">
        <f t="shared" si="240"/>
        <v>2041.91</v>
      </c>
      <c r="CR278" s="2">
        <f t="shared" si="241"/>
        <v>98.07</v>
      </c>
      <c r="CS278" s="2">
        <f t="shared" si="242"/>
        <v>8.5500000000000007</v>
      </c>
      <c r="CT278" s="2">
        <f t="shared" si="243"/>
        <v>657.80460000000005</v>
      </c>
      <c r="CU278" s="2">
        <f t="shared" si="244"/>
        <v>0</v>
      </c>
      <c r="CV278" s="2">
        <f t="shared" si="245"/>
        <v>76.134599999999992</v>
      </c>
      <c r="CW278" s="2">
        <f t="shared" si="246"/>
        <v>0.69000000000000006</v>
      </c>
      <c r="CX278" s="2">
        <f t="shared" si="247"/>
        <v>0</v>
      </c>
      <c r="CY278" s="2">
        <f t="shared" si="248"/>
        <v>478.6986</v>
      </c>
      <c r="CZ278" s="2">
        <f t="shared" si="249"/>
        <v>276.00639999999999</v>
      </c>
      <c r="DA278" s="2"/>
      <c r="DB278" s="2"/>
      <c r="DC278" s="2" t="s">
        <v>6</v>
      </c>
      <c r="DD278" s="2" t="s">
        <v>6</v>
      </c>
      <c r="DE278" s="2" t="s">
        <v>172</v>
      </c>
      <c r="DF278" s="2" t="s">
        <v>172</v>
      </c>
      <c r="DG278" s="2" t="s">
        <v>173</v>
      </c>
      <c r="DH278" s="2" t="s">
        <v>6</v>
      </c>
      <c r="DI278" s="2" t="s">
        <v>173</v>
      </c>
      <c r="DJ278" s="2" t="s">
        <v>172</v>
      </c>
      <c r="DK278" s="2" t="s">
        <v>6</v>
      </c>
      <c r="DL278" s="2" t="s">
        <v>6</v>
      </c>
      <c r="DM278" s="2" t="s">
        <v>6</v>
      </c>
      <c r="DN278" s="2">
        <v>0</v>
      </c>
      <c r="DO278" s="2">
        <v>0</v>
      </c>
      <c r="DP278" s="2">
        <v>1</v>
      </c>
      <c r="DQ278" s="2">
        <v>1</v>
      </c>
      <c r="DR278" s="2"/>
      <c r="DS278" s="2"/>
      <c r="DT278" s="2"/>
      <c r="DU278" s="2">
        <v>1005</v>
      </c>
      <c r="DV278" s="2" t="s">
        <v>47</v>
      </c>
      <c r="DW278" s="2" t="s">
        <v>47</v>
      </c>
      <c r="DX278" s="2">
        <v>100</v>
      </c>
      <c r="DY278" s="2"/>
      <c r="DZ278" s="2"/>
      <c r="EA278" s="2"/>
      <c r="EB278" s="2"/>
      <c r="EC278" s="2"/>
      <c r="ED278" s="2"/>
      <c r="EE278" s="2">
        <v>16510488</v>
      </c>
      <c r="EF278" s="2">
        <v>2</v>
      </c>
      <c r="EG278" s="2" t="s">
        <v>51</v>
      </c>
      <c r="EH278" s="2">
        <v>0</v>
      </c>
      <c r="EI278" s="2" t="s">
        <v>6</v>
      </c>
      <c r="EJ278" s="2">
        <v>1</v>
      </c>
      <c r="EK278" s="2">
        <v>11001</v>
      </c>
      <c r="EL278" s="2" t="s">
        <v>86</v>
      </c>
      <c r="EM278" s="2" t="s">
        <v>231</v>
      </c>
      <c r="EN278" s="2"/>
      <c r="EO278" s="2" t="s">
        <v>174</v>
      </c>
      <c r="EP278" s="2"/>
      <c r="EQ278" s="2">
        <v>0</v>
      </c>
      <c r="ER278" s="2">
        <v>2583.96</v>
      </c>
      <c r="ES278" s="2">
        <v>2041.91</v>
      </c>
      <c r="ET278" s="2">
        <v>65.38</v>
      </c>
      <c r="EU278" s="2">
        <v>5.7</v>
      </c>
      <c r="EV278" s="2">
        <v>476.67</v>
      </c>
      <c r="EW278" s="2">
        <v>55.17</v>
      </c>
      <c r="EX278" s="2">
        <v>0.46</v>
      </c>
      <c r="EY278" s="2">
        <v>0</v>
      </c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>
        <v>0</v>
      </c>
      <c r="FR278" s="2">
        <f t="shared" si="250"/>
        <v>0</v>
      </c>
      <c r="FS278" s="2">
        <v>0</v>
      </c>
      <c r="FT278" s="2" t="s">
        <v>55</v>
      </c>
      <c r="FU278" s="2" t="s">
        <v>56</v>
      </c>
      <c r="FV278" s="2"/>
      <c r="FW278" s="2"/>
      <c r="FX278" s="2">
        <v>110.7</v>
      </c>
      <c r="FY278" s="2">
        <v>63.75</v>
      </c>
      <c r="FZ278" s="2"/>
      <c r="GA278" s="2" t="s">
        <v>6</v>
      </c>
      <c r="GB278" s="2"/>
      <c r="GC278" s="2"/>
      <c r="GD278" s="2">
        <v>0</v>
      </c>
      <c r="GE278" s="2"/>
      <c r="GF278" s="2">
        <v>-441138908</v>
      </c>
      <c r="GG278" s="2">
        <v>2</v>
      </c>
      <c r="GH278" s="2">
        <v>1</v>
      </c>
      <c r="GI278" s="2">
        <v>-2</v>
      </c>
      <c r="GJ278" s="2">
        <v>0</v>
      </c>
      <c r="GK278" s="2">
        <f>ROUND(R278*(R12)/100,2)</f>
        <v>0</v>
      </c>
      <c r="GL278" s="2">
        <f t="shared" si="251"/>
        <v>0</v>
      </c>
      <c r="GM278" s="2">
        <f t="shared" si="252"/>
        <v>2565.4299999999998</v>
      </c>
      <c r="GN278" s="2">
        <f t="shared" si="253"/>
        <v>2565.4299999999998</v>
      </c>
      <c r="GO278" s="2">
        <f t="shared" si="254"/>
        <v>0</v>
      </c>
      <c r="GP278" s="2">
        <f t="shared" si="255"/>
        <v>0</v>
      </c>
      <c r="GQ278" s="2"/>
      <c r="GR278" s="2">
        <v>0</v>
      </c>
      <c r="GS278" s="2">
        <v>3</v>
      </c>
      <c r="GT278" s="2">
        <v>0</v>
      </c>
      <c r="GU278" s="2" t="s">
        <v>6</v>
      </c>
      <c r="GV278" s="2">
        <f t="shared" si="256"/>
        <v>0</v>
      </c>
      <c r="GW278" s="2">
        <v>1</v>
      </c>
      <c r="GX278" s="2">
        <f t="shared" si="257"/>
        <v>0</v>
      </c>
      <c r="GY278" s="2"/>
      <c r="GZ278" s="2"/>
      <c r="HA278" s="2">
        <v>0</v>
      </c>
      <c r="HB278" s="2">
        <v>0</v>
      </c>
      <c r="HC278" s="2">
        <f t="shared" si="258"/>
        <v>0</v>
      </c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>
        <v>0</v>
      </c>
      <c r="IL278" s="2"/>
      <c r="IM278" s="2"/>
      <c r="IN278" s="2"/>
      <c r="IO278" s="2"/>
      <c r="IP278" s="2"/>
      <c r="IQ278" s="2"/>
      <c r="IR278" s="2"/>
      <c r="IS278" s="2"/>
      <c r="IT278" s="2"/>
      <c r="IU278" s="2"/>
    </row>
    <row r="279" spans="1:255" x14ac:dyDescent="0.2">
      <c r="A279">
        <v>17</v>
      </c>
      <c r="B279">
        <v>1</v>
      </c>
      <c r="C279">
        <f>ROW(SmtRes!A440)</f>
        <v>440</v>
      </c>
      <c r="D279">
        <f>ROW(EtalonRes!A440)</f>
        <v>440</v>
      </c>
      <c r="E279" t="s">
        <v>327</v>
      </c>
      <c r="F279" t="s">
        <v>328</v>
      </c>
      <c r="G279" t="s">
        <v>329</v>
      </c>
      <c r="H279" t="s">
        <v>47</v>
      </c>
      <c r="I279">
        <f>ROUND(64.72/100,9)</f>
        <v>0.6472</v>
      </c>
      <c r="J279">
        <v>0</v>
      </c>
      <c r="O279">
        <f t="shared" si="219"/>
        <v>12059.44</v>
      </c>
      <c r="P279">
        <f t="shared" si="220"/>
        <v>8801.35</v>
      </c>
      <c r="Q279">
        <f t="shared" si="221"/>
        <v>422.72</v>
      </c>
      <c r="R279">
        <f t="shared" si="222"/>
        <v>36.85</v>
      </c>
      <c r="S279">
        <f t="shared" si="223"/>
        <v>2835.37</v>
      </c>
      <c r="T279">
        <f t="shared" si="224"/>
        <v>0</v>
      </c>
      <c r="U279">
        <f t="shared" si="225"/>
        <v>49.274313119999995</v>
      </c>
      <c r="V279">
        <f t="shared" si="226"/>
        <v>0.44656800000000002</v>
      </c>
      <c r="W279">
        <f t="shared" si="227"/>
        <v>0</v>
      </c>
      <c r="X279">
        <f t="shared" si="228"/>
        <v>3188.16</v>
      </c>
      <c r="Y279">
        <f t="shared" si="229"/>
        <v>1838.22</v>
      </c>
      <c r="AA279">
        <v>16781639</v>
      </c>
      <c r="AB279">
        <f t="shared" si="230"/>
        <v>2797.7846</v>
      </c>
      <c r="AC279">
        <f t="shared" si="231"/>
        <v>2041.91</v>
      </c>
      <c r="AD279">
        <f>ROUND((((((ET279*1.25)*1.2))-(((EU279*1.25)*1.2)))+AE279),6)</f>
        <v>98.07</v>
      </c>
      <c r="AE279">
        <f>ROUND((((EU279*1.25)*1.2)),6)</f>
        <v>8.5500000000000007</v>
      </c>
      <c r="AF279">
        <f>ROUND((((EV279*1.15)*1.2)),6)</f>
        <v>657.80460000000005</v>
      </c>
      <c r="AG279">
        <f t="shared" si="235"/>
        <v>0</v>
      </c>
      <c r="AH279">
        <f>(((EW279*1.15)*1.2))</f>
        <v>76.134599999999992</v>
      </c>
      <c r="AI279">
        <f>(((EX279*1.25)*1.2))</f>
        <v>0.69000000000000006</v>
      </c>
      <c r="AJ279">
        <f t="shared" si="238"/>
        <v>0</v>
      </c>
      <c r="AK279">
        <v>2583.96</v>
      </c>
      <c r="AL279">
        <v>2041.91</v>
      </c>
      <c r="AM279">
        <v>65.38</v>
      </c>
      <c r="AN279">
        <v>5.7</v>
      </c>
      <c r="AO279">
        <v>476.67</v>
      </c>
      <c r="AP279">
        <v>0</v>
      </c>
      <c r="AQ279">
        <v>55.17</v>
      </c>
      <c r="AR279">
        <v>0.46</v>
      </c>
      <c r="AS279">
        <v>0</v>
      </c>
      <c r="AT279">
        <v>111</v>
      </c>
      <c r="AU279">
        <v>64</v>
      </c>
      <c r="AV279">
        <v>1</v>
      </c>
      <c r="AW279">
        <v>1</v>
      </c>
      <c r="AZ279">
        <v>6.66</v>
      </c>
      <c r="BA279">
        <v>6.66</v>
      </c>
      <c r="BB279">
        <v>6.66</v>
      </c>
      <c r="BC279">
        <v>6.66</v>
      </c>
      <c r="BD279" t="s">
        <v>6</v>
      </c>
      <c r="BE279" t="s">
        <v>6</v>
      </c>
      <c r="BF279" t="s">
        <v>6</v>
      </c>
      <c r="BG279" t="s">
        <v>6</v>
      </c>
      <c r="BH279">
        <v>0</v>
      </c>
      <c r="BI279">
        <v>1</v>
      </c>
      <c r="BJ279" t="s">
        <v>330</v>
      </c>
      <c r="BM279">
        <v>11001</v>
      </c>
      <c r="BN279">
        <v>0</v>
      </c>
      <c r="BO279" t="s">
        <v>6</v>
      </c>
      <c r="BP279">
        <v>0</v>
      </c>
      <c r="BQ279">
        <v>2</v>
      </c>
      <c r="BR279">
        <v>0</v>
      </c>
      <c r="BS279">
        <v>6.66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6</v>
      </c>
      <c r="BZ279">
        <v>123</v>
      </c>
      <c r="CA279">
        <v>75</v>
      </c>
      <c r="CE279">
        <v>0</v>
      </c>
      <c r="CF279">
        <v>0</v>
      </c>
      <c r="CG279">
        <v>0</v>
      </c>
      <c r="CM279">
        <v>0</v>
      </c>
      <c r="CN279" t="s">
        <v>1112</v>
      </c>
      <c r="CO279">
        <v>0</v>
      </c>
      <c r="CP279">
        <f t="shared" si="239"/>
        <v>12059.439999999999</v>
      </c>
      <c r="CQ279">
        <f t="shared" si="240"/>
        <v>13599.1206</v>
      </c>
      <c r="CR279">
        <f t="shared" si="241"/>
        <v>653.14620000000002</v>
      </c>
      <c r="CS279">
        <f t="shared" si="242"/>
        <v>56.943000000000005</v>
      </c>
      <c r="CT279">
        <f t="shared" si="243"/>
        <v>4380.9786360000007</v>
      </c>
      <c r="CU279">
        <f t="shared" si="244"/>
        <v>0</v>
      </c>
      <c r="CV279">
        <f t="shared" si="245"/>
        <v>76.134599999999992</v>
      </c>
      <c r="CW279">
        <f t="shared" si="246"/>
        <v>0.69000000000000006</v>
      </c>
      <c r="CX279">
        <f t="shared" si="247"/>
        <v>0</v>
      </c>
      <c r="CY279">
        <f t="shared" si="248"/>
        <v>3188.1641999999997</v>
      </c>
      <c r="CZ279">
        <f t="shared" si="249"/>
        <v>1838.2207999999998</v>
      </c>
      <c r="DC279" t="s">
        <v>6</v>
      </c>
      <c r="DD279" t="s">
        <v>6</v>
      </c>
      <c r="DE279" t="s">
        <v>172</v>
      </c>
      <c r="DF279" t="s">
        <v>172</v>
      </c>
      <c r="DG279" t="s">
        <v>173</v>
      </c>
      <c r="DH279" t="s">
        <v>6</v>
      </c>
      <c r="DI279" t="s">
        <v>173</v>
      </c>
      <c r="DJ279" t="s">
        <v>172</v>
      </c>
      <c r="DK279" t="s">
        <v>6</v>
      </c>
      <c r="DL279" t="s">
        <v>6</v>
      </c>
      <c r="DM279" t="s">
        <v>6</v>
      </c>
      <c r="DN279">
        <v>0</v>
      </c>
      <c r="DO279">
        <v>0</v>
      </c>
      <c r="DP279">
        <v>1</v>
      </c>
      <c r="DQ279">
        <v>1</v>
      </c>
      <c r="DU279">
        <v>1005</v>
      </c>
      <c r="DV279" t="s">
        <v>47</v>
      </c>
      <c r="DW279" t="s">
        <v>47</v>
      </c>
      <c r="DX279">
        <v>100</v>
      </c>
      <c r="EE279">
        <v>16510488</v>
      </c>
      <c r="EF279">
        <v>2</v>
      </c>
      <c r="EG279" t="s">
        <v>51</v>
      </c>
      <c r="EH279">
        <v>0</v>
      </c>
      <c r="EI279" t="s">
        <v>6</v>
      </c>
      <c r="EJ279">
        <v>1</v>
      </c>
      <c r="EK279">
        <v>11001</v>
      </c>
      <c r="EL279" t="s">
        <v>86</v>
      </c>
      <c r="EM279" t="s">
        <v>231</v>
      </c>
      <c r="EO279" t="s">
        <v>174</v>
      </c>
      <c r="EQ279">
        <v>0</v>
      </c>
      <c r="ER279">
        <v>2583.96</v>
      </c>
      <c r="ES279">
        <v>2041.91</v>
      </c>
      <c r="ET279">
        <v>65.38</v>
      </c>
      <c r="EU279">
        <v>5.7</v>
      </c>
      <c r="EV279">
        <v>476.67</v>
      </c>
      <c r="EW279">
        <v>55.17</v>
      </c>
      <c r="EX279">
        <v>0.46</v>
      </c>
      <c r="EY279">
        <v>0</v>
      </c>
      <c r="FQ279">
        <v>0</v>
      </c>
      <c r="FR279">
        <f t="shared" si="250"/>
        <v>0</v>
      </c>
      <c r="FS279">
        <v>0</v>
      </c>
      <c r="FT279" t="s">
        <v>55</v>
      </c>
      <c r="FU279" t="s">
        <v>56</v>
      </c>
      <c r="FX279">
        <v>110.7</v>
      </c>
      <c r="FY279">
        <v>63.75</v>
      </c>
      <c r="GA279" t="s">
        <v>6</v>
      </c>
      <c r="GD279">
        <v>0</v>
      </c>
      <c r="GF279">
        <v>-441138908</v>
      </c>
      <c r="GG279">
        <v>1</v>
      </c>
      <c r="GH279">
        <v>1</v>
      </c>
      <c r="GI279">
        <v>4</v>
      </c>
      <c r="GJ279">
        <v>0</v>
      </c>
      <c r="GK279">
        <f>ROUND(R279*(S12)/100,2)</f>
        <v>0</v>
      </c>
      <c r="GL279">
        <f t="shared" si="251"/>
        <v>0</v>
      </c>
      <c r="GM279">
        <f t="shared" si="252"/>
        <v>17085.82</v>
      </c>
      <c r="GN279">
        <f t="shared" si="253"/>
        <v>17085.82</v>
      </c>
      <c r="GO279">
        <f t="shared" si="254"/>
        <v>0</v>
      </c>
      <c r="GP279">
        <f t="shared" si="255"/>
        <v>0</v>
      </c>
      <c r="GR279">
        <v>0</v>
      </c>
      <c r="GS279">
        <v>3</v>
      </c>
      <c r="GT279">
        <v>0</v>
      </c>
      <c r="GU279" t="s">
        <v>6</v>
      </c>
      <c r="GV279">
        <f t="shared" si="256"/>
        <v>0</v>
      </c>
      <c r="GW279">
        <v>1</v>
      </c>
      <c r="GX279">
        <f t="shared" si="257"/>
        <v>0</v>
      </c>
      <c r="HA279">
        <v>0</v>
      </c>
      <c r="HB279">
        <v>0</v>
      </c>
      <c r="HC279">
        <f t="shared" si="258"/>
        <v>0</v>
      </c>
      <c r="IK279">
        <v>0</v>
      </c>
    </row>
    <row r="280" spans="1:255" x14ac:dyDescent="0.2">
      <c r="A280" s="2">
        <v>17</v>
      </c>
      <c r="B280" s="2">
        <v>1</v>
      </c>
      <c r="C280" s="2">
        <f>ROW(SmtRes!A449)</f>
        <v>449</v>
      </c>
      <c r="D280" s="2">
        <f>ROW(EtalonRes!A447)</f>
        <v>447</v>
      </c>
      <c r="E280" s="2" t="s">
        <v>331</v>
      </c>
      <c r="F280" s="2" t="s">
        <v>332</v>
      </c>
      <c r="G280" s="2" t="s">
        <v>333</v>
      </c>
      <c r="H280" s="2" t="s">
        <v>47</v>
      </c>
      <c r="I280" s="2">
        <f>ROUND(64.72/100,9)</f>
        <v>0.6472</v>
      </c>
      <c r="J280" s="2">
        <v>0</v>
      </c>
      <c r="K280" s="2"/>
      <c r="L280" s="2"/>
      <c r="M280" s="2"/>
      <c r="N280" s="2"/>
      <c r="O280" s="2">
        <f t="shared" si="219"/>
        <v>357.8</v>
      </c>
      <c r="P280" s="2">
        <f t="shared" si="220"/>
        <v>0.59</v>
      </c>
      <c r="Q280" s="2">
        <f t="shared" si="221"/>
        <v>42.52</v>
      </c>
      <c r="R280" s="2">
        <f t="shared" si="222"/>
        <v>10.220000000000001</v>
      </c>
      <c r="S280" s="2">
        <f t="shared" si="223"/>
        <v>314.69</v>
      </c>
      <c r="T280" s="2">
        <f t="shared" si="224"/>
        <v>0</v>
      </c>
      <c r="U280" s="2">
        <f t="shared" si="225"/>
        <v>37.868966399999998</v>
      </c>
      <c r="V280" s="2">
        <f t="shared" si="226"/>
        <v>0.82517999999999991</v>
      </c>
      <c r="W280" s="2">
        <f t="shared" si="227"/>
        <v>0</v>
      </c>
      <c r="X280" s="2">
        <f t="shared" si="228"/>
        <v>360.65</v>
      </c>
      <c r="Y280" s="2">
        <f t="shared" si="229"/>
        <v>207.94</v>
      </c>
      <c r="Z280" s="2"/>
      <c r="AA280" s="2">
        <v>16781625</v>
      </c>
      <c r="AB280" s="2">
        <f t="shared" si="230"/>
        <v>552.83920000000001</v>
      </c>
      <c r="AC280" s="2">
        <f t="shared" si="231"/>
        <v>0.91</v>
      </c>
      <c r="AD280" s="2">
        <f>ROUND((((((ET280*1.25)*1.2))-(((EU280*1.25)*1.2)))+AE280),6)</f>
        <v>65.7</v>
      </c>
      <c r="AE280" s="2">
        <f>ROUND((((EU280*1.25)*1.2)),6)</f>
        <v>15.795</v>
      </c>
      <c r="AF280" s="2">
        <f>ROUND((((EV280*1.15)*1.2)),6)</f>
        <v>486.22919999999999</v>
      </c>
      <c r="AG280" s="2">
        <f t="shared" si="235"/>
        <v>0</v>
      </c>
      <c r="AH280" s="2">
        <f>(((EW280*1.15)*1.2))</f>
        <v>58.511999999999993</v>
      </c>
      <c r="AI280" s="2">
        <f>(((EX280*1.25)*1.2))</f>
        <v>1.2749999999999999</v>
      </c>
      <c r="AJ280" s="2">
        <f t="shared" si="238"/>
        <v>0</v>
      </c>
      <c r="AK280" s="2">
        <v>397.05</v>
      </c>
      <c r="AL280" s="2">
        <v>0.91</v>
      </c>
      <c r="AM280" s="2">
        <v>43.8</v>
      </c>
      <c r="AN280" s="2">
        <v>10.53</v>
      </c>
      <c r="AO280" s="2">
        <v>352.34</v>
      </c>
      <c r="AP280" s="2">
        <v>0</v>
      </c>
      <c r="AQ280" s="2">
        <v>42.4</v>
      </c>
      <c r="AR280" s="2">
        <v>0.85</v>
      </c>
      <c r="AS280" s="2">
        <v>0</v>
      </c>
      <c r="AT280" s="2">
        <v>111</v>
      </c>
      <c r="AU280" s="2">
        <v>64</v>
      </c>
      <c r="AV280" s="2">
        <v>1</v>
      </c>
      <c r="AW280" s="2">
        <v>1</v>
      </c>
      <c r="AX280" s="2"/>
      <c r="AY280" s="2"/>
      <c r="AZ280" s="2">
        <v>1</v>
      </c>
      <c r="BA280" s="2">
        <v>1</v>
      </c>
      <c r="BB280" s="2">
        <v>1</v>
      </c>
      <c r="BC280" s="2">
        <v>1</v>
      </c>
      <c r="BD280" s="2" t="s">
        <v>6</v>
      </c>
      <c r="BE280" s="2" t="s">
        <v>6</v>
      </c>
      <c r="BF280" s="2" t="s">
        <v>6</v>
      </c>
      <c r="BG280" s="2" t="s">
        <v>6</v>
      </c>
      <c r="BH280" s="2">
        <v>0</v>
      </c>
      <c r="BI280" s="2">
        <v>1</v>
      </c>
      <c r="BJ280" s="2" t="s">
        <v>334</v>
      </c>
      <c r="BK280" s="2"/>
      <c r="BL280" s="2"/>
      <c r="BM280" s="2">
        <v>11001</v>
      </c>
      <c r="BN280" s="2">
        <v>0</v>
      </c>
      <c r="BO280" s="2" t="s">
        <v>6</v>
      </c>
      <c r="BP280" s="2">
        <v>0</v>
      </c>
      <c r="BQ280" s="2">
        <v>2</v>
      </c>
      <c r="BR280" s="2">
        <v>0</v>
      </c>
      <c r="BS280" s="2">
        <v>1</v>
      </c>
      <c r="BT280" s="2">
        <v>1</v>
      </c>
      <c r="BU280" s="2">
        <v>1</v>
      </c>
      <c r="BV280" s="2">
        <v>1</v>
      </c>
      <c r="BW280" s="2">
        <v>1</v>
      </c>
      <c r="BX280" s="2">
        <v>1</v>
      </c>
      <c r="BY280" s="2" t="s">
        <v>6</v>
      </c>
      <c r="BZ280" s="2">
        <v>123</v>
      </c>
      <c r="CA280" s="2">
        <v>75</v>
      </c>
      <c r="CB280" s="2"/>
      <c r="CC280" s="2"/>
      <c r="CD280" s="2"/>
      <c r="CE280" s="2">
        <v>0</v>
      </c>
      <c r="CF280" s="2">
        <v>0</v>
      </c>
      <c r="CG280" s="2">
        <v>0</v>
      </c>
      <c r="CH280" s="2"/>
      <c r="CI280" s="2"/>
      <c r="CJ280" s="2"/>
      <c r="CK280" s="2"/>
      <c r="CL280" s="2"/>
      <c r="CM280" s="2">
        <v>0</v>
      </c>
      <c r="CN280" s="2" t="s">
        <v>1112</v>
      </c>
      <c r="CO280" s="2">
        <v>0</v>
      </c>
      <c r="CP280" s="2">
        <f t="shared" si="239"/>
        <v>357.8</v>
      </c>
      <c r="CQ280" s="2">
        <f t="shared" si="240"/>
        <v>0.91</v>
      </c>
      <c r="CR280" s="2">
        <f t="shared" si="241"/>
        <v>65.7</v>
      </c>
      <c r="CS280" s="2">
        <f t="shared" si="242"/>
        <v>15.795</v>
      </c>
      <c r="CT280" s="2">
        <f t="shared" si="243"/>
        <v>486.22919999999999</v>
      </c>
      <c r="CU280" s="2">
        <f t="shared" si="244"/>
        <v>0</v>
      </c>
      <c r="CV280" s="2">
        <f t="shared" si="245"/>
        <v>58.511999999999993</v>
      </c>
      <c r="CW280" s="2">
        <f t="shared" si="246"/>
        <v>1.2749999999999999</v>
      </c>
      <c r="CX280" s="2">
        <f t="shared" si="247"/>
        <v>0</v>
      </c>
      <c r="CY280" s="2">
        <f t="shared" si="248"/>
        <v>360.65010000000001</v>
      </c>
      <c r="CZ280" s="2">
        <f t="shared" si="249"/>
        <v>207.94240000000002</v>
      </c>
      <c r="DA280" s="2"/>
      <c r="DB280" s="2"/>
      <c r="DC280" s="2" t="s">
        <v>6</v>
      </c>
      <c r="DD280" s="2" t="s">
        <v>6</v>
      </c>
      <c r="DE280" s="2" t="s">
        <v>172</v>
      </c>
      <c r="DF280" s="2" t="s">
        <v>172</v>
      </c>
      <c r="DG280" s="2" t="s">
        <v>173</v>
      </c>
      <c r="DH280" s="2" t="s">
        <v>6</v>
      </c>
      <c r="DI280" s="2" t="s">
        <v>173</v>
      </c>
      <c r="DJ280" s="2" t="s">
        <v>172</v>
      </c>
      <c r="DK280" s="2" t="s">
        <v>6</v>
      </c>
      <c r="DL280" s="2" t="s">
        <v>6</v>
      </c>
      <c r="DM280" s="2" t="s">
        <v>6</v>
      </c>
      <c r="DN280" s="2">
        <v>0</v>
      </c>
      <c r="DO280" s="2">
        <v>0</v>
      </c>
      <c r="DP280" s="2">
        <v>1</v>
      </c>
      <c r="DQ280" s="2">
        <v>1</v>
      </c>
      <c r="DR280" s="2"/>
      <c r="DS280" s="2"/>
      <c r="DT280" s="2"/>
      <c r="DU280" s="2">
        <v>1005</v>
      </c>
      <c r="DV280" s="2" t="s">
        <v>47</v>
      </c>
      <c r="DW280" s="2" t="s">
        <v>47</v>
      </c>
      <c r="DX280" s="2">
        <v>100</v>
      </c>
      <c r="DY280" s="2"/>
      <c r="DZ280" s="2"/>
      <c r="EA280" s="2"/>
      <c r="EB280" s="2"/>
      <c r="EC280" s="2"/>
      <c r="ED280" s="2"/>
      <c r="EE280" s="2">
        <v>16510488</v>
      </c>
      <c r="EF280" s="2">
        <v>2</v>
      </c>
      <c r="EG280" s="2" t="s">
        <v>51</v>
      </c>
      <c r="EH280" s="2">
        <v>0</v>
      </c>
      <c r="EI280" s="2" t="s">
        <v>6</v>
      </c>
      <c r="EJ280" s="2">
        <v>1</v>
      </c>
      <c r="EK280" s="2">
        <v>11001</v>
      </c>
      <c r="EL280" s="2" t="s">
        <v>86</v>
      </c>
      <c r="EM280" s="2" t="s">
        <v>231</v>
      </c>
      <c r="EN280" s="2"/>
      <c r="EO280" s="2" t="s">
        <v>174</v>
      </c>
      <c r="EP280" s="2"/>
      <c r="EQ280" s="2">
        <v>0</v>
      </c>
      <c r="ER280" s="2">
        <v>397.05</v>
      </c>
      <c r="ES280" s="2">
        <v>0.91</v>
      </c>
      <c r="ET280" s="2">
        <v>43.8</v>
      </c>
      <c r="EU280" s="2">
        <v>10.53</v>
      </c>
      <c r="EV280" s="2">
        <v>352.34</v>
      </c>
      <c r="EW280" s="2">
        <v>42.4</v>
      </c>
      <c r="EX280" s="2">
        <v>0.85</v>
      </c>
      <c r="EY280" s="2">
        <v>0</v>
      </c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>
        <v>0</v>
      </c>
      <c r="FR280" s="2">
        <f t="shared" si="250"/>
        <v>0</v>
      </c>
      <c r="FS280" s="2">
        <v>0</v>
      </c>
      <c r="FT280" s="2" t="s">
        <v>55</v>
      </c>
      <c r="FU280" s="2" t="s">
        <v>56</v>
      </c>
      <c r="FV280" s="2"/>
      <c r="FW280" s="2"/>
      <c r="FX280" s="2">
        <v>110.7</v>
      </c>
      <c r="FY280" s="2">
        <v>63.75</v>
      </c>
      <c r="FZ280" s="2"/>
      <c r="GA280" s="2" t="s">
        <v>6</v>
      </c>
      <c r="GB280" s="2"/>
      <c r="GC280" s="2"/>
      <c r="GD280" s="2">
        <v>0</v>
      </c>
      <c r="GE280" s="2"/>
      <c r="GF280" s="2">
        <v>35623097</v>
      </c>
      <c r="GG280" s="2">
        <v>2</v>
      </c>
      <c r="GH280" s="2">
        <v>1</v>
      </c>
      <c r="GI280" s="2">
        <v>-2</v>
      </c>
      <c r="GJ280" s="2">
        <v>0</v>
      </c>
      <c r="GK280" s="2">
        <f>ROUND(R280*(R12)/100,2)</f>
        <v>0</v>
      </c>
      <c r="GL280" s="2">
        <f t="shared" si="251"/>
        <v>0</v>
      </c>
      <c r="GM280" s="2">
        <f t="shared" si="252"/>
        <v>926.39</v>
      </c>
      <c r="GN280" s="2">
        <f t="shared" si="253"/>
        <v>926.39</v>
      </c>
      <c r="GO280" s="2">
        <f t="shared" si="254"/>
        <v>0</v>
      </c>
      <c r="GP280" s="2">
        <f t="shared" si="255"/>
        <v>0</v>
      </c>
      <c r="GQ280" s="2"/>
      <c r="GR280" s="2">
        <v>0</v>
      </c>
      <c r="GS280" s="2">
        <v>3</v>
      </c>
      <c r="GT280" s="2">
        <v>0</v>
      </c>
      <c r="GU280" s="2" t="s">
        <v>6</v>
      </c>
      <c r="GV280" s="2">
        <f t="shared" si="256"/>
        <v>0</v>
      </c>
      <c r="GW280" s="2">
        <v>1</v>
      </c>
      <c r="GX280" s="2">
        <f t="shared" si="257"/>
        <v>0</v>
      </c>
      <c r="GY280" s="2"/>
      <c r="GZ280" s="2"/>
      <c r="HA280" s="2">
        <v>0</v>
      </c>
      <c r="HB280" s="2">
        <v>0</v>
      </c>
      <c r="HC280" s="2">
        <f t="shared" si="258"/>
        <v>0</v>
      </c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>
        <v>0</v>
      </c>
      <c r="IL280" s="2"/>
      <c r="IM280" s="2"/>
      <c r="IN280" s="2"/>
      <c r="IO280" s="2"/>
      <c r="IP280" s="2"/>
      <c r="IQ280" s="2"/>
      <c r="IR280" s="2"/>
      <c r="IS280" s="2"/>
      <c r="IT280" s="2"/>
      <c r="IU280" s="2"/>
    </row>
    <row r="281" spans="1:255" x14ac:dyDescent="0.2">
      <c r="A281">
        <v>17</v>
      </c>
      <c r="B281">
        <v>1</v>
      </c>
      <c r="C281">
        <f>ROW(SmtRes!A458)</f>
        <v>458</v>
      </c>
      <c r="D281">
        <f>ROW(EtalonRes!A454)</f>
        <v>454</v>
      </c>
      <c r="E281" t="s">
        <v>331</v>
      </c>
      <c r="F281" t="s">
        <v>332</v>
      </c>
      <c r="G281" t="s">
        <v>333</v>
      </c>
      <c r="H281" t="s">
        <v>47</v>
      </c>
      <c r="I281">
        <f>ROUND(64.72/100,9)</f>
        <v>0.6472</v>
      </c>
      <c r="J281">
        <v>0</v>
      </c>
      <c r="O281">
        <f t="shared" si="219"/>
        <v>2382.9299999999998</v>
      </c>
      <c r="P281">
        <f t="shared" si="220"/>
        <v>3.92</v>
      </c>
      <c r="Q281">
        <f t="shared" si="221"/>
        <v>283.19</v>
      </c>
      <c r="R281">
        <f t="shared" si="222"/>
        <v>68.08</v>
      </c>
      <c r="S281">
        <f t="shared" si="223"/>
        <v>2095.8200000000002</v>
      </c>
      <c r="T281">
        <f t="shared" si="224"/>
        <v>0</v>
      </c>
      <c r="U281">
        <f t="shared" si="225"/>
        <v>37.868966399999998</v>
      </c>
      <c r="V281">
        <f t="shared" si="226"/>
        <v>0.82517999999999991</v>
      </c>
      <c r="W281">
        <f t="shared" si="227"/>
        <v>0</v>
      </c>
      <c r="X281">
        <f t="shared" si="228"/>
        <v>2401.9299999999998</v>
      </c>
      <c r="Y281">
        <f t="shared" si="229"/>
        <v>1384.9</v>
      </c>
      <c r="AA281">
        <v>16781639</v>
      </c>
      <c r="AB281">
        <f t="shared" si="230"/>
        <v>552.83920000000001</v>
      </c>
      <c r="AC281">
        <f t="shared" si="231"/>
        <v>0.91</v>
      </c>
      <c r="AD281">
        <f>ROUND((((((ET281*1.25)*1.2))-(((EU281*1.25)*1.2)))+AE281),6)</f>
        <v>65.7</v>
      </c>
      <c r="AE281">
        <f>ROUND((((EU281*1.25)*1.2)),6)</f>
        <v>15.795</v>
      </c>
      <c r="AF281">
        <f>ROUND((((EV281*1.15)*1.2)),6)</f>
        <v>486.22919999999999</v>
      </c>
      <c r="AG281">
        <f t="shared" si="235"/>
        <v>0</v>
      </c>
      <c r="AH281">
        <f>(((EW281*1.15)*1.2))</f>
        <v>58.511999999999993</v>
      </c>
      <c r="AI281">
        <f>(((EX281*1.25)*1.2))</f>
        <v>1.2749999999999999</v>
      </c>
      <c r="AJ281">
        <f t="shared" si="238"/>
        <v>0</v>
      </c>
      <c r="AK281">
        <v>397.05</v>
      </c>
      <c r="AL281">
        <v>0.91</v>
      </c>
      <c r="AM281">
        <v>43.8</v>
      </c>
      <c r="AN281">
        <v>10.53</v>
      </c>
      <c r="AO281">
        <v>352.34</v>
      </c>
      <c r="AP281">
        <v>0</v>
      </c>
      <c r="AQ281">
        <v>42.4</v>
      </c>
      <c r="AR281">
        <v>0.85</v>
      </c>
      <c r="AS281">
        <v>0</v>
      </c>
      <c r="AT281">
        <v>111</v>
      </c>
      <c r="AU281">
        <v>64</v>
      </c>
      <c r="AV281">
        <v>1</v>
      </c>
      <c r="AW281">
        <v>1</v>
      </c>
      <c r="AZ281">
        <v>6.66</v>
      </c>
      <c r="BA281">
        <v>6.66</v>
      </c>
      <c r="BB281">
        <v>6.66</v>
      </c>
      <c r="BC281">
        <v>6.66</v>
      </c>
      <c r="BD281" t="s">
        <v>6</v>
      </c>
      <c r="BE281" t="s">
        <v>6</v>
      </c>
      <c r="BF281" t="s">
        <v>6</v>
      </c>
      <c r="BG281" t="s">
        <v>6</v>
      </c>
      <c r="BH281">
        <v>0</v>
      </c>
      <c r="BI281">
        <v>1</v>
      </c>
      <c r="BJ281" t="s">
        <v>334</v>
      </c>
      <c r="BM281">
        <v>11001</v>
      </c>
      <c r="BN281">
        <v>0</v>
      </c>
      <c r="BO281" t="s">
        <v>6</v>
      </c>
      <c r="BP281">
        <v>0</v>
      </c>
      <c r="BQ281">
        <v>2</v>
      </c>
      <c r="BR281">
        <v>0</v>
      </c>
      <c r="BS281">
        <v>6.66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6</v>
      </c>
      <c r="BZ281">
        <v>123</v>
      </c>
      <c r="CA281">
        <v>75</v>
      </c>
      <c r="CE281">
        <v>0</v>
      </c>
      <c r="CF281">
        <v>0</v>
      </c>
      <c r="CG281">
        <v>0</v>
      </c>
      <c r="CM281">
        <v>0</v>
      </c>
      <c r="CN281" t="s">
        <v>1112</v>
      </c>
      <c r="CO281">
        <v>0</v>
      </c>
      <c r="CP281">
        <f t="shared" si="239"/>
        <v>2382.9300000000003</v>
      </c>
      <c r="CQ281">
        <f t="shared" si="240"/>
        <v>6.0606</v>
      </c>
      <c r="CR281">
        <f t="shared" si="241"/>
        <v>437.56200000000001</v>
      </c>
      <c r="CS281">
        <f t="shared" si="242"/>
        <v>105.1947</v>
      </c>
      <c r="CT281">
        <f t="shared" si="243"/>
        <v>3238.2864720000002</v>
      </c>
      <c r="CU281">
        <f t="shared" si="244"/>
        <v>0</v>
      </c>
      <c r="CV281">
        <f t="shared" si="245"/>
        <v>58.511999999999993</v>
      </c>
      <c r="CW281">
        <f t="shared" si="246"/>
        <v>1.2749999999999999</v>
      </c>
      <c r="CX281">
        <f t="shared" si="247"/>
        <v>0</v>
      </c>
      <c r="CY281">
        <f t="shared" si="248"/>
        <v>2401.9290000000001</v>
      </c>
      <c r="CZ281">
        <f t="shared" si="249"/>
        <v>1384.896</v>
      </c>
      <c r="DC281" t="s">
        <v>6</v>
      </c>
      <c r="DD281" t="s">
        <v>6</v>
      </c>
      <c r="DE281" t="s">
        <v>172</v>
      </c>
      <c r="DF281" t="s">
        <v>172</v>
      </c>
      <c r="DG281" t="s">
        <v>173</v>
      </c>
      <c r="DH281" t="s">
        <v>6</v>
      </c>
      <c r="DI281" t="s">
        <v>173</v>
      </c>
      <c r="DJ281" t="s">
        <v>172</v>
      </c>
      <c r="DK281" t="s">
        <v>6</v>
      </c>
      <c r="DL281" t="s">
        <v>6</v>
      </c>
      <c r="DM281" t="s">
        <v>6</v>
      </c>
      <c r="DN281">
        <v>0</v>
      </c>
      <c r="DO281">
        <v>0</v>
      </c>
      <c r="DP281">
        <v>1</v>
      </c>
      <c r="DQ281">
        <v>1</v>
      </c>
      <c r="DU281">
        <v>1005</v>
      </c>
      <c r="DV281" t="s">
        <v>47</v>
      </c>
      <c r="DW281" t="s">
        <v>47</v>
      </c>
      <c r="DX281">
        <v>100</v>
      </c>
      <c r="EE281">
        <v>16510488</v>
      </c>
      <c r="EF281">
        <v>2</v>
      </c>
      <c r="EG281" t="s">
        <v>51</v>
      </c>
      <c r="EH281">
        <v>0</v>
      </c>
      <c r="EI281" t="s">
        <v>6</v>
      </c>
      <c r="EJ281">
        <v>1</v>
      </c>
      <c r="EK281">
        <v>11001</v>
      </c>
      <c r="EL281" t="s">
        <v>86</v>
      </c>
      <c r="EM281" t="s">
        <v>231</v>
      </c>
      <c r="EO281" t="s">
        <v>174</v>
      </c>
      <c r="EQ281">
        <v>0</v>
      </c>
      <c r="ER281">
        <v>397.05</v>
      </c>
      <c r="ES281">
        <v>0.91</v>
      </c>
      <c r="ET281">
        <v>43.8</v>
      </c>
      <c r="EU281">
        <v>10.53</v>
      </c>
      <c r="EV281">
        <v>352.34</v>
      </c>
      <c r="EW281">
        <v>42.4</v>
      </c>
      <c r="EX281">
        <v>0.85</v>
      </c>
      <c r="EY281">
        <v>0</v>
      </c>
      <c r="FQ281">
        <v>0</v>
      </c>
      <c r="FR281">
        <f t="shared" si="250"/>
        <v>0</v>
      </c>
      <c r="FS281">
        <v>0</v>
      </c>
      <c r="FT281" t="s">
        <v>55</v>
      </c>
      <c r="FU281" t="s">
        <v>56</v>
      </c>
      <c r="FX281">
        <v>110.7</v>
      </c>
      <c r="FY281">
        <v>63.75</v>
      </c>
      <c r="GA281" t="s">
        <v>6</v>
      </c>
      <c r="GD281">
        <v>0</v>
      </c>
      <c r="GF281">
        <v>35623097</v>
      </c>
      <c r="GG281">
        <v>1</v>
      </c>
      <c r="GH281">
        <v>1</v>
      </c>
      <c r="GI281">
        <v>4</v>
      </c>
      <c r="GJ281">
        <v>0</v>
      </c>
      <c r="GK281">
        <f>ROUND(R281*(S12)/100,2)</f>
        <v>0</v>
      </c>
      <c r="GL281">
        <f t="shared" si="251"/>
        <v>0</v>
      </c>
      <c r="GM281">
        <f t="shared" si="252"/>
        <v>6169.76</v>
      </c>
      <c r="GN281">
        <f t="shared" si="253"/>
        <v>6169.76</v>
      </c>
      <c r="GO281">
        <f t="shared" si="254"/>
        <v>0</v>
      </c>
      <c r="GP281">
        <f t="shared" si="255"/>
        <v>0</v>
      </c>
      <c r="GR281">
        <v>0</v>
      </c>
      <c r="GS281">
        <v>3</v>
      </c>
      <c r="GT281">
        <v>0</v>
      </c>
      <c r="GU281" t="s">
        <v>6</v>
      </c>
      <c r="GV281">
        <f t="shared" si="256"/>
        <v>0</v>
      </c>
      <c r="GW281">
        <v>1</v>
      </c>
      <c r="GX281">
        <f t="shared" si="257"/>
        <v>0</v>
      </c>
      <c r="HA281">
        <v>0</v>
      </c>
      <c r="HB281">
        <v>0</v>
      </c>
      <c r="HC281">
        <f t="shared" si="258"/>
        <v>0</v>
      </c>
      <c r="IK281">
        <v>0</v>
      </c>
    </row>
    <row r="282" spans="1:255" x14ac:dyDescent="0.2">
      <c r="A282" s="2">
        <v>18</v>
      </c>
      <c r="B282" s="2">
        <v>1</v>
      </c>
      <c r="C282" s="2">
        <v>445</v>
      </c>
      <c r="D282" s="2"/>
      <c r="E282" s="2" t="s">
        <v>335</v>
      </c>
      <c r="F282" s="2" t="s">
        <v>336</v>
      </c>
      <c r="G282" s="2" t="s">
        <v>337</v>
      </c>
      <c r="H282" s="2" t="s">
        <v>182</v>
      </c>
      <c r="I282" s="2">
        <f>I280*J282</f>
        <v>66.014399999999995</v>
      </c>
      <c r="J282" s="2">
        <v>101.99999999999999</v>
      </c>
      <c r="K282" s="2"/>
      <c r="L282" s="2"/>
      <c r="M282" s="2"/>
      <c r="N282" s="2"/>
      <c r="O282" s="2">
        <f t="shared" si="219"/>
        <v>0</v>
      </c>
      <c r="P282" s="2">
        <f t="shared" si="220"/>
        <v>0</v>
      </c>
      <c r="Q282" s="2">
        <f t="shared" si="221"/>
        <v>0</v>
      </c>
      <c r="R282" s="2">
        <f t="shared" si="222"/>
        <v>0</v>
      </c>
      <c r="S282" s="2">
        <f t="shared" si="223"/>
        <v>0</v>
      </c>
      <c r="T282" s="2">
        <f t="shared" si="224"/>
        <v>0</v>
      </c>
      <c r="U282" s="2">
        <f t="shared" si="225"/>
        <v>0</v>
      </c>
      <c r="V282" s="2">
        <f t="shared" si="226"/>
        <v>0</v>
      </c>
      <c r="W282" s="2">
        <f t="shared" si="227"/>
        <v>0</v>
      </c>
      <c r="X282" s="2">
        <f t="shared" si="228"/>
        <v>0</v>
      </c>
      <c r="Y282" s="2">
        <f t="shared" si="229"/>
        <v>0</v>
      </c>
      <c r="Z282" s="2"/>
      <c r="AA282" s="2">
        <v>16781625</v>
      </c>
      <c r="AB282" s="2">
        <f t="shared" si="230"/>
        <v>0</v>
      </c>
      <c r="AC282" s="2">
        <f t="shared" si="231"/>
        <v>0</v>
      </c>
      <c r="AD282" s="2">
        <f t="shared" ref="AD282:AD289" si="261">ROUND((((ET282)-(EU282))+AE282),6)</f>
        <v>0</v>
      </c>
      <c r="AE282" s="2">
        <f t="shared" ref="AE282:AF289" si="262">ROUND((EU282),6)</f>
        <v>0</v>
      </c>
      <c r="AF282" s="2">
        <f t="shared" si="262"/>
        <v>0</v>
      </c>
      <c r="AG282" s="2">
        <f t="shared" si="235"/>
        <v>0</v>
      </c>
      <c r="AH282" s="2">
        <f t="shared" ref="AH282:AI289" si="263">(EW282)</f>
        <v>0</v>
      </c>
      <c r="AI282" s="2">
        <f t="shared" si="263"/>
        <v>0</v>
      </c>
      <c r="AJ282" s="2">
        <f t="shared" si="238"/>
        <v>0</v>
      </c>
      <c r="AK282" s="2">
        <v>0</v>
      </c>
      <c r="AL282" s="2">
        <v>0</v>
      </c>
      <c r="AM282" s="2">
        <v>0</v>
      </c>
      <c r="AN282" s="2">
        <v>0</v>
      </c>
      <c r="AO282" s="2">
        <v>0</v>
      </c>
      <c r="AP282" s="2">
        <v>0</v>
      </c>
      <c r="AQ282" s="2">
        <v>0</v>
      </c>
      <c r="AR282" s="2">
        <v>0</v>
      </c>
      <c r="AS282" s="2">
        <v>0</v>
      </c>
      <c r="AT282" s="2">
        <v>111</v>
      </c>
      <c r="AU282" s="2">
        <v>64</v>
      </c>
      <c r="AV282" s="2">
        <v>1</v>
      </c>
      <c r="AW282" s="2">
        <v>1</v>
      </c>
      <c r="AX282" s="2"/>
      <c r="AY282" s="2"/>
      <c r="AZ282" s="2">
        <v>1</v>
      </c>
      <c r="BA282" s="2">
        <v>1</v>
      </c>
      <c r="BB282" s="2">
        <v>1</v>
      </c>
      <c r="BC282" s="2">
        <v>1</v>
      </c>
      <c r="BD282" s="2" t="s">
        <v>6</v>
      </c>
      <c r="BE282" s="2" t="s">
        <v>6</v>
      </c>
      <c r="BF282" s="2" t="s">
        <v>6</v>
      </c>
      <c r="BG282" s="2" t="s">
        <v>6</v>
      </c>
      <c r="BH282" s="2">
        <v>3</v>
      </c>
      <c r="BI282" s="2">
        <v>1</v>
      </c>
      <c r="BJ282" s="2" t="s">
        <v>6</v>
      </c>
      <c r="BK282" s="2"/>
      <c r="BL282" s="2"/>
      <c r="BM282" s="2">
        <v>11001</v>
      </c>
      <c r="BN282" s="2">
        <v>0</v>
      </c>
      <c r="BO282" s="2" t="s">
        <v>6</v>
      </c>
      <c r="BP282" s="2">
        <v>0</v>
      </c>
      <c r="BQ282" s="2">
        <v>2</v>
      </c>
      <c r="BR282" s="2">
        <v>0</v>
      </c>
      <c r="BS282" s="2">
        <v>1</v>
      </c>
      <c r="BT282" s="2">
        <v>1</v>
      </c>
      <c r="BU282" s="2">
        <v>1</v>
      </c>
      <c r="BV282" s="2">
        <v>1</v>
      </c>
      <c r="BW282" s="2">
        <v>1</v>
      </c>
      <c r="BX282" s="2">
        <v>1</v>
      </c>
      <c r="BY282" s="2" t="s">
        <v>6</v>
      </c>
      <c r="BZ282" s="2">
        <v>123</v>
      </c>
      <c r="CA282" s="2">
        <v>75</v>
      </c>
      <c r="CB282" s="2"/>
      <c r="CC282" s="2"/>
      <c r="CD282" s="2"/>
      <c r="CE282" s="2">
        <v>0</v>
      </c>
      <c r="CF282" s="2">
        <v>0</v>
      </c>
      <c r="CG282" s="2">
        <v>0</v>
      </c>
      <c r="CH282" s="2"/>
      <c r="CI282" s="2"/>
      <c r="CJ282" s="2"/>
      <c r="CK282" s="2"/>
      <c r="CL282" s="2"/>
      <c r="CM282" s="2">
        <v>0</v>
      </c>
      <c r="CN282" s="2" t="s">
        <v>6</v>
      </c>
      <c r="CO282" s="2">
        <v>0</v>
      </c>
      <c r="CP282" s="2">
        <f t="shared" si="239"/>
        <v>0</v>
      </c>
      <c r="CQ282" s="2">
        <f t="shared" si="240"/>
        <v>0</v>
      </c>
      <c r="CR282" s="2">
        <f t="shared" si="241"/>
        <v>0</v>
      </c>
      <c r="CS282" s="2">
        <f t="shared" si="242"/>
        <v>0</v>
      </c>
      <c r="CT282" s="2">
        <f t="shared" si="243"/>
        <v>0</v>
      </c>
      <c r="CU282" s="2">
        <f t="shared" si="244"/>
        <v>0</v>
      </c>
      <c r="CV282" s="2">
        <f t="shared" si="245"/>
        <v>0</v>
      </c>
      <c r="CW282" s="2">
        <f t="shared" si="246"/>
        <v>0</v>
      </c>
      <c r="CX282" s="2">
        <f t="shared" si="247"/>
        <v>0</v>
      </c>
      <c r="CY282" s="2">
        <f t="shared" si="248"/>
        <v>0</v>
      </c>
      <c r="CZ282" s="2">
        <f t="shared" si="249"/>
        <v>0</v>
      </c>
      <c r="DA282" s="2"/>
      <c r="DB282" s="2"/>
      <c r="DC282" s="2" t="s">
        <v>6</v>
      </c>
      <c r="DD282" s="2" t="s">
        <v>6</v>
      </c>
      <c r="DE282" s="2" t="s">
        <v>6</v>
      </c>
      <c r="DF282" s="2" t="s">
        <v>6</v>
      </c>
      <c r="DG282" s="2" t="s">
        <v>6</v>
      </c>
      <c r="DH282" s="2" t="s">
        <v>6</v>
      </c>
      <c r="DI282" s="2" t="s">
        <v>6</v>
      </c>
      <c r="DJ282" s="2" t="s">
        <v>6</v>
      </c>
      <c r="DK282" s="2" t="s">
        <v>6</v>
      </c>
      <c r="DL282" s="2" t="s">
        <v>6</v>
      </c>
      <c r="DM282" s="2" t="s">
        <v>6</v>
      </c>
      <c r="DN282" s="2">
        <v>0</v>
      </c>
      <c r="DO282" s="2">
        <v>0</v>
      </c>
      <c r="DP282" s="2">
        <v>1</v>
      </c>
      <c r="DQ282" s="2">
        <v>1</v>
      </c>
      <c r="DR282" s="2"/>
      <c r="DS282" s="2"/>
      <c r="DT282" s="2"/>
      <c r="DU282" s="2">
        <v>1005</v>
      </c>
      <c r="DV282" s="2" t="s">
        <v>182</v>
      </c>
      <c r="DW282" s="2" t="s">
        <v>182</v>
      </c>
      <c r="DX282" s="2">
        <v>1</v>
      </c>
      <c r="DY282" s="2"/>
      <c r="DZ282" s="2"/>
      <c r="EA282" s="2"/>
      <c r="EB282" s="2"/>
      <c r="EC282" s="2"/>
      <c r="ED282" s="2"/>
      <c r="EE282" s="2">
        <v>16510488</v>
      </c>
      <c r="EF282" s="2">
        <v>2</v>
      </c>
      <c r="EG282" s="2" t="s">
        <v>51</v>
      </c>
      <c r="EH282" s="2">
        <v>0</v>
      </c>
      <c r="EI282" s="2" t="s">
        <v>6</v>
      </c>
      <c r="EJ282" s="2">
        <v>1</v>
      </c>
      <c r="EK282" s="2">
        <v>11001</v>
      </c>
      <c r="EL282" s="2" t="s">
        <v>86</v>
      </c>
      <c r="EM282" s="2" t="s">
        <v>231</v>
      </c>
      <c r="EN282" s="2"/>
      <c r="EO282" s="2" t="s">
        <v>6</v>
      </c>
      <c r="EP282" s="2"/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>
        <v>0</v>
      </c>
      <c r="FR282" s="2">
        <f t="shared" si="250"/>
        <v>0</v>
      </c>
      <c r="FS282" s="2">
        <v>0</v>
      </c>
      <c r="FT282" s="2" t="s">
        <v>55</v>
      </c>
      <c r="FU282" s="2" t="s">
        <v>56</v>
      </c>
      <c r="FV282" s="2"/>
      <c r="FW282" s="2"/>
      <c r="FX282" s="2">
        <v>110.7</v>
      </c>
      <c r="FY282" s="2">
        <v>63.75</v>
      </c>
      <c r="FZ282" s="2"/>
      <c r="GA282" s="2" t="s">
        <v>6</v>
      </c>
      <c r="GB282" s="2"/>
      <c r="GC282" s="2"/>
      <c r="GD282" s="2">
        <v>0</v>
      </c>
      <c r="GE282" s="2"/>
      <c r="GF282" s="2">
        <v>-919469713</v>
      </c>
      <c r="GG282" s="2">
        <v>2</v>
      </c>
      <c r="GH282" s="2">
        <v>1</v>
      </c>
      <c r="GI282" s="2">
        <v>-2</v>
      </c>
      <c r="GJ282" s="2">
        <v>0</v>
      </c>
      <c r="GK282" s="2">
        <f>ROUND(R282*(R12)/100,2)</f>
        <v>0</v>
      </c>
      <c r="GL282" s="2">
        <f t="shared" si="251"/>
        <v>0</v>
      </c>
      <c r="GM282" s="2">
        <f t="shared" si="252"/>
        <v>0</v>
      </c>
      <c r="GN282" s="2">
        <f t="shared" si="253"/>
        <v>0</v>
      </c>
      <c r="GO282" s="2">
        <f t="shared" si="254"/>
        <v>0</v>
      </c>
      <c r="GP282" s="2">
        <f t="shared" si="255"/>
        <v>0</v>
      </c>
      <c r="GQ282" s="2"/>
      <c r="GR282" s="2">
        <v>0</v>
      </c>
      <c r="GS282" s="2">
        <v>3</v>
      </c>
      <c r="GT282" s="2">
        <v>0</v>
      </c>
      <c r="GU282" s="2" t="s">
        <v>6</v>
      </c>
      <c r="GV282" s="2">
        <f t="shared" si="256"/>
        <v>0</v>
      </c>
      <c r="GW282" s="2">
        <v>1</v>
      </c>
      <c r="GX282" s="2">
        <f t="shared" si="257"/>
        <v>0</v>
      </c>
      <c r="GY282" s="2"/>
      <c r="GZ282" s="2"/>
      <c r="HA282" s="2">
        <v>0</v>
      </c>
      <c r="HB282" s="2">
        <v>0</v>
      </c>
      <c r="HC282" s="2">
        <f t="shared" si="258"/>
        <v>0</v>
      </c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>
        <v>0</v>
      </c>
      <c r="IL282" s="2"/>
      <c r="IM282" s="2"/>
      <c r="IN282" s="2"/>
      <c r="IO282" s="2"/>
      <c r="IP282" s="2"/>
      <c r="IQ282" s="2"/>
      <c r="IR282" s="2"/>
      <c r="IS282" s="2"/>
      <c r="IT282" s="2"/>
      <c r="IU282" s="2"/>
    </row>
    <row r="283" spans="1:255" x14ac:dyDescent="0.2">
      <c r="A283">
        <v>18</v>
      </c>
      <c r="B283">
        <v>1</v>
      </c>
      <c r="C283">
        <v>454</v>
      </c>
      <c r="E283" t="s">
        <v>335</v>
      </c>
      <c r="F283" t="s">
        <v>336</v>
      </c>
      <c r="G283" t="s">
        <v>337</v>
      </c>
      <c r="H283" t="s">
        <v>182</v>
      </c>
      <c r="I283">
        <f>I281*J283</f>
        <v>66.014399999999995</v>
      </c>
      <c r="J283">
        <v>101.99999999999999</v>
      </c>
      <c r="O283">
        <f t="shared" si="219"/>
        <v>0</v>
      </c>
      <c r="P283">
        <f t="shared" si="220"/>
        <v>0</v>
      </c>
      <c r="Q283">
        <f t="shared" si="221"/>
        <v>0</v>
      </c>
      <c r="R283">
        <f t="shared" si="222"/>
        <v>0</v>
      </c>
      <c r="S283">
        <f t="shared" si="223"/>
        <v>0</v>
      </c>
      <c r="T283">
        <f t="shared" si="224"/>
        <v>0</v>
      </c>
      <c r="U283">
        <f t="shared" si="225"/>
        <v>0</v>
      </c>
      <c r="V283">
        <f t="shared" si="226"/>
        <v>0</v>
      </c>
      <c r="W283">
        <f t="shared" si="227"/>
        <v>0</v>
      </c>
      <c r="X283">
        <f t="shared" si="228"/>
        <v>0</v>
      </c>
      <c r="Y283">
        <f t="shared" si="229"/>
        <v>0</v>
      </c>
      <c r="AA283">
        <v>16781639</v>
      </c>
      <c r="AB283">
        <f t="shared" si="230"/>
        <v>0</v>
      </c>
      <c r="AC283">
        <f t="shared" si="231"/>
        <v>0</v>
      </c>
      <c r="AD283">
        <f t="shared" si="261"/>
        <v>0</v>
      </c>
      <c r="AE283">
        <f t="shared" si="262"/>
        <v>0</v>
      </c>
      <c r="AF283">
        <f t="shared" si="262"/>
        <v>0</v>
      </c>
      <c r="AG283">
        <f t="shared" si="235"/>
        <v>0</v>
      </c>
      <c r="AH283">
        <f t="shared" si="263"/>
        <v>0</v>
      </c>
      <c r="AI283">
        <f t="shared" si="263"/>
        <v>0</v>
      </c>
      <c r="AJ283">
        <f t="shared" si="238"/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111</v>
      </c>
      <c r="AU283">
        <v>64</v>
      </c>
      <c r="AV283">
        <v>1</v>
      </c>
      <c r="AW283">
        <v>1</v>
      </c>
      <c r="AZ283">
        <v>6.66</v>
      </c>
      <c r="BA283">
        <v>1</v>
      </c>
      <c r="BB283">
        <v>1</v>
      </c>
      <c r="BC283">
        <v>6.66</v>
      </c>
      <c r="BD283" t="s">
        <v>6</v>
      </c>
      <c r="BE283" t="s">
        <v>6</v>
      </c>
      <c r="BF283" t="s">
        <v>6</v>
      </c>
      <c r="BG283" t="s">
        <v>6</v>
      </c>
      <c r="BH283">
        <v>3</v>
      </c>
      <c r="BI283">
        <v>1</v>
      </c>
      <c r="BJ283" t="s">
        <v>6</v>
      </c>
      <c r="BM283">
        <v>11001</v>
      </c>
      <c r="BN283">
        <v>0</v>
      </c>
      <c r="BO283" t="s">
        <v>6</v>
      </c>
      <c r="BP283">
        <v>0</v>
      </c>
      <c r="BQ283">
        <v>2</v>
      </c>
      <c r="BR283">
        <v>0</v>
      </c>
      <c r="BS283">
        <v>1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6</v>
      </c>
      <c r="BZ283">
        <v>123</v>
      </c>
      <c r="CA283">
        <v>75</v>
      </c>
      <c r="CE283">
        <v>0</v>
      </c>
      <c r="CF283">
        <v>0</v>
      </c>
      <c r="CG283">
        <v>0</v>
      </c>
      <c r="CM283">
        <v>0</v>
      </c>
      <c r="CN283" t="s">
        <v>6</v>
      </c>
      <c r="CO283">
        <v>0</v>
      </c>
      <c r="CP283">
        <f t="shared" si="239"/>
        <v>0</v>
      </c>
      <c r="CQ283">
        <f t="shared" si="240"/>
        <v>0</v>
      </c>
      <c r="CR283">
        <f t="shared" si="241"/>
        <v>0</v>
      </c>
      <c r="CS283">
        <f t="shared" si="242"/>
        <v>0</v>
      </c>
      <c r="CT283">
        <f t="shared" si="243"/>
        <v>0</v>
      </c>
      <c r="CU283">
        <f t="shared" si="244"/>
        <v>0</v>
      </c>
      <c r="CV283">
        <f t="shared" si="245"/>
        <v>0</v>
      </c>
      <c r="CW283">
        <f t="shared" si="246"/>
        <v>0</v>
      </c>
      <c r="CX283">
        <f t="shared" si="247"/>
        <v>0</v>
      </c>
      <c r="CY283">
        <f t="shared" si="248"/>
        <v>0</v>
      </c>
      <c r="CZ283">
        <f t="shared" si="249"/>
        <v>0</v>
      </c>
      <c r="DC283" t="s">
        <v>6</v>
      </c>
      <c r="DD283" t="s">
        <v>6</v>
      </c>
      <c r="DE283" t="s">
        <v>6</v>
      </c>
      <c r="DF283" t="s">
        <v>6</v>
      </c>
      <c r="DG283" t="s">
        <v>6</v>
      </c>
      <c r="DH283" t="s">
        <v>6</v>
      </c>
      <c r="DI283" t="s">
        <v>6</v>
      </c>
      <c r="DJ283" t="s">
        <v>6</v>
      </c>
      <c r="DK283" t="s">
        <v>6</v>
      </c>
      <c r="DL283" t="s">
        <v>6</v>
      </c>
      <c r="DM283" t="s">
        <v>6</v>
      </c>
      <c r="DN283">
        <v>0</v>
      </c>
      <c r="DO283">
        <v>0</v>
      </c>
      <c r="DP283">
        <v>1</v>
      </c>
      <c r="DQ283">
        <v>1</v>
      </c>
      <c r="DU283">
        <v>1005</v>
      </c>
      <c r="DV283" t="s">
        <v>182</v>
      </c>
      <c r="DW283" t="s">
        <v>182</v>
      </c>
      <c r="DX283">
        <v>1</v>
      </c>
      <c r="EE283">
        <v>16510488</v>
      </c>
      <c r="EF283">
        <v>2</v>
      </c>
      <c r="EG283" t="s">
        <v>51</v>
      </c>
      <c r="EH283">
        <v>0</v>
      </c>
      <c r="EI283" t="s">
        <v>6</v>
      </c>
      <c r="EJ283">
        <v>1</v>
      </c>
      <c r="EK283">
        <v>11001</v>
      </c>
      <c r="EL283" t="s">
        <v>86</v>
      </c>
      <c r="EM283" t="s">
        <v>231</v>
      </c>
      <c r="EO283" t="s">
        <v>6</v>
      </c>
      <c r="EQ283">
        <v>0</v>
      </c>
      <c r="ER283">
        <v>0</v>
      </c>
      <c r="ES283">
        <v>0</v>
      </c>
      <c r="ET283">
        <v>0</v>
      </c>
      <c r="EU283">
        <v>0</v>
      </c>
      <c r="EV283">
        <v>0</v>
      </c>
      <c r="EW283">
        <v>0</v>
      </c>
      <c r="EX283">
        <v>0</v>
      </c>
      <c r="FQ283">
        <v>0</v>
      </c>
      <c r="FR283">
        <f t="shared" si="250"/>
        <v>0</v>
      </c>
      <c r="FS283">
        <v>0</v>
      </c>
      <c r="FT283" t="s">
        <v>55</v>
      </c>
      <c r="FU283" t="s">
        <v>56</v>
      </c>
      <c r="FX283">
        <v>110.7</v>
      </c>
      <c r="FY283">
        <v>63.75</v>
      </c>
      <c r="GA283" t="s">
        <v>6</v>
      </c>
      <c r="GD283">
        <v>0</v>
      </c>
      <c r="GF283">
        <v>-919469713</v>
      </c>
      <c r="GG283">
        <v>1</v>
      </c>
      <c r="GH283">
        <v>1</v>
      </c>
      <c r="GI283">
        <v>4</v>
      </c>
      <c r="GJ283">
        <v>0</v>
      </c>
      <c r="GK283">
        <f>ROUND(R283*(S12)/100,2)</f>
        <v>0</v>
      </c>
      <c r="GL283">
        <f t="shared" si="251"/>
        <v>0</v>
      </c>
      <c r="GM283">
        <f t="shared" si="252"/>
        <v>0</v>
      </c>
      <c r="GN283">
        <f t="shared" si="253"/>
        <v>0</v>
      </c>
      <c r="GO283">
        <f t="shared" si="254"/>
        <v>0</v>
      </c>
      <c r="GP283">
        <f t="shared" si="255"/>
        <v>0</v>
      </c>
      <c r="GR283">
        <v>0</v>
      </c>
      <c r="GS283">
        <v>3</v>
      </c>
      <c r="GT283">
        <v>0</v>
      </c>
      <c r="GU283" t="s">
        <v>6</v>
      </c>
      <c r="GV283">
        <f t="shared" si="256"/>
        <v>0</v>
      </c>
      <c r="GW283">
        <v>1</v>
      </c>
      <c r="GX283">
        <f t="shared" si="257"/>
        <v>0</v>
      </c>
      <c r="HA283">
        <v>0</v>
      </c>
      <c r="HB283">
        <v>0</v>
      </c>
      <c r="HC283">
        <f t="shared" si="258"/>
        <v>0</v>
      </c>
      <c r="IK283">
        <v>0</v>
      </c>
    </row>
    <row r="284" spans="1:255" x14ac:dyDescent="0.2">
      <c r="A284" s="2">
        <v>18</v>
      </c>
      <c r="B284" s="2">
        <v>1</v>
      </c>
      <c r="C284" s="2">
        <v>446</v>
      </c>
      <c r="D284" s="2"/>
      <c r="E284" s="2" t="s">
        <v>338</v>
      </c>
      <c r="F284" s="2" t="s">
        <v>339</v>
      </c>
      <c r="G284" s="2" t="s">
        <v>340</v>
      </c>
      <c r="H284" s="2" t="s">
        <v>182</v>
      </c>
      <c r="I284" s="2">
        <f>I280*J284</f>
        <v>66.014399999999995</v>
      </c>
      <c r="J284" s="2">
        <v>101.99999999999999</v>
      </c>
      <c r="K284" s="2"/>
      <c r="L284" s="2"/>
      <c r="M284" s="2"/>
      <c r="N284" s="2"/>
      <c r="O284" s="2">
        <f t="shared" si="219"/>
        <v>19801.02</v>
      </c>
      <c r="P284" s="2">
        <f t="shared" si="220"/>
        <v>19801.02</v>
      </c>
      <c r="Q284" s="2">
        <f t="shared" si="221"/>
        <v>0</v>
      </c>
      <c r="R284" s="2">
        <f t="shared" si="222"/>
        <v>0</v>
      </c>
      <c r="S284" s="2">
        <f t="shared" si="223"/>
        <v>0</v>
      </c>
      <c r="T284" s="2">
        <f t="shared" si="224"/>
        <v>0</v>
      </c>
      <c r="U284" s="2">
        <f t="shared" si="225"/>
        <v>0</v>
      </c>
      <c r="V284" s="2">
        <f t="shared" si="226"/>
        <v>0</v>
      </c>
      <c r="W284" s="2">
        <f t="shared" si="227"/>
        <v>0</v>
      </c>
      <c r="X284" s="2">
        <f t="shared" si="228"/>
        <v>0</v>
      </c>
      <c r="Y284" s="2">
        <f t="shared" si="229"/>
        <v>0</v>
      </c>
      <c r="Z284" s="2"/>
      <c r="AA284" s="2">
        <v>16781625</v>
      </c>
      <c r="AB284" s="2">
        <f t="shared" si="230"/>
        <v>299.95</v>
      </c>
      <c r="AC284" s="2">
        <f t="shared" si="231"/>
        <v>299.95</v>
      </c>
      <c r="AD284" s="2">
        <f t="shared" si="261"/>
        <v>0</v>
      </c>
      <c r="AE284" s="2">
        <f t="shared" si="262"/>
        <v>0</v>
      </c>
      <c r="AF284" s="2">
        <f t="shared" si="262"/>
        <v>0</v>
      </c>
      <c r="AG284" s="2">
        <f t="shared" si="235"/>
        <v>0</v>
      </c>
      <c r="AH284" s="2">
        <f t="shared" si="263"/>
        <v>0</v>
      </c>
      <c r="AI284" s="2">
        <f t="shared" si="263"/>
        <v>0</v>
      </c>
      <c r="AJ284" s="2">
        <f t="shared" si="238"/>
        <v>0</v>
      </c>
      <c r="AK284" s="2">
        <v>299.95</v>
      </c>
      <c r="AL284" s="2">
        <v>299.95</v>
      </c>
      <c r="AM284" s="2">
        <v>0</v>
      </c>
      <c r="AN284" s="2">
        <v>0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111</v>
      </c>
      <c r="AU284" s="2">
        <v>64</v>
      </c>
      <c r="AV284" s="2">
        <v>1</v>
      </c>
      <c r="AW284" s="2">
        <v>1</v>
      </c>
      <c r="AX284" s="2"/>
      <c r="AY284" s="2"/>
      <c r="AZ284" s="2">
        <v>1</v>
      </c>
      <c r="BA284" s="2">
        <v>1</v>
      </c>
      <c r="BB284" s="2">
        <v>1</v>
      </c>
      <c r="BC284" s="2">
        <v>1</v>
      </c>
      <c r="BD284" s="2" t="s">
        <v>6</v>
      </c>
      <c r="BE284" s="2" t="s">
        <v>6</v>
      </c>
      <c r="BF284" s="2" t="s">
        <v>6</v>
      </c>
      <c r="BG284" s="2" t="s">
        <v>6</v>
      </c>
      <c r="BH284" s="2">
        <v>3</v>
      </c>
      <c r="BI284" s="2">
        <v>1</v>
      </c>
      <c r="BJ284" s="2" t="s">
        <v>341</v>
      </c>
      <c r="BK284" s="2"/>
      <c r="BL284" s="2"/>
      <c r="BM284" s="2">
        <v>11001</v>
      </c>
      <c r="BN284" s="2">
        <v>0</v>
      </c>
      <c r="BO284" s="2" t="s">
        <v>6</v>
      </c>
      <c r="BP284" s="2">
        <v>0</v>
      </c>
      <c r="BQ284" s="2">
        <v>2</v>
      </c>
      <c r="BR284" s="2">
        <v>0</v>
      </c>
      <c r="BS284" s="2">
        <v>1</v>
      </c>
      <c r="BT284" s="2">
        <v>1</v>
      </c>
      <c r="BU284" s="2">
        <v>1</v>
      </c>
      <c r="BV284" s="2">
        <v>1</v>
      </c>
      <c r="BW284" s="2">
        <v>1</v>
      </c>
      <c r="BX284" s="2">
        <v>1</v>
      </c>
      <c r="BY284" s="2" t="s">
        <v>6</v>
      </c>
      <c r="BZ284" s="2">
        <v>123</v>
      </c>
      <c r="CA284" s="2">
        <v>75</v>
      </c>
      <c r="CB284" s="2"/>
      <c r="CC284" s="2"/>
      <c r="CD284" s="2"/>
      <c r="CE284" s="2">
        <v>0</v>
      </c>
      <c r="CF284" s="2">
        <v>0</v>
      </c>
      <c r="CG284" s="2">
        <v>0</v>
      </c>
      <c r="CH284" s="2"/>
      <c r="CI284" s="2"/>
      <c r="CJ284" s="2"/>
      <c r="CK284" s="2"/>
      <c r="CL284" s="2"/>
      <c r="CM284" s="2">
        <v>0</v>
      </c>
      <c r="CN284" s="2" t="s">
        <v>6</v>
      </c>
      <c r="CO284" s="2">
        <v>0</v>
      </c>
      <c r="CP284" s="2">
        <f t="shared" si="239"/>
        <v>19801.02</v>
      </c>
      <c r="CQ284" s="2">
        <f t="shared" si="240"/>
        <v>299.95</v>
      </c>
      <c r="CR284" s="2">
        <f t="shared" si="241"/>
        <v>0</v>
      </c>
      <c r="CS284" s="2">
        <f t="shared" si="242"/>
        <v>0</v>
      </c>
      <c r="CT284" s="2">
        <f t="shared" si="243"/>
        <v>0</v>
      </c>
      <c r="CU284" s="2">
        <f t="shared" si="244"/>
        <v>0</v>
      </c>
      <c r="CV284" s="2">
        <f t="shared" si="245"/>
        <v>0</v>
      </c>
      <c r="CW284" s="2">
        <f t="shared" si="246"/>
        <v>0</v>
      </c>
      <c r="CX284" s="2">
        <f t="shared" si="247"/>
        <v>0</v>
      </c>
      <c r="CY284" s="2">
        <f t="shared" si="248"/>
        <v>0</v>
      </c>
      <c r="CZ284" s="2">
        <f t="shared" si="249"/>
        <v>0</v>
      </c>
      <c r="DA284" s="2"/>
      <c r="DB284" s="2"/>
      <c r="DC284" s="2" t="s">
        <v>6</v>
      </c>
      <c r="DD284" s="2" t="s">
        <v>6</v>
      </c>
      <c r="DE284" s="2" t="s">
        <v>6</v>
      </c>
      <c r="DF284" s="2" t="s">
        <v>6</v>
      </c>
      <c r="DG284" s="2" t="s">
        <v>6</v>
      </c>
      <c r="DH284" s="2" t="s">
        <v>6</v>
      </c>
      <c r="DI284" s="2" t="s">
        <v>6</v>
      </c>
      <c r="DJ284" s="2" t="s">
        <v>6</v>
      </c>
      <c r="DK284" s="2" t="s">
        <v>6</v>
      </c>
      <c r="DL284" s="2" t="s">
        <v>6</v>
      </c>
      <c r="DM284" s="2" t="s">
        <v>6</v>
      </c>
      <c r="DN284" s="2">
        <v>0</v>
      </c>
      <c r="DO284" s="2">
        <v>0</v>
      </c>
      <c r="DP284" s="2">
        <v>1</v>
      </c>
      <c r="DQ284" s="2">
        <v>1</v>
      </c>
      <c r="DR284" s="2"/>
      <c r="DS284" s="2"/>
      <c r="DT284" s="2"/>
      <c r="DU284" s="2">
        <v>1005</v>
      </c>
      <c r="DV284" s="2" t="s">
        <v>182</v>
      </c>
      <c r="DW284" s="2" t="s">
        <v>182</v>
      </c>
      <c r="DX284" s="2">
        <v>1</v>
      </c>
      <c r="DY284" s="2"/>
      <c r="DZ284" s="2"/>
      <c r="EA284" s="2"/>
      <c r="EB284" s="2"/>
      <c r="EC284" s="2"/>
      <c r="ED284" s="2"/>
      <c r="EE284" s="2">
        <v>16510488</v>
      </c>
      <c r="EF284" s="2">
        <v>2</v>
      </c>
      <c r="EG284" s="2" t="s">
        <v>51</v>
      </c>
      <c r="EH284" s="2">
        <v>0</v>
      </c>
      <c r="EI284" s="2" t="s">
        <v>6</v>
      </c>
      <c r="EJ284" s="2">
        <v>1</v>
      </c>
      <c r="EK284" s="2">
        <v>11001</v>
      </c>
      <c r="EL284" s="2" t="s">
        <v>86</v>
      </c>
      <c r="EM284" s="2" t="s">
        <v>231</v>
      </c>
      <c r="EN284" s="2"/>
      <c r="EO284" s="2" t="s">
        <v>6</v>
      </c>
      <c r="EP284" s="2"/>
      <c r="EQ284" s="2">
        <v>0</v>
      </c>
      <c r="ER284" s="2">
        <v>299.95</v>
      </c>
      <c r="ES284" s="2">
        <v>299.95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>
        <v>0</v>
      </c>
      <c r="FR284" s="2">
        <f t="shared" si="250"/>
        <v>0</v>
      </c>
      <c r="FS284" s="2">
        <v>0</v>
      </c>
      <c r="FT284" s="2" t="s">
        <v>55</v>
      </c>
      <c r="FU284" s="2" t="s">
        <v>56</v>
      </c>
      <c r="FV284" s="2"/>
      <c r="FW284" s="2"/>
      <c r="FX284" s="2">
        <v>110.7</v>
      </c>
      <c r="FY284" s="2">
        <v>63.75</v>
      </c>
      <c r="FZ284" s="2"/>
      <c r="GA284" s="2" t="s">
        <v>6</v>
      </c>
      <c r="GB284" s="2"/>
      <c r="GC284" s="2"/>
      <c r="GD284" s="2">
        <v>0</v>
      </c>
      <c r="GE284" s="2"/>
      <c r="GF284" s="2">
        <v>-1779363530</v>
      </c>
      <c r="GG284" s="2">
        <v>2</v>
      </c>
      <c r="GH284" s="2">
        <v>1</v>
      </c>
      <c r="GI284" s="2">
        <v>-2</v>
      </c>
      <c r="GJ284" s="2">
        <v>0</v>
      </c>
      <c r="GK284" s="2">
        <f>ROUND(R284*(R12)/100,2)</f>
        <v>0</v>
      </c>
      <c r="GL284" s="2">
        <f t="shared" si="251"/>
        <v>0</v>
      </c>
      <c r="GM284" s="2">
        <f t="shared" si="252"/>
        <v>19801.02</v>
      </c>
      <c r="GN284" s="2">
        <f t="shared" si="253"/>
        <v>19801.02</v>
      </c>
      <c r="GO284" s="2">
        <f t="shared" si="254"/>
        <v>0</v>
      </c>
      <c r="GP284" s="2">
        <f t="shared" si="255"/>
        <v>0</v>
      </c>
      <c r="GQ284" s="2"/>
      <c r="GR284" s="2">
        <v>0</v>
      </c>
      <c r="GS284" s="2">
        <v>3</v>
      </c>
      <c r="GT284" s="2">
        <v>0</v>
      </c>
      <c r="GU284" s="2" t="s">
        <v>6</v>
      </c>
      <c r="GV284" s="2">
        <f t="shared" si="256"/>
        <v>0</v>
      </c>
      <c r="GW284" s="2">
        <v>1</v>
      </c>
      <c r="GX284" s="2">
        <f t="shared" si="257"/>
        <v>0</v>
      </c>
      <c r="GY284" s="2"/>
      <c r="GZ284" s="2"/>
      <c r="HA284" s="2">
        <v>0</v>
      </c>
      <c r="HB284" s="2">
        <v>0</v>
      </c>
      <c r="HC284" s="2">
        <f t="shared" si="258"/>
        <v>0</v>
      </c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>
        <v>0</v>
      </c>
      <c r="IL284" s="2"/>
      <c r="IM284" s="2"/>
      <c r="IN284" s="2"/>
      <c r="IO284" s="2"/>
      <c r="IP284" s="2"/>
      <c r="IQ284" s="2"/>
      <c r="IR284" s="2"/>
      <c r="IS284" s="2"/>
      <c r="IT284" s="2"/>
      <c r="IU284" s="2"/>
    </row>
    <row r="285" spans="1:255" x14ac:dyDescent="0.2">
      <c r="A285">
        <v>18</v>
      </c>
      <c r="B285">
        <v>1</v>
      </c>
      <c r="C285">
        <v>455</v>
      </c>
      <c r="E285" t="s">
        <v>338</v>
      </c>
      <c r="F285" t="s">
        <v>339</v>
      </c>
      <c r="G285" t="s">
        <v>340</v>
      </c>
      <c r="H285" t="s">
        <v>182</v>
      </c>
      <c r="I285">
        <f>I281*J285</f>
        <v>66.014399999999995</v>
      </c>
      <c r="J285">
        <v>101.99999999999999</v>
      </c>
      <c r="O285">
        <f t="shared" si="219"/>
        <v>131874.79</v>
      </c>
      <c r="P285">
        <f t="shared" si="220"/>
        <v>131874.79</v>
      </c>
      <c r="Q285">
        <f t="shared" si="221"/>
        <v>0</v>
      </c>
      <c r="R285">
        <f t="shared" si="222"/>
        <v>0</v>
      </c>
      <c r="S285">
        <f t="shared" si="223"/>
        <v>0</v>
      </c>
      <c r="T285">
        <f t="shared" si="224"/>
        <v>0</v>
      </c>
      <c r="U285">
        <f t="shared" si="225"/>
        <v>0</v>
      </c>
      <c r="V285">
        <f t="shared" si="226"/>
        <v>0</v>
      </c>
      <c r="W285">
        <f t="shared" si="227"/>
        <v>0</v>
      </c>
      <c r="X285">
        <f t="shared" si="228"/>
        <v>0</v>
      </c>
      <c r="Y285">
        <f t="shared" si="229"/>
        <v>0</v>
      </c>
      <c r="AA285">
        <v>16781639</v>
      </c>
      <c r="AB285">
        <f t="shared" si="230"/>
        <v>299.95</v>
      </c>
      <c r="AC285">
        <f t="shared" si="231"/>
        <v>299.95</v>
      </c>
      <c r="AD285">
        <f t="shared" si="261"/>
        <v>0</v>
      </c>
      <c r="AE285">
        <f t="shared" si="262"/>
        <v>0</v>
      </c>
      <c r="AF285">
        <f t="shared" si="262"/>
        <v>0</v>
      </c>
      <c r="AG285">
        <f t="shared" si="235"/>
        <v>0</v>
      </c>
      <c r="AH285">
        <f t="shared" si="263"/>
        <v>0</v>
      </c>
      <c r="AI285">
        <f t="shared" si="263"/>
        <v>0</v>
      </c>
      <c r="AJ285">
        <f t="shared" si="238"/>
        <v>0</v>
      </c>
      <c r="AK285">
        <v>299.95</v>
      </c>
      <c r="AL285">
        <v>299.95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111</v>
      </c>
      <c r="AU285">
        <v>64</v>
      </c>
      <c r="AV285">
        <v>1</v>
      </c>
      <c r="AW285">
        <v>1</v>
      </c>
      <c r="AZ285">
        <v>6.66</v>
      </c>
      <c r="BA285">
        <v>1</v>
      </c>
      <c r="BB285">
        <v>1</v>
      </c>
      <c r="BC285">
        <v>6.66</v>
      </c>
      <c r="BD285" t="s">
        <v>6</v>
      </c>
      <c r="BE285" t="s">
        <v>6</v>
      </c>
      <c r="BF285" t="s">
        <v>6</v>
      </c>
      <c r="BG285" t="s">
        <v>6</v>
      </c>
      <c r="BH285">
        <v>3</v>
      </c>
      <c r="BI285">
        <v>1</v>
      </c>
      <c r="BJ285" t="s">
        <v>341</v>
      </c>
      <c r="BM285">
        <v>11001</v>
      </c>
      <c r="BN285">
        <v>0</v>
      </c>
      <c r="BO285" t="s">
        <v>6</v>
      </c>
      <c r="BP285">
        <v>0</v>
      </c>
      <c r="BQ285">
        <v>2</v>
      </c>
      <c r="BR285">
        <v>0</v>
      </c>
      <c r="BS285">
        <v>1</v>
      </c>
      <c r="BT285">
        <v>1</v>
      </c>
      <c r="BU285">
        <v>1</v>
      </c>
      <c r="BV285">
        <v>1</v>
      </c>
      <c r="BW285">
        <v>1</v>
      </c>
      <c r="BX285">
        <v>1</v>
      </c>
      <c r="BY285" t="s">
        <v>6</v>
      </c>
      <c r="BZ285">
        <v>123</v>
      </c>
      <c r="CA285">
        <v>75</v>
      </c>
      <c r="CE285">
        <v>0</v>
      </c>
      <c r="CF285">
        <v>0</v>
      </c>
      <c r="CG285">
        <v>0</v>
      </c>
      <c r="CM285">
        <v>0</v>
      </c>
      <c r="CN285" t="s">
        <v>6</v>
      </c>
      <c r="CO285">
        <v>0</v>
      </c>
      <c r="CP285">
        <f t="shared" si="239"/>
        <v>131874.79</v>
      </c>
      <c r="CQ285">
        <f t="shared" si="240"/>
        <v>1997.6669999999999</v>
      </c>
      <c r="CR285">
        <f t="shared" si="241"/>
        <v>0</v>
      </c>
      <c r="CS285">
        <f t="shared" si="242"/>
        <v>0</v>
      </c>
      <c r="CT285">
        <f t="shared" si="243"/>
        <v>0</v>
      </c>
      <c r="CU285">
        <f t="shared" si="244"/>
        <v>0</v>
      </c>
      <c r="CV285">
        <f t="shared" si="245"/>
        <v>0</v>
      </c>
      <c r="CW285">
        <f t="shared" si="246"/>
        <v>0</v>
      </c>
      <c r="CX285">
        <f t="shared" si="247"/>
        <v>0</v>
      </c>
      <c r="CY285">
        <f t="shared" si="248"/>
        <v>0</v>
      </c>
      <c r="CZ285">
        <f t="shared" si="249"/>
        <v>0</v>
      </c>
      <c r="DC285" t="s">
        <v>6</v>
      </c>
      <c r="DD285" t="s">
        <v>6</v>
      </c>
      <c r="DE285" t="s">
        <v>6</v>
      </c>
      <c r="DF285" t="s">
        <v>6</v>
      </c>
      <c r="DG285" t="s">
        <v>6</v>
      </c>
      <c r="DH285" t="s">
        <v>6</v>
      </c>
      <c r="DI285" t="s">
        <v>6</v>
      </c>
      <c r="DJ285" t="s">
        <v>6</v>
      </c>
      <c r="DK285" t="s">
        <v>6</v>
      </c>
      <c r="DL285" t="s">
        <v>6</v>
      </c>
      <c r="DM285" t="s">
        <v>6</v>
      </c>
      <c r="DN285">
        <v>0</v>
      </c>
      <c r="DO285">
        <v>0</v>
      </c>
      <c r="DP285">
        <v>1</v>
      </c>
      <c r="DQ285">
        <v>1</v>
      </c>
      <c r="DU285">
        <v>1005</v>
      </c>
      <c r="DV285" t="s">
        <v>182</v>
      </c>
      <c r="DW285" t="s">
        <v>182</v>
      </c>
      <c r="DX285">
        <v>1</v>
      </c>
      <c r="EE285">
        <v>16510488</v>
      </c>
      <c r="EF285">
        <v>2</v>
      </c>
      <c r="EG285" t="s">
        <v>51</v>
      </c>
      <c r="EH285">
        <v>0</v>
      </c>
      <c r="EI285" t="s">
        <v>6</v>
      </c>
      <c r="EJ285">
        <v>1</v>
      </c>
      <c r="EK285">
        <v>11001</v>
      </c>
      <c r="EL285" t="s">
        <v>86</v>
      </c>
      <c r="EM285" t="s">
        <v>231</v>
      </c>
      <c r="EO285" t="s">
        <v>6</v>
      </c>
      <c r="EQ285">
        <v>0</v>
      </c>
      <c r="ER285">
        <v>299.95</v>
      </c>
      <c r="ES285">
        <v>299.95</v>
      </c>
      <c r="ET285">
        <v>0</v>
      </c>
      <c r="EU285">
        <v>0</v>
      </c>
      <c r="EV285">
        <v>0</v>
      </c>
      <c r="EW285">
        <v>0</v>
      </c>
      <c r="EX285">
        <v>0</v>
      </c>
      <c r="FQ285">
        <v>0</v>
      </c>
      <c r="FR285">
        <f t="shared" si="250"/>
        <v>0</v>
      </c>
      <c r="FS285">
        <v>0</v>
      </c>
      <c r="FT285" t="s">
        <v>55</v>
      </c>
      <c r="FU285" t="s">
        <v>56</v>
      </c>
      <c r="FX285">
        <v>110.7</v>
      </c>
      <c r="FY285">
        <v>63.75</v>
      </c>
      <c r="GA285" t="s">
        <v>6</v>
      </c>
      <c r="GD285">
        <v>0</v>
      </c>
      <c r="GF285">
        <v>-1779363530</v>
      </c>
      <c r="GG285">
        <v>1</v>
      </c>
      <c r="GH285">
        <v>1</v>
      </c>
      <c r="GI285">
        <v>4</v>
      </c>
      <c r="GJ285">
        <v>0</v>
      </c>
      <c r="GK285">
        <f>ROUND(R285*(S12)/100,2)</f>
        <v>0</v>
      </c>
      <c r="GL285">
        <f t="shared" si="251"/>
        <v>0</v>
      </c>
      <c r="GM285">
        <f t="shared" si="252"/>
        <v>131874.79</v>
      </c>
      <c r="GN285">
        <f t="shared" si="253"/>
        <v>131874.79</v>
      </c>
      <c r="GO285">
        <f t="shared" si="254"/>
        <v>0</v>
      </c>
      <c r="GP285">
        <f t="shared" si="255"/>
        <v>0</v>
      </c>
      <c r="GR285">
        <v>0</v>
      </c>
      <c r="GS285">
        <v>3</v>
      </c>
      <c r="GT285">
        <v>0</v>
      </c>
      <c r="GU285" t="s">
        <v>6</v>
      </c>
      <c r="GV285">
        <f t="shared" si="256"/>
        <v>0</v>
      </c>
      <c r="GW285">
        <v>1</v>
      </c>
      <c r="GX285">
        <f t="shared" si="257"/>
        <v>0</v>
      </c>
      <c r="HA285">
        <v>0</v>
      </c>
      <c r="HB285">
        <v>0</v>
      </c>
      <c r="HC285">
        <f t="shared" si="258"/>
        <v>0</v>
      </c>
      <c r="IK285">
        <v>0</v>
      </c>
    </row>
    <row r="286" spans="1:255" x14ac:dyDescent="0.2">
      <c r="A286" s="2">
        <v>18</v>
      </c>
      <c r="B286" s="2">
        <v>1</v>
      </c>
      <c r="C286" s="2">
        <v>449</v>
      </c>
      <c r="D286" s="2"/>
      <c r="E286" s="2" t="s">
        <v>342</v>
      </c>
      <c r="F286" s="2" t="s">
        <v>343</v>
      </c>
      <c r="G286" s="2" t="s">
        <v>344</v>
      </c>
      <c r="H286" s="2" t="s">
        <v>201</v>
      </c>
      <c r="I286" s="2">
        <f>I280*J286</f>
        <v>32.36</v>
      </c>
      <c r="J286" s="2">
        <v>50</v>
      </c>
      <c r="K286" s="2"/>
      <c r="L286" s="2"/>
      <c r="M286" s="2"/>
      <c r="N286" s="2"/>
      <c r="O286" s="2">
        <f t="shared" si="219"/>
        <v>0</v>
      </c>
      <c r="P286" s="2">
        <f t="shared" si="220"/>
        <v>0</v>
      </c>
      <c r="Q286" s="2">
        <f t="shared" si="221"/>
        <v>0</v>
      </c>
      <c r="R286" s="2">
        <f t="shared" si="222"/>
        <v>0</v>
      </c>
      <c r="S286" s="2">
        <f t="shared" si="223"/>
        <v>0</v>
      </c>
      <c r="T286" s="2">
        <f t="shared" si="224"/>
        <v>0</v>
      </c>
      <c r="U286" s="2">
        <f t="shared" si="225"/>
        <v>0</v>
      </c>
      <c r="V286" s="2">
        <f t="shared" si="226"/>
        <v>0</v>
      </c>
      <c r="W286" s="2">
        <f t="shared" si="227"/>
        <v>0</v>
      </c>
      <c r="X286" s="2">
        <f t="shared" si="228"/>
        <v>0</v>
      </c>
      <c r="Y286" s="2">
        <f t="shared" si="229"/>
        <v>0</v>
      </c>
      <c r="Z286" s="2"/>
      <c r="AA286" s="2">
        <v>16781625</v>
      </c>
      <c r="AB286" s="2">
        <f t="shared" si="230"/>
        <v>0</v>
      </c>
      <c r="AC286" s="2">
        <f t="shared" si="231"/>
        <v>0</v>
      </c>
      <c r="AD286" s="2">
        <f t="shared" si="261"/>
        <v>0</v>
      </c>
      <c r="AE286" s="2">
        <f t="shared" si="262"/>
        <v>0</v>
      </c>
      <c r="AF286" s="2">
        <f t="shared" si="262"/>
        <v>0</v>
      </c>
      <c r="AG286" s="2">
        <f t="shared" si="235"/>
        <v>0</v>
      </c>
      <c r="AH286" s="2">
        <f t="shared" si="263"/>
        <v>0</v>
      </c>
      <c r="AI286" s="2">
        <f t="shared" si="263"/>
        <v>0</v>
      </c>
      <c r="AJ286" s="2">
        <f t="shared" si="238"/>
        <v>0</v>
      </c>
      <c r="AK286" s="2">
        <v>0</v>
      </c>
      <c r="AL286" s="2">
        <v>0</v>
      </c>
      <c r="AM286" s="2">
        <v>0</v>
      </c>
      <c r="AN286" s="2">
        <v>0</v>
      </c>
      <c r="AO286" s="2">
        <v>0</v>
      </c>
      <c r="AP286" s="2">
        <v>0</v>
      </c>
      <c r="AQ286" s="2">
        <v>0</v>
      </c>
      <c r="AR286" s="2">
        <v>0</v>
      </c>
      <c r="AS286" s="2">
        <v>0</v>
      </c>
      <c r="AT286" s="2">
        <v>111</v>
      </c>
      <c r="AU286" s="2">
        <v>64</v>
      </c>
      <c r="AV286" s="2">
        <v>1</v>
      </c>
      <c r="AW286" s="2">
        <v>1</v>
      </c>
      <c r="AX286" s="2"/>
      <c r="AY286" s="2"/>
      <c r="AZ286" s="2">
        <v>1</v>
      </c>
      <c r="BA286" s="2">
        <v>1</v>
      </c>
      <c r="BB286" s="2">
        <v>1</v>
      </c>
      <c r="BC286" s="2">
        <v>1</v>
      </c>
      <c r="BD286" s="2" t="s">
        <v>6</v>
      </c>
      <c r="BE286" s="2" t="s">
        <v>6</v>
      </c>
      <c r="BF286" s="2" t="s">
        <v>6</v>
      </c>
      <c r="BG286" s="2" t="s">
        <v>6</v>
      </c>
      <c r="BH286" s="2">
        <v>3</v>
      </c>
      <c r="BI286" s="2">
        <v>1</v>
      </c>
      <c r="BJ286" s="2" t="s">
        <v>6</v>
      </c>
      <c r="BK286" s="2"/>
      <c r="BL286" s="2"/>
      <c r="BM286" s="2">
        <v>11001</v>
      </c>
      <c r="BN286" s="2">
        <v>0</v>
      </c>
      <c r="BO286" s="2" t="s">
        <v>6</v>
      </c>
      <c r="BP286" s="2">
        <v>0</v>
      </c>
      <c r="BQ286" s="2">
        <v>2</v>
      </c>
      <c r="BR286" s="2">
        <v>0</v>
      </c>
      <c r="BS286" s="2">
        <v>1</v>
      </c>
      <c r="BT286" s="2">
        <v>1</v>
      </c>
      <c r="BU286" s="2">
        <v>1</v>
      </c>
      <c r="BV286" s="2">
        <v>1</v>
      </c>
      <c r="BW286" s="2">
        <v>1</v>
      </c>
      <c r="BX286" s="2">
        <v>1</v>
      </c>
      <c r="BY286" s="2" t="s">
        <v>6</v>
      </c>
      <c r="BZ286" s="2">
        <v>123</v>
      </c>
      <c r="CA286" s="2">
        <v>75</v>
      </c>
      <c r="CB286" s="2"/>
      <c r="CC286" s="2"/>
      <c r="CD286" s="2"/>
      <c r="CE286" s="2">
        <v>0</v>
      </c>
      <c r="CF286" s="2">
        <v>0</v>
      </c>
      <c r="CG286" s="2">
        <v>0</v>
      </c>
      <c r="CH286" s="2"/>
      <c r="CI286" s="2"/>
      <c r="CJ286" s="2"/>
      <c r="CK286" s="2"/>
      <c r="CL286" s="2"/>
      <c r="CM286" s="2">
        <v>0</v>
      </c>
      <c r="CN286" s="2" t="s">
        <v>6</v>
      </c>
      <c r="CO286" s="2">
        <v>0</v>
      </c>
      <c r="CP286" s="2">
        <f t="shared" si="239"/>
        <v>0</v>
      </c>
      <c r="CQ286" s="2">
        <f t="shared" si="240"/>
        <v>0</v>
      </c>
      <c r="CR286" s="2">
        <f t="shared" si="241"/>
        <v>0</v>
      </c>
      <c r="CS286" s="2">
        <f t="shared" si="242"/>
        <v>0</v>
      </c>
      <c r="CT286" s="2">
        <f t="shared" si="243"/>
        <v>0</v>
      </c>
      <c r="CU286" s="2">
        <f t="shared" si="244"/>
        <v>0</v>
      </c>
      <c r="CV286" s="2">
        <f t="shared" si="245"/>
        <v>0</v>
      </c>
      <c r="CW286" s="2">
        <f t="shared" si="246"/>
        <v>0</v>
      </c>
      <c r="CX286" s="2">
        <f t="shared" si="247"/>
        <v>0</v>
      </c>
      <c r="CY286" s="2">
        <f t="shared" si="248"/>
        <v>0</v>
      </c>
      <c r="CZ286" s="2">
        <f t="shared" si="249"/>
        <v>0</v>
      </c>
      <c r="DA286" s="2"/>
      <c r="DB286" s="2"/>
      <c r="DC286" s="2" t="s">
        <v>6</v>
      </c>
      <c r="DD286" s="2" t="s">
        <v>6</v>
      </c>
      <c r="DE286" s="2" t="s">
        <v>6</v>
      </c>
      <c r="DF286" s="2" t="s">
        <v>6</v>
      </c>
      <c r="DG286" s="2" t="s">
        <v>6</v>
      </c>
      <c r="DH286" s="2" t="s">
        <v>6</v>
      </c>
      <c r="DI286" s="2" t="s">
        <v>6</v>
      </c>
      <c r="DJ286" s="2" t="s">
        <v>6</v>
      </c>
      <c r="DK286" s="2" t="s">
        <v>6</v>
      </c>
      <c r="DL286" s="2" t="s">
        <v>6</v>
      </c>
      <c r="DM286" s="2" t="s">
        <v>6</v>
      </c>
      <c r="DN286" s="2">
        <v>0</v>
      </c>
      <c r="DO286" s="2">
        <v>0</v>
      </c>
      <c r="DP286" s="2">
        <v>1</v>
      </c>
      <c r="DQ286" s="2">
        <v>1</v>
      </c>
      <c r="DR286" s="2"/>
      <c r="DS286" s="2"/>
      <c r="DT286" s="2"/>
      <c r="DU286" s="2">
        <v>1009</v>
      </c>
      <c r="DV286" s="2" t="s">
        <v>201</v>
      </c>
      <c r="DW286" s="2" t="s">
        <v>201</v>
      </c>
      <c r="DX286" s="2">
        <v>1</v>
      </c>
      <c r="DY286" s="2"/>
      <c r="DZ286" s="2"/>
      <c r="EA286" s="2"/>
      <c r="EB286" s="2"/>
      <c r="EC286" s="2"/>
      <c r="ED286" s="2"/>
      <c r="EE286" s="2">
        <v>16510488</v>
      </c>
      <c r="EF286" s="2">
        <v>2</v>
      </c>
      <c r="EG286" s="2" t="s">
        <v>51</v>
      </c>
      <c r="EH286" s="2">
        <v>0</v>
      </c>
      <c r="EI286" s="2" t="s">
        <v>6</v>
      </c>
      <c r="EJ286" s="2">
        <v>1</v>
      </c>
      <c r="EK286" s="2">
        <v>11001</v>
      </c>
      <c r="EL286" s="2" t="s">
        <v>86</v>
      </c>
      <c r="EM286" s="2" t="s">
        <v>231</v>
      </c>
      <c r="EN286" s="2"/>
      <c r="EO286" s="2" t="s">
        <v>6</v>
      </c>
      <c r="EP286" s="2"/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>
        <v>0</v>
      </c>
      <c r="FR286" s="2">
        <f t="shared" si="250"/>
        <v>0</v>
      </c>
      <c r="FS286" s="2">
        <v>0</v>
      </c>
      <c r="FT286" s="2" t="s">
        <v>55</v>
      </c>
      <c r="FU286" s="2" t="s">
        <v>56</v>
      </c>
      <c r="FV286" s="2"/>
      <c r="FW286" s="2"/>
      <c r="FX286" s="2">
        <v>110.7</v>
      </c>
      <c r="FY286" s="2">
        <v>63.75</v>
      </c>
      <c r="FZ286" s="2"/>
      <c r="GA286" s="2" t="s">
        <v>6</v>
      </c>
      <c r="GB286" s="2"/>
      <c r="GC286" s="2"/>
      <c r="GD286" s="2">
        <v>0</v>
      </c>
      <c r="GE286" s="2"/>
      <c r="GF286" s="2">
        <v>290394019</v>
      </c>
      <c r="GG286" s="2">
        <v>2</v>
      </c>
      <c r="GH286" s="2">
        <v>1</v>
      </c>
      <c r="GI286" s="2">
        <v>-2</v>
      </c>
      <c r="GJ286" s="2">
        <v>0</v>
      </c>
      <c r="GK286" s="2">
        <f>ROUND(R286*(R12)/100,2)</f>
        <v>0</v>
      </c>
      <c r="GL286" s="2">
        <f t="shared" si="251"/>
        <v>0</v>
      </c>
      <c r="GM286" s="2">
        <f t="shared" si="252"/>
        <v>0</v>
      </c>
      <c r="GN286" s="2">
        <f t="shared" si="253"/>
        <v>0</v>
      </c>
      <c r="GO286" s="2">
        <f t="shared" si="254"/>
        <v>0</v>
      </c>
      <c r="GP286" s="2">
        <f t="shared" si="255"/>
        <v>0</v>
      </c>
      <c r="GQ286" s="2"/>
      <c r="GR286" s="2">
        <v>0</v>
      </c>
      <c r="GS286" s="2">
        <v>3</v>
      </c>
      <c r="GT286" s="2">
        <v>0</v>
      </c>
      <c r="GU286" s="2" t="s">
        <v>6</v>
      </c>
      <c r="GV286" s="2">
        <f t="shared" si="256"/>
        <v>0</v>
      </c>
      <c r="GW286" s="2">
        <v>1</v>
      </c>
      <c r="GX286" s="2">
        <f t="shared" si="257"/>
        <v>0</v>
      </c>
      <c r="GY286" s="2"/>
      <c r="GZ286" s="2"/>
      <c r="HA286" s="2">
        <v>0</v>
      </c>
      <c r="HB286" s="2">
        <v>0</v>
      </c>
      <c r="HC286" s="2">
        <f t="shared" si="258"/>
        <v>0</v>
      </c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>
        <v>0</v>
      </c>
      <c r="IL286" s="2"/>
      <c r="IM286" s="2"/>
      <c r="IN286" s="2"/>
      <c r="IO286" s="2"/>
      <c r="IP286" s="2"/>
      <c r="IQ286" s="2"/>
      <c r="IR286" s="2"/>
      <c r="IS286" s="2"/>
      <c r="IT286" s="2"/>
      <c r="IU286" s="2"/>
    </row>
    <row r="287" spans="1:255" x14ac:dyDescent="0.2">
      <c r="A287">
        <v>18</v>
      </c>
      <c r="B287">
        <v>1</v>
      </c>
      <c r="C287">
        <v>458</v>
      </c>
      <c r="E287" t="s">
        <v>342</v>
      </c>
      <c r="F287" t="s">
        <v>343</v>
      </c>
      <c r="G287" t="s">
        <v>344</v>
      </c>
      <c r="H287" t="s">
        <v>201</v>
      </c>
      <c r="I287">
        <f>I281*J287</f>
        <v>32.36</v>
      </c>
      <c r="J287">
        <v>50</v>
      </c>
      <c r="O287">
        <f t="shared" si="219"/>
        <v>0</v>
      </c>
      <c r="P287">
        <f t="shared" si="220"/>
        <v>0</v>
      </c>
      <c r="Q287">
        <f t="shared" si="221"/>
        <v>0</v>
      </c>
      <c r="R287">
        <f t="shared" si="222"/>
        <v>0</v>
      </c>
      <c r="S287">
        <f t="shared" si="223"/>
        <v>0</v>
      </c>
      <c r="T287">
        <f t="shared" si="224"/>
        <v>0</v>
      </c>
      <c r="U287">
        <f t="shared" si="225"/>
        <v>0</v>
      </c>
      <c r="V287">
        <f t="shared" si="226"/>
        <v>0</v>
      </c>
      <c r="W287">
        <f t="shared" si="227"/>
        <v>0</v>
      </c>
      <c r="X287">
        <f t="shared" si="228"/>
        <v>0</v>
      </c>
      <c r="Y287">
        <f t="shared" si="229"/>
        <v>0</v>
      </c>
      <c r="AA287">
        <v>16781639</v>
      </c>
      <c r="AB287">
        <f t="shared" si="230"/>
        <v>0</v>
      </c>
      <c r="AC287">
        <f t="shared" si="231"/>
        <v>0</v>
      </c>
      <c r="AD287">
        <f t="shared" si="261"/>
        <v>0</v>
      </c>
      <c r="AE287">
        <f t="shared" si="262"/>
        <v>0</v>
      </c>
      <c r="AF287">
        <f t="shared" si="262"/>
        <v>0</v>
      </c>
      <c r="AG287">
        <f t="shared" si="235"/>
        <v>0</v>
      </c>
      <c r="AH287">
        <f t="shared" si="263"/>
        <v>0</v>
      </c>
      <c r="AI287">
        <f t="shared" si="263"/>
        <v>0</v>
      </c>
      <c r="AJ287">
        <f t="shared" si="238"/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111</v>
      </c>
      <c r="AU287">
        <v>64</v>
      </c>
      <c r="AV287">
        <v>1</v>
      </c>
      <c r="AW287">
        <v>1</v>
      </c>
      <c r="AZ287">
        <v>6.66</v>
      </c>
      <c r="BA287">
        <v>1</v>
      </c>
      <c r="BB287">
        <v>1</v>
      </c>
      <c r="BC287">
        <v>6.66</v>
      </c>
      <c r="BD287" t="s">
        <v>6</v>
      </c>
      <c r="BE287" t="s">
        <v>6</v>
      </c>
      <c r="BF287" t="s">
        <v>6</v>
      </c>
      <c r="BG287" t="s">
        <v>6</v>
      </c>
      <c r="BH287">
        <v>3</v>
      </c>
      <c r="BI287">
        <v>1</v>
      </c>
      <c r="BJ287" t="s">
        <v>6</v>
      </c>
      <c r="BM287">
        <v>11001</v>
      </c>
      <c r="BN287">
        <v>0</v>
      </c>
      <c r="BO287" t="s">
        <v>6</v>
      </c>
      <c r="BP287">
        <v>0</v>
      </c>
      <c r="BQ287">
        <v>2</v>
      </c>
      <c r="BR287">
        <v>0</v>
      </c>
      <c r="BS287">
        <v>1</v>
      </c>
      <c r="BT287">
        <v>1</v>
      </c>
      <c r="BU287">
        <v>1</v>
      </c>
      <c r="BV287">
        <v>1</v>
      </c>
      <c r="BW287">
        <v>1</v>
      </c>
      <c r="BX287">
        <v>1</v>
      </c>
      <c r="BY287" t="s">
        <v>6</v>
      </c>
      <c r="BZ287">
        <v>123</v>
      </c>
      <c r="CA287">
        <v>75</v>
      </c>
      <c r="CE287">
        <v>0</v>
      </c>
      <c r="CF287">
        <v>0</v>
      </c>
      <c r="CG287">
        <v>0</v>
      </c>
      <c r="CM287">
        <v>0</v>
      </c>
      <c r="CN287" t="s">
        <v>6</v>
      </c>
      <c r="CO287">
        <v>0</v>
      </c>
      <c r="CP287">
        <f t="shared" si="239"/>
        <v>0</v>
      </c>
      <c r="CQ287">
        <f t="shared" si="240"/>
        <v>0</v>
      </c>
      <c r="CR287">
        <f t="shared" si="241"/>
        <v>0</v>
      </c>
      <c r="CS287">
        <f t="shared" si="242"/>
        <v>0</v>
      </c>
      <c r="CT287">
        <f t="shared" si="243"/>
        <v>0</v>
      </c>
      <c r="CU287">
        <f t="shared" si="244"/>
        <v>0</v>
      </c>
      <c r="CV287">
        <f t="shared" si="245"/>
        <v>0</v>
      </c>
      <c r="CW287">
        <f t="shared" si="246"/>
        <v>0</v>
      </c>
      <c r="CX287">
        <f t="shared" si="247"/>
        <v>0</v>
      </c>
      <c r="CY287">
        <f t="shared" si="248"/>
        <v>0</v>
      </c>
      <c r="CZ287">
        <f t="shared" si="249"/>
        <v>0</v>
      </c>
      <c r="DC287" t="s">
        <v>6</v>
      </c>
      <c r="DD287" t="s">
        <v>6</v>
      </c>
      <c r="DE287" t="s">
        <v>6</v>
      </c>
      <c r="DF287" t="s">
        <v>6</v>
      </c>
      <c r="DG287" t="s">
        <v>6</v>
      </c>
      <c r="DH287" t="s">
        <v>6</v>
      </c>
      <c r="DI287" t="s">
        <v>6</v>
      </c>
      <c r="DJ287" t="s">
        <v>6</v>
      </c>
      <c r="DK287" t="s">
        <v>6</v>
      </c>
      <c r="DL287" t="s">
        <v>6</v>
      </c>
      <c r="DM287" t="s">
        <v>6</v>
      </c>
      <c r="DN287">
        <v>0</v>
      </c>
      <c r="DO287">
        <v>0</v>
      </c>
      <c r="DP287">
        <v>1</v>
      </c>
      <c r="DQ287">
        <v>1</v>
      </c>
      <c r="DU287">
        <v>1009</v>
      </c>
      <c r="DV287" t="s">
        <v>201</v>
      </c>
      <c r="DW287" t="s">
        <v>201</v>
      </c>
      <c r="DX287">
        <v>1</v>
      </c>
      <c r="EE287">
        <v>16510488</v>
      </c>
      <c r="EF287">
        <v>2</v>
      </c>
      <c r="EG287" t="s">
        <v>51</v>
      </c>
      <c r="EH287">
        <v>0</v>
      </c>
      <c r="EI287" t="s">
        <v>6</v>
      </c>
      <c r="EJ287">
        <v>1</v>
      </c>
      <c r="EK287">
        <v>11001</v>
      </c>
      <c r="EL287" t="s">
        <v>86</v>
      </c>
      <c r="EM287" t="s">
        <v>231</v>
      </c>
      <c r="EO287" t="s">
        <v>6</v>
      </c>
      <c r="EQ287">
        <v>0</v>
      </c>
      <c r="ER287">
        <v>0</v>
      </c>
      <c r="ES287">
        <v>0</v>
      </c>
      <c r="ET287">
        <v>0</v>
      </c>
      <c r="EU287">
        <v>0</v>
      </c>
      <c r="EV287">
        <v>0</v>
      </c>
      <c r="EW287">
        <v>0</v>
      </c>
      <c r="EX287">
        <v>0</v>
      </c>
      <c r="FQ287">
        <v>0</v>
      </c>
      <c r="FR287">
        <f t="shared" si="250"/>
        <v>0</v>
      </c>
      <c r="FS287">
        <v>0</v>
      </c>
      <c r="FT287" t="s">
        <v>55</v>
      </c>
      <c r="FU287" t="s">
        <v>56</v>
      </c>
      <c r="FX287">
        <v>110.7</v>
      </c>
      <c r="FY287">
        <v>63.75</v>
      </c>
      <c r="GA287" t="s">
        <v>6</v>
      </c>
      <c r="GD287">
        <v>0</v>
      </c>
      <c r="GF287">
        <v>290394019</v>
      </c>
      <c r="GG287">
        <v>1</v>
      </c>
      <c r="GH287">
        <v>1</v>
      </c>
      <c r="GI287">
        <v>4</v>
      </c>
      <c r="GJ287">
        <v>0</v>
      </c>
      <c r="GK287">
        <f>ROUND(R287*(S12)/100,2)</f>
        <v>0</v>
      </c>
      <c r="GL287">
        <f t="shared" si="251"/>
        <v>0</v>
      </c>
      <c r="GM287">
        <f t="shared" si="252"/>
        <v>0</v>
      </c>
      <c r="GN287">
        <f t="shared" si="253"/>
        <v>0</v>
      </c>
      <c r="GO287">
        <f t="shared" si="254"/>
        <v>0</v>
      </c>
      <c r="GP287">
        <f t="shared" si="255"/>
        <v>0</v>
      </c>
      <c r="GR287">
        <v>0</v>
      </c>
      <c r="GS287">
        <v>3</v>
      </c>
      <c r="GT287">
        <v>0</v>
      </c>
      <c r="GU287" t="s">
        <v>6</v>
      </c>
      <c r="GV287">
        <f t="shared" si="256"/>
        <v>0</v>
      </c>
      <c r="GW287">
        <v>1</v>
      </c>
      <c r="GX287">
        <f t="shared" si="257"/>
        <v>0</v>
      </c>
      <c r="HA287">
        <v>0</v>
      </c>
      <c r="HB287">
        <v>0</v>
      </c>
      <c r="HC287">
        <f t="shared" si="258"/>
        <v>0</v>
      </c>
      <c r="IK287">
        <v>0</v>
      </c>
    </row>
    <row r="288" spans="1:255" x14ac:dyDescent="0.2">
      <c r="A288" s="2">
        <v>18</v>
      </c>
      <c r="B288" s="2">
        <v>1</v>
      </c>
      <c r="C288" s="2">
        <v>448</v>
      </c>
      <c r="D288" s="2"/>
      <c r="E288" s="2" t="s">
        <v>345</v>
      </c>
      <c r="F288" s="2" t="s">
        <v>346</v>
      </c>
      <c r="G288" s="2" t="s">
        <v>347</v>
      </c>
      <c r="H288" s="2" t="s">
        <v>193</v>
      </c>
      <c r="I288" s="2">
        <f>I280*J288</f>
        <v>3.236E-2</v>
      </c>
      <c r="J288" s="2">
        <v>0.05</v>
      </c>
      <c r="K288" s="2"/>
      <c r="L288" s="2"/>
      <c r="M288" s="2"/>
      <c r="N288" s="2"/>
      <c r="O288" s="2">
        <f t="shared" si="219"/>
        <v>365.67</v>
      </c>
      <c r="P288" s="2">
        <f t="shared" si="220"/>
        <v>365.67</v>
      </c>
      <c r="Q288" s="2">
        <f t="shared" si="221"/>
        <v>0</v>
      </c>
      <c r="R288" s="2">
        <f t="shared" si="222"/>
        <v>0</v>
      </c>
      <c r="S288" s="2">
        <f t="shared" si="223"/>
        <v>0</v>
      </c>
      <c r="T288" s="2">
        <f t="shared" si="224"/>
        <v>0</v>
      </c>
      <c r="U288" s="2">
        <f t="shared" si="225"/>
        <v>0</v>
      </c>
      <c r="V288" s="2">
        <f t="shared" si="226"/>
        <v>0</v>
      </c>
      <c r="W288" s="2">
        <f t="shared" si="227"/>
        <v>0</v>
      </c>
      <c r="X288" s="2">
        <f t="shared" si="228"/>
        <v>0</v>
      </c>
      <c r="Y288" s="2">
        <f t="shared" si="229"/>
        <v>0</v>
      </c>
      <c r="Z288" s="2"/>
      <c r="AA288" s="2">
        <v>16781625</v>
      </c>
      <c r="AB288" s="2">
        <f t="shared" si="230"/>
        <v>11300</v>
      </c>
      <c r="AC288" s="2">
        <f t="shared" si="231"/>
        <v>11300</v>
      </c>
      <c r="AD288" s="2">
        <f t="shared" si="261"/>
        <v>0</v>
      </c>
      <c r="AE288" s="2">
        <f t="shared" si="262"/>
        <v>0</v>
      </c>
      <c r="AF288" s="2">
        <f t="shared" si="262"/>
        <v>0</v>
      </c>
      <c r="AG288" s="2">
        <f t="shared" si="235"/>
        <v>0</v>
      </c>
      <c r="AH288" s="2">
        <f t="shared" si="263"/>
        <v>0</v>
      </c>
      <c r="AI288" s="2">
        <f t="shared" si="263"/>
        <v>0</v>
      </c>
      <c r="AJ288" s="2">
        <f t="shared" si="238"/>
        <v>0</v>
      </c>
      <c r="AK288" s="2">
        <v>11300</v>
      </c>
      <c r="AL288" s="2">
        <v>11300</v>
      </c>
      <c r="AM288" s="2">
        <v>0</v>
      </c>
      <c r="AN288" s="2">
        <v>0</v>
      </c>
      <c r="AO288" s="2">
        <v>0</v>
      </c>
      <c r="AP288" s="2">
        <v>0</v>
      </c>
      <c r="AQ288" s="2">
        <v>0</v>
      </c>
      <c r="AR288" s="2">
        <v>0</v>
      </c>
      <c r="AS288" s="2">
        <v>0</v>
      </c>
      <c r="AT288" s="2">
        <v>111</v>
      </c>
      <c r="AU288" s="2">
        <v>64</v>
      </c>
      <c r="AV288" s="2">
        <v>1</v>
      </c>
      <c r="AW288" s="2">
        <v>1</v>
      </c>
      <c r="AX288" s="2"/>
      <c r="AY288" s="2"/>
      <c r="AZ288" s="2">
        <v>1</v>
      </c>
      <c r="BA288" s="2">
        <v>1</v>
      </c>
      <c r="BB288" s="2">
        <v>1</v>
      </c>
      <c r="BC288" s="2">
        <v>1</v>
      </c>
      <c r="BD288" s="2" t="s">
        <v>6</v>
      </c>
      <c r="BE288" s="2" t="s">
        <v>6</v>
      </c>
      <c r="BF288" s="2" t="s">
        <v>6</v>
      </c>
      <c r="BG288" s="2" t="s">
        <v>6</v>
      </c>
      <c r="BH288" s="2">
        <v>3</v>
      </c>
      <c r="BI288" s="2">
        <v>1</v>
      </c>
      <c r="BJ288" s="2" t="s">
        <v>348</v>
      </c>
      <c r="BK288" s="2"/>
      <c r="BL288" s="2"/>
      <c r="BM288" s="2">
        <v>11001</v>
      </c>
      <c r="BN288" s="2">
        <v>0</v>
      </c>
      <c r="BO288" s="2" t="s">
        <v>6</v>
      </c>
      <c r="BP288" s="2">
        <v>0</v>
      </c>
      <c r="BQ288" s="2">
        <v>2</v>
      </c>
      <c r="BR288" s="2">
        <v>0</v>
      </c>
      <c r="BS288" s="2">
        <v>1</v>
      </c>
      <c r="BT288" s="2">
        <v>1</v>
      </c>
      <c r="BU288" s="2">
        <v>1</v>
      </c>
      <c r="BV288" s="2">
        <v>1</v>
      </c>
      <c r="BW288" s="2">
        <v>1</v>
      </c>
      <c r="BX288" s="2">
        <v>1</v>
      </c>
      <c r="BY288" s="2" t="s">
        <v>6</v>
      </c>
      <c r="BZ288" s="2">
        <v>123</v>
      </c>
      <c r="CA288" s="2">
        <v>75</v>
      </c>
      <c r="CB288" s="2"/>
      <c r="CC288" s="2"/>
      <c r="CD288" s="2"/>
      <c r="CE288" s="2">
        <v>0</v>
      </c>
      <c r="CF288" s="2">
        <v>0</v>
      </c>
      <c r="CG288" s="2">
        <v>0</v>
      </c>
      <c r="CH288" s="2"/>
      <c r="CI288" s="2"/>
      <c r="CJ288" s="2"/>
      <c r="CK288" s="2"/>
      <c r="CL288" s="2"/>
      <c r="CM288" s="2">
        <v>0</v>
      </c>
      <c r="CN288" s="2" t="s">
        <v>6</v>
      </c>
      <c r="CO288" s="2">
        <v>0</v>
      </c>
      <c r="CP288" s="2">
        <f t="shared" si="239"/>
        <v>365.67</v>
      </c>
      <c r="CQ288" s="2">
        <f t="shared" si="240"/>
        <v>11300</v>
      </c>
      <c r="CR288" s="2">
        <f t="shared" si="241"/>
        <v>0</v>
      </c>
      <c r="CS288" s="2">
        <f t="shared" si="242"/>
        <v>0</v>
      </c>
      <c r="CT288" s="2">
        <f t="shared" si="243"/>
        <v>0</v>
      </c>
      <c r="CU288" s="2">
        <f t="shared" si="244"/>
        <v>0</v>
      </c>
      <c r="CV288" s="2">
        <f t="shared" si="245"/>
        <v>0</v>
      </c>
      <c r="CW288" s="2">
        <f t="shared" si="246"/>
        <v>0</v>
      </c>
      <c r="CX288" s="2">
        <f t="shared" si="247"/>
        <v>0</v>
      </c>
      <c r="CY288" s="2">
        <f t="shared" si="248"/>
        <v>0</v>
      </c>
      <c r="CZ288" s="2">
        <f t="shared" si="249"/>
        <v>0</v>
      </c>
      <c r="DA288" s="2"/>
      <c r="DB288" s="2"/>
      <c r="DC288" s="2" t="s">
        <v>6</v>
      </c>
      <c r="DD288" s="2" t="s">
        <v>6</v>
      </c>
      <c r="DE288" s="2" t="s">
        <v>6</v>
      </c>
      <c r="DF288" s="2" t="s">
        <v>6</v>
      </c>
      <c r="DG288" s="2" t="s">
        <v>6</v>
      </c>
      <c r="DH288" s="2" t="s">
        <v>6</v>
      </c>
      <c r="DI288" s="2" t="s">
        <v>6</v>
      </c>
      <c r="DJ288" s="2" t="s">
        <v>6</v>
      </c>
      <c r="DK288" s="2" t="s">
        <v>6</v>
      </c>
      <c r="DL288" s="2" t="s">
        <v>6</v>
      </c>
      <c r="DM288" s="2" t="s">
        <v>6</v>
      </c>
      <c r="DN288" s="2">
        <v>0</v>
      </c>
      <c r="DO288" s="2">
        <v>0</v>
      </c>
      <c r="DP288" s="2">
        <v>1</v>
      </c>
      <c r="DQ288" s="2">
        <v>1</v>
      </c>
      <c r="DR288" s="2"/>
      <c r="DS288" s="2"/>
      <c r="DT288" s="2"/>
      <c r="DU288" s="2">
        <v>1009</v>
      </c>
      <c r="DV288" s="2" t="s">
        <v>193</v>
      </c>
      <c r="DW288" s="2" t="s">
        <v>193</v>
      </c>
      <c r="DX288" s="2">
        <v>1000</v>
      </c>
      <c r="DY288" s="2"/>
      <c r="DZ288" s="2"/>
      <c r="EA288" s="2"/>
      <c r="EB288" s="2"/>
      <c r="EC288" s="2"/>
      <c r="ED288" s="2"/>
      <c r="EE288" s="2">
        <v>16510488</v>
      </c>
      <c r="EF288" s="2">
        <v>2</v>
      </c>
      <c r="EG288" s="2" t="s">
        <v>51</v>
      </c>
      <c r="EH288" s="2">
        <v>0</v>
      </c>
      <c r="EI288" s="2" t="s">
        <v>6</v>
      </c>
      <c r="EJ288" s="2">
        <v>1</v>
      </c>
      <c r="EK288" s="2">
        <v>11001</v>
      </c>
      <c r="EL288" s="2" t="s">
        <v>86</v>
      </c>
      <c r="EM288" s="2" t="s">
        <v>231</v>
      </c>
      <c r="EN288" s="2"/>
      <c r="EO288" s="2" t="s">
        <v>6</v>
      </c>
      <c r="EP288" s="2"/>
      <c r="EQ288" s="2">
        <v>0</v>
      </c>
      <c r="ER288" s="2">
        <v>11300</v>
      </c>
      <c r="ES288" s="2">
        <v>11300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>
        <v>0</v>
      </c>
      <c r="FR288" s="2">
        <f t="shared" si="250"/>
        <v>0</v>
      </c>
      <c r="FS288" s="2">
        <v>0</v>
      </c>
      <c r="FT288" s="2" t="s">
        <v>55</v>
      </c>
      <c r="FU288" s="2" t="s">
        <v>56</v>
      </c>
      <c r="FV288" s="2"/>
      <c r="FW288" s="2"/>
      <c r="FX288" s="2">
        <v>110.7</v>
      </c>
      <c r="FY288" s="2">
        <v>63.75</v>
      </c>
      <c r="FZ288" s="2"/>
      <c r="GA288" s="2" t="s">
        <v>6</v>
      </c>
      <c r="GB288" s="2"/>
      <c r="GC288" s="2"/>
      <c r="GD288" s="2">
        <v>0</v>
      </c>
      <c r="GE288" s="2"/>
      <c r="GF288" s="2">
        <v>1662118199</v>
      </c>
      <c r="GG288" s="2">
        <v>2</v>
      </c>
      <c r="GH288" s="2">
        <v>1</v>
      </c>
      <c r="GI288" s="2">
        <v>-2</v>
      </c>
      <c r="GJ288" s="2">
        <v>0</v>
      </c>
      <c r="GK288" s="2">
        <f>ROUND(R288*(R12)/100,2)</f>
        <v>0</v>
      </c>
      <c r="GL288" s="2">
        <f t="shared" si="251"/>
        <v>0</v>
      </c>
      <c r="GM288" s="2">
        <f t="shared" si="252"/>
        <v>365.67</v>
      </c>
      <c r="GN288" s="2">
        <f t="shared" si="253"/>
        <v>365.67</v>
      </c>
      <c r="GO288" s="2">
        <f t="shared" si="254"/>
        <v>0</v>
      </c>
      <c r="GP288" s="2">
        <f t="shared" si="255"/>
        <v>0</v>
      </c>
      <c r="GQ288" s="2"/>
      <c r="GR288" s="2">
        <v>0</v>
      </c>
      <c r="GS288" s="2">
        <v>3</v>
      </c>
      <c r="GT288" s="2">
        <v>0</v>
      </c>
      <c r="GU288" s="2" t="s">
        <v>6</v>
      </c>
      <c r="GV288" s="2">
        <f t="shared" si="256"/>
        <v>0</v>
      </c>
      <c r="GW288" s="2">
        <v>1</v>
      </c>
      <c r="GX288" s="2">
        <f t="shared" si="257"/>
        <v>0</v>
      </c>
      <c r="GY288" s="2"/>
      <c r="GZ288" s="2"/>
      <c r="HA288" s="2">
        <v>0</v>
      </c>
      <c r="HB288" s="2">
        <v>0</v>
      </c>
      <c r="HC288" s="2">
        <f t="shared" si="258"/>
        <v>0</v>
      </c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>
        <v>0</v>
      </c>
      <c r="IL288" s="2"/>
      <c r="IM288" s="2"/>
      <c r="IN288" s="2"/>
      <c r="IO288" s="2"/>
      <c r="IP288" s="2"/>
      <c r="IQ288" s="2"/>
      <c r="IR288" s="2"/>
      <c r="IS288" s="2"/>
      <c r="IT288" s="2"/>
      <c r="IU288" s="2"/>
    </row>
    <row r="289" spans="1:245" x14ac:dyDescent="0.2">
      <c r="A289">
        <v>18</v>
      </c>
      <c r="B289">
        <v>1</v>
      </c>
      <c r="C289">
        <v>457</v>
      </c>
      <c r="E289" t="s">
        <v>345</v>
      </c>
      <c r="F289" t="s">
        <v>346</v>
      </c>
      <c r="G289" t="s">
        <v>347</v>
      </c>
      <c r="H289" t="s">
        <v>193</v>
      </c>
      <c r="I289">
        <f>I281*J289</f>
        <v>3.236E-2</v>
      </c>
      <c r="J289">
        <v>0.05</v>
      </c>
      <c r="O289">
        <f t="shared" si="219"/>
        <v>2435.35</v>
      </c>
      <c r="P289">
        <f t="shared" si="220"/>
        <v>2435.35</v>
      </c>
      <c r="Q289">
        <f t="shared" si="221"/>
        <v>0</v>
      </c>
      <c r="R289">
        <f t="shared" si="222"/>
        <v>0</v>
      </c>
      <c r="S289">
        <f t="shared" si="223"/>
        <v>0</v>
      </c>
      <c r="T289">
        <f t="shared" si="224"/>
        <v>0</v>
      </c>
      <c r="U289">
        <f t="shared" si="225"/>
        <v>0</v>
      </c>
      <c r="V289">
        <f t="shared" si="226"/>
        <v>0</v>
      </c>
      <c r="W289">
        <f t="shared" si="227"/>
        <v>0</v>
      </c>
      <c r="X289">
        <f t="shared" si="228"/>
        <v>0</v>
      </c>
      <c r="Y289">
        <f t="shared" si="229"/>
        <v>0</v>
      </c>
      <c r="AA289">
        <v>16781639</v>
      </c>
      <c r="AB289">
        <f t="shared" si="230"/>
        <v>11300</v>
      </c>
      <c r="AC289">
        <f t="shared" si="231"/>
        <v>11300</v>
      </c>
      <c r="AD289">
        <f t="shared" si="261"/>
        <v>0</v>
      </c>
      <c r="AE289">
        <f t="shared" si="262"/>
        <v>0</v>
      </c>
      <c r="AF289">
        <f t="shared" si="262"/>
        <v>0</v>
      </c>
      <c r="AG289">
        <f t="shared" si="235"/>
        <v>0</v>
      </c>
      <c r="AH289">
        <f t="shared" si="263"/>
        <v>0</v>
      </c>
      <c r="AI289">
        <f t="shared" si="263"/>
        <v>0</v>
      </c>
      <c r="AJ289">
        <f t="shared" si="238"/>
        <v>0</v>
      </c>
      <c r="AK289">
        <v>11300</v>
      </c>
      <c r="AL289">
        <v>11300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111</v>
      </c>
      <c r="AU289">
        <v>64</v>
      </c>
      <c r="AV289">
        <v>1</v>
      </c>
      <c r="AW289">
        <v>1</v>
      </c>
      <c r="AZ289">
        <v>6.66</v>
      </c>
      <c r="BA289">
        <v>1</v>
      </c>
      <c r="BB289">
        <v>1</v>
      </c>
      <c r="BC289">
        <v>6.66</v>
      </c>
      <c r="BD289" t="s">
        <v>6</v>
      </c>
      <c r="BE289" t="s">
        <v>6</v>
      </c>
      <c r="BF289" t="s">
        <v>6</v>
      </c>
      <c r="BG289" t="s">
        <v>6</v>
      </c>
      <c r="BH289">
        <v>3</v>
      </c>
      <c r="BI289">
        <v>1</v>
      </c>
      <c r="BJ289" t="s">
        <v>348</v>
      </c>
      <c r="BM289">
        <v>11001</v>
      </c>
      <c r="BN289">
        <v>0</v>
      </c>
      <c r="BO289" t="s">
        <v>6</v>
      </c>
      <c r="BP289">
        <v>0</v>
      </c>
      <c r="BQ289">
        <v>2</v>
      </c>
      <c r="BR289">
        <v>0</v>
      </c>
      <c r="BS289">
        <v>1</v>
      </c>
      <c r="BT289">
        <v>1</v>
      </c>
      <c r="BU289">
        <v>1</v>
      </c>
      <c r="BV289">
        <v>1</v>
      </c>
      <c r="BW289">
        <v>1</v>
      </c>
      <c r="BX289">
        <v>1</v>
      </c>
      <c r="BY289" t="s">
        <v>6</v>
      </c>
      <c r="BZ289">
        <v>123</v>
      </c>
      <c r="CA289">
        <v>75</v>
      </c>
      <c r="CE289">
        <v>0</v>
      </c>
      <c r="CF289">
        <v>0</v>
      </c>
      <c r="CG289">
        <v>0</v>
      </c>
      <c r="CM289">
        <v>0</v>
      </c>
      <c r="CN289" t="s">
        <v>6</v>
      </c>
      <c r="CO289">
        <v>0</v>
      </c>
      <c r="CP289">
        <f t="shared" si="239"/>
        <v>2435.35</v>
      </c>
      <c r="CQ289">
        <f t="shared" si="240"/>
        <v>75258</v>
      </c>
      <c r="CR289">
        <f t="shared" si="241"/>
        <v>0</v>
      </c>
      <c r="CS289">
        <f t="shared" si="242"/>
        <v>0</v>
      </c>
      <c r="CT289">
        <f t="shared" si="243"/>
        <v>0</v>
      </c>
      <c r="CU289">
        <f t="shared" si="244"/>
        <v>0</v>
      </c>
      <c r="CV289">
        <f t="shared" si="245"/>
        <v>0</v>
      </c>
      <c r="CW289">
        <f t="shared" si="246"/>
        <v>0</v>
      </c>
      <c r="CX289">
        <f t="shared" si="247"/>
        <v>0</v>
      </c>
      <c r="CY289">
        <f t="shared" si="248"/>
        <v>0</v>
      </c>
      <c r="CZ289">
        <f t="shared" si="249"/>
        <v>0</v>
      </c>
      <c r="DC289" t="s">
        <v>6</v>
      </c>
      <c r="DD289" t="s">
        <v>6</v>
      </c>
      <c r="DE289" t="s">
        <v>6</v>
      </c>
      <c r="DF289" t="s">
        <v>6</v>
      </c>
      <c r="DG289" t="s">
        <v>6</v>
      </c>
      <c r="DH289" t="s">
        <v>6</v>
      </c>
      <c r="DI289" t="s">
        <v>6</v>
      </c>
      <c r="DJ289" t="s">
        <v>6</v>
      </c>
      <c r="DK289" t="s">
        <v>6</v>
      </c>
      <c r="DL289" t="s">
        <v>6</v>
      </c>
      <c r="DM289" t="s">
        <v>6</v>
      </c>
      <c r="DN289">
        <v>0</v>
      </c>
      <c r="DO289">
        <v>0</v>
      </c>
      <c r="DP289">
        <v>1</v>
      </c>
      <c r="DQ289">
        <v>1</v>
      </c>
      <c r="DU289">
        <v>1009</v>
      </c>
      <c r="DV289" t="s">
        <v>193</v>
      </c>
      <c r="DW289" t="s">
        <v>193</v>
      </c>
      <c r="DX289">
        <v>1000</v>
      </c>
      <c r="EE289">
        <v>16510488</v>
      </c>
      <c r="EF289">
        <v>2</v>
      </c>
      <c r="EG289" t="s">
        <v>51</v>
      </c>
      <c r="EH289">
        <v>0</v>
      </c>
      <c r="EI289" t="s">
        <v>6</v>
      </c>
      <c r="EJ289">
        <v>1</v>
      </c>
      <c r="EK289">
        <v>11001</v>
      </c>
      <c r="EL289" t="s">
        <v>86</v>
      </c>
      <c r="EM289" t="s">
        <v>231</v>
      </c>
      <c r="EO289" t="s">
        <v>6</v>
      </c>
      <c r="EQ289">
        <v>0</v>
      </c>
      <c r="ER289">
        <v>11300</v>
      </c>
      <c r="ES289">
        <v>11300</v>
      </c>
      <c r="ET289">
        <v>0</v>
      </c>
      <c r="EU289">
        <v>0</v>
      </c>
      <c r="EV289">
        <v>0</v>
      </c>
      <c r="EW289">
        <v>0</v>
      </c>
      <c r="EX289">
        <v>0</v>
      </c>
      <c r="FQ289">
        <v>0</v>
      </c>
      <c r="FR289">
        <f t="shared" si="250"/>
        <v>0</v>
      </c>
      <c r="FS289">
        <v>0</v>
      </c>
      <c r="FT289" t="s">
        <v>55</v>
      </c>
      <c r="FU289" t="s">
        <v>56</v>
      </c>
      <c r="FX289">
        <v>110.7</v>
      </c>
      <c r="FY289">
        <v>63.75</v>
      </c>
      <c r="GA289" t="s">
        <v>6</v>
      </c>
      <c r="GD289">
        <v>0</v>
      </c>
      <c r="GF289">
        <v>1662118199</v>
      </c>
      <c r="GG289">
        <v>1</v>
      </c>
      <c r="GH289">
        <v>1</v>
      </c>
      <c r="GI289">
        <v>4</v>
      </c>
      <c r="GJ289">
        <v>0</v>
      </c>
      <c r="GK289">
        <f>ROUND(R289*(S12)/100,2)</f>
        <v>0</v>
      </c>
      <c r="GL289">
        <f t="shared" si="251"/>
        <v>0</v>
      </c>
      <c r="GM289">
        <f t="shared" si="252"/>
        <v>2435.35</v>
      </c>
      <c r="GN289">
        <f t="shared" si="253"/>
        <v>2435.35</v>
      </c>
      <c r="GO289">
        <f t="shared" si="254"/>
        <v>0</v>
      </c>
      <c r="GP289">
        <f t="shared" si="255"/>
        <v>0</v>
      </c>
      <c r="GR289">
        <v>0</v>
      </c>
      <c r="GS289">
        <v>3</v>
      </c>
      <c r="GT289">
        <v>0</v>
      </c>
      <c r="GU289" t="s">
        <v>6</v>
      </c>
      <c r="GV289">
        <f t="shared" si="256"/>
        <v>0</v>
      </c>
      <c r="GW289">
        <v>1</v>
      </c>
      <c r="GX289">
        <f t="shared" si="257"/>
        <v>0</v>
      </c>
      <c r="HA289">
        <v>0</v>
      </c>
      <c r="HB289">
        <v>0</v>
      </c>
      <c r="HC289">
        <f t="shared" si="258"/>
        <v>0</v>
      </c>
      <c r="IK289">
        <v>0</v>
      </c>
    </row>
    <row r="291" spans="1:245" x14ac:dyDescent="0.2">
      <c r="A291" s="3">
        <v>51</v>
      </c>
      <c r="B291" s="3">
        <f>B264</f>
        <v>1</v>
      </c>
      <c r="C291" s="3">
        <f>A264</f>
        <v>5</v>
      </c>
      <c r="D291" s="3">
        <f>ROW(A264)</f>
        <v>264</v>
      </c>
      <c r="E291" s="3"/>
      <c r="F291" s="3" t="str">
        <f>IF(F264&lt;&gt;"",F264,"")</f>
        <v>Новый подраздел</v>
      </c>
      <c r="G291" s="3" t="str">
        <f>IF(G264&lt;&gt;"",G264,"")</f>
        <v>Сцена</v>
      </c>
      <c r="H291" s="3">
        <v>0</v>
      </c>
      <c r="I291" s="3"/>
      <c r="J291" s="3"/>
      <c r="K291" s="3"/>
      <c r="L291" s="3"/>
      <c r="M291" s="3"/>
      <c r="N291" s="3"/>
      <c r="O291" s="3">
        <f t="shared" ref="O291:T291" si="264">ROUND(AB291,2)</f>
        <v>30055.1</v>
      </c>
      <c r="P291" s="3">
        <f t="shared" si="264"/>
        <v>28046.43</v>
      </c>
      <c r="Q291" s="3">
        <f t="shared" si="264"/>
        <v>338.3</v>
      </c>
      <c r="R291" s="3">
        <f t="shared" si="264"/>
        <v>38.909999999999997</v>
      </c>
      <c r="S291" s="3">
        <f t="shared" si="264"/>
        <v>1670.37</v>
      </c>
      <c r="T291" s="3">
        <f t="shared" si="264"/>
        <v>0</v>
      </c>
      <c r="U291" s="3">
        <f>AH291</f>
        <v>196.76610050399998</v>
      </c>
      <c r="V291" s="3">
        <f>AI291</f>
        <v>3.2680283999999999</v>
      </c>
      <c r="W291" s="3">
        <f>ROUND(AJ291,2)</f>
        <v>0</v>
      </c>
      <c r="X291" s="3">
        <f>ROUND(AK291,2)</f>
        <v>1849.64</v>
      </c>
      <c r="Y291" s="3">
        <f>ROUND(AL291,2)</f>
        <v>998.62</v>
      </c>
      <c r="Z291" s="3"/>
      <c r="AA291" s="3"/>
      <c r="AB291" s="3">
        <f>ROUND(SUMIF(AA268:AA289,"=16781625",O268:O289),2)</f>
        <v>30055.1</v>
      </c>
      <c r="AC291" s="3">
        <f>ROUND(SUMIF(AA268:AA289,"=16781625",P268:P289),2)</f>
        <v>28046.43</v>
      </c>
      <c r="AD291" s="3">
        <f>ROUND(SUMIF(AA268:AA289,"=16781625",Q268:Q289),2)</f>
        <v>338.3</v>
      </c>
      <c r="AE291" s="3">
        <f>ROUND(SUMIF(AA268:AA289,"=16781625",R268:R289),2)</f>
        <v>38.909999999999997</v>
      </c>
      <c r="AF291" s="3">
        <f>ROUND(SUMIF(AA268:AA289,"=16781625",S268:S289),2)</f>
        <v>1670.37</v>
      </c>
      <c r="AG291" s="3">
        <f>ROUND(SUMIF(AA268:AA289,"=16781625",T268:T289),2)</f>
        <v>0</v>
      </c>
      <c r="AH291" s="3">
        <f>SUMIF(AA268:AA289,"=16781625",U268:U289)</f>
        <v>196.76610050399998</v>
      </c>
      <c r="AI291" s="3">
        <f>SUMIF(AA268:AA289,"=16781625",V268:V289)</f>
        <v>3.2680283999999999</v>
      </c>
      <c r="AJ291" s="3">
        <f>ROUND(SUMIF(AA268:AA289,"=16781625",W268:W289),2)</f>
        <v>0</v>
      </c>
      <c r="AK291" s="3">
        <f>ROUND(SUMIF(AA268:AA289,"=16781625",X268:X289),2)</f>
        <v>1849.64</v>
      </c>
      <c r="AL291" s="3">
        <f>ROUND(SUMIF(AA268:AA289,"=16781625",Y268:Y289),2)</f>
        <v>998.62</v>
      </c>
      <c r="AM291" s="3"/>
      <c r="AN291" s="3"/>
      <c r="AO291" s="3">
        <f t="shared" ref="AO291:BC291" si="265">ROUND(BX291,2)</f>
        <v>0</v>
      </c>
      <c r="AP291" s="3">
        <f t="shared" si="265"/>
        <v>0</v>
      </c>
      <c r="AQ291" s="3">
        <f t="shared" si="265"/>
        <v>0</v>
      </c>
      <c r="AR291" s="3">
        <f t="shared" si="265"/>
        <v>32903.360000000001</v>
      </c>
      <c r="AS291" s="3">
        <f t="shared" si="265"/>
        <v>32903.360000000001</v>
      </c>
      <c r="AT291" s="3">
        <f t="shared" si="265"/>
        <v>0</v>
      </c>
      <c r="AU291" s="3">
        <f t="shared" si="265"/>
        <v>0</v>
      </c>
      <c r="AV291" s="3">
        <f t="shared" si="265"/>
        <v>28046.43</v>
      </c>
      <c r="AW291" s="3">
        <f t="shared" si="265"/>
        <v>28046.43</v>
      </c>
      <c r="AX291" s="3">
        <f t="shared" si="265"/>
        <v>0</v>
      </c>
      <c r="AY291" s="3">
        <f t="shared" si="265"/>
        <v>28046.43</v>
      </c>
      <c r="AZ291" s="3">
        <f t="shared" si="265"/>
        <v>0</v>
      </c>
      <c r="BA291" s="3">
        <f t="shared" si="265"/>
        <v>0</v>
      </c>
      <c r="BB291" s="3">
        <f t="shared" si="265"/>
        <v>0</v>
      </c>
      <c r="BC291" s="3">
        <f t="shared" si="265"/>
        <v>0</v>
      </c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>
        <f>ROUND(SUMIF(AA268:AA289,"=16781625",FQ268:FQ289),2)</f>
        <v>0</v>
      </c>
      <c r="BY291" s="3">
        <f>ROUND(SUMIF(AA268:AA289,"=16781625",FR268:FR289),2)</f>
        <v>0</v>
      </c>
      <c r="BZ291" s="3">
        <f>ROUND(SUMIF(AA268:AA289,"=16781625",GL268:GL289),2)</f>
        <v>0</v>
      </c>
      <c r="CA291" s="3">
        <f>ROUND(SUMIF(AA268:AA289,"=16781625",GM268:GM289),2)</f>
        <v>32903.360000000001</v>
      </c>
      <c r="CB291" s="3">
        <f>ROUND(SUMIF(AA268:AA289,"=16781625",GN268:GN289),2)</f>
        <v>32903.360000000001</v>
      </c>
      <c r="CC291" s="3">
        <f>ROUND(SUMIF(AA268:AA289,"=16781625",GO268:GO289),2)</f>
        <v>0</v>
      </c>
      <c r="CD291" s="3">
        <f>ROUND(SUMIF(AA268:AA289,"=16781625",GP268:GP289),2)</f>
        <v>0</v>
      </c>
      <c r="CE291" s="3">
        <f>AC291-BX291</f>
        <v>28046.43</v>
      </c>
      <c r="CF291" s="3">
        <f>AC291-BY291</f>
        <v>28046.43</v>
      </c>
      <c r="CG291" s="3">
        <f>BX291-BZ291</f>
        <v>0</v>
      </c>
      <c r="CH291" s="3">
        <f>AC291-BX291-BY291+BZ291</f>
        <v>28046.43</v>
      </c>
      <c r="CI291" s="3">
        <f>BY291-BZ291</f>
        <v>0</v>
      </c>
      <c r="CJ291" s="3">
        <f>ROUND(SUMIF(AA268:AA289,"=16781625",GX268:GX289),2)</f>
        <v>0</v>
      </c>
      <c r="CK291" s="3">
        <f>ROUND(SUMIF(AA268:AA289,"=16781625",GY268:GY289),2)</f>
        <v>0</v>
      </c>
      <c r="CL291" s="3">
        <f>ROUND(SUMIF(AA268:AA289,"=16781625",GZ268:GZ289),2)</f>
        <v>0</v>
      </c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4">
        <f t="shared" ref="DG291:DL291" si="266">ROUND(DT291,2)</f>
        <v>200166.87</v>
      </c>
      <c r="DH291" s="4">
        <f t="shared" si="266"/>
        <v>186789.15</v>
      </c>
      <c r="DI291" s="4">
        <f t="shared" si="266"/>
        <v>2253.13</v>
      </c>
      <c r="DJ291" s="4">
        <f t="shared" si="266"/>
        <v>259.25</v>
      </c>
      <c r="DK291" s="4">
        <f t="shared" si="266"/>
        <v>11124.59</v>
      </c>
      <c r="DL291" s="4">
        <f t="shared" si="266"/>
        <v>0</v>
      </c>
      <c r="DM291" s="4">
        <f>DZ291</f>
        <v>196.76610050399998</v>
      </c>
      <c r="DN291" s="4">
        <f>EA291</f>
        <v>3.2680283999999999</v>
      </c>
      <c r="DO291" s="4">
        <f>ROUND(EB291,2)</f>
        <v>0</v>
      </c>
      <c r="DP291" s="4">
        <f>ROUND(EC291,2)</f>
        <v>12318.68</v>
      </c>
      <c r="DQ291" s="4">
        <f>ROUND(ED291,2)</f>
        <v>6650.89</v>
      </c>
      <c r="DR291" s="4"/>
      <c r="DS291" s="4"/>
      <c r="DT291" s="4">
        <f>ROUND(SUMIF(AA268:AA289,"=16781639",O268:O289),2)</f>
        <v>200166.87</v>
      </c>
      <c r="DU291" s="4">
        <f>ROUND(SUMIF(AA268:AA289,"=16781639",P268:P289),2)</f>
        <v>186789.15</v>
      </c>
      <c r="DV291" s="4">
        <f>ROUND(SUMIF(AA268:AA289,"=16781639",Q268:Q289),2)</f>
        <v>2253.13</v>
      </c>
      <c r="DW291" s="4">
        <f>ROUND(SUMIF(AA268:AA289,"=16781639",R268:R289),2)</f>
        <v>259.25</v>
      </c>
      <c r="DX291" s="4">
        <f>ROUND(SUMIF(AA268:AA289,"=16781639",S268:S289),2)</f>
        <v>11124.59</v>
      </c>
      <c r="DY291" s="4">
        <f>ROUND(SUMIF(AA268:AA289,"=16781639",T268:T289),2)</f>
        <v>0</v>
      </c>
      <c r="DZ291" s="4">
        <f>SUMIF(AA268:AA289,"=16781639",U268:U289)</f>
        <v>196.76610050399998</v>
      </c>
      <c r="EA291" s="4">
        <f>SUMIF(AA268:AA289,"=16781639",V268:V289)</f>
        <v>3.2680283999999999</v>
      </c>
      <c r="EB291" s="4">
        <f>ROUND(SUMIF(AA268:AA289,"=16781639",W268:W289),2)</f>
        <v>0</v>
      </c>
      <c r="EC291" s="4">
        <f>ROUND(SUMIF(AA268:AA289,"=16781639",X268:X289),2)</f>
        <v>12318.68</v>
      </c>
      <c r="ED291" s="4">
        <f>ROUND(SUMIF(AA268:AA289,"=16781639",Y268:Y289),2)</f>
        <v>6650.89</v>
      </c>
      <c r="EE291" s="4"/>
      <c r="EF291" s="4"/>
      <c r="EG291" s="4">
        <f t="shared" ref="EG291:EU291" si="267">ROUND(FP291,2)</f>
        <v>0</v>
      </c>
      <c r="EH291" s="4">
        <f t="shared" si="267"/>
        <v>0</v>
      </c>
      <c r="EI291" s="4">
        <f t="shared" si="267"/>
        <v>0</v>
      </c>
      <c r="EJ291" s="4">
        <f t="shared" si="267"/>
        <v>219136.44</v>
      </c>
      <c r="EK291" s="4">
        <f t="shared" si="267"/>
        <v>219136.44</v>
      </c>
      <c r="EL291" s="4">
        <f t="shared" si="267"/>
        <v>0</v>
      </c>
      <c r="EM291" s="4">
        <f t="shared" si="267"/>
        <v>0</v>
      </c>
      <c r="EN291" s="4">
        <f t="shared" si="267"/>
        <v>186789.15</v>
      </c>
      <c r="EO291" s="4">
        <f t="shared" si="267"/>
        <v>186789.15</v>
      </c>
      <c r="EP291" s="4">
        <f t="shared" si="267"/>
        <v>0</v>
      </c>
      <c r="EQ291" s="4">
        <f t="shared" si="267"/>
        <v>186789.15</v>
      </c>
      <c r="ER291" s="4">
        <f t="shared" si="267"/>
        <v>0</v>
      </c>
      <c r="ES291" s="4">
        <f t="shared" si="267"/>
        <v>0</v>
      </c>
      <c r="ET291" s="4">
        <f t="shared" si="267"/>
        <v>0</v>
      </c>
      <c r="EU291" s="4">
        <f t="shared" si="267"/>
        <v>0</v>
      </c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>
        <f>ROUND(SUMIF(AA268:AA289,"=16781639",FQ268:FQ289),2)</f>
        <v>0</v>
      </c>
      <c r="FQ291" s="4">
        <f>ROUND(SUMIF(AA268:AA289,"=16781639",FR268:FR289),2)</f>
        <v>0</v>
      </c>
      <c r="FR291" s="4">
        <f>ROUND(SUMIF(AA268:AA289,"=16781639",GL268:GL289),2)</f>
        <v>0</v>
      </c>
      <c r="FS291" s="4">
        <f>ROUND(SUMIF(AA268:AA289,"=16781639",GM268:GM289),2)</f>
        <v>219136.44</v>
      </c>
      <c r="FT291" s="4">
        <f>ROUND(SUMIF(AA268:AA289,"=16781639",GN268:GN289),2)</f>
        <v>219136.44</v>
      </c>
      <c r="FU291" s="4">
        <f>ROUND(SUMIF(AA268:AA289,"=16781639",GO268:GO289),2)</f>
        <v>0</v>
      </c>
      <c r="FV291" s="4">
        <f>ROUND(SUMIF(AA268:AA289,"=16781639",GP268:GP289),2)</f>
        <v>0</v>
      </c>
      <c r="FW291" s="4">
        <f>DU291-FP291</f>
        <v>186789.15</v>
      </c>
      <c r="FX291" s="4">
        <f>DU291-FQ291</f>
        <v>186789.15</v>
      </c>
      <c r="FY291" s="4">
        <f>FP291-FR291</f>
        <v>0</v>
      </c>
      <c r="FZ291" s="4">
        <f>DU291-FP291-FQ291+FR291</f>
        <v>186789.15</v>
      </c>
      <c r="GA291" s="4">
        <f>FQ291-FR291</f>
        <v>0</v>
      </c>
      <c r="GB291" s="4">
        <f>ROUND(SUMIF(AA268:AA289,"=16781639",GX268:GX289),2)</f>
        <v>0</v>
      </c>
      <c r="GC291" s="4">
        <f>ROUND(SUMIF(AA268:AA289,"=16781639",GY268:GY289),2)</f>
        <v>0</v>
      </c>
      <c r="GD291" s="4">
        <f>ROUND(SUMIF(AA268:AA289,"=16781639",GZ268:GZ289),2)</f>
        <v>0</v>
      </c>
      <c r="GE291" s="4"/>
      <c r="GF291" s="4"/>
      <c r="GG291" s="4"/>
      <c r="GH291" s="4"/>
      <c r="GI291" s="4"/>
      <c r="GJ291" s="4"/>
      <c r="GK291" s="4"/>
      <c r="GL291" s="4"/>
      <c r="GM291" s="4"/>
      <c r="GN291" s="4"/>
      <c r="GO291" s="4"/>
      <c r="GP291" s="4"/>
      <c r="GQ291" s="4"/>
      <c r="GR291" s="4"/>
      <c r="GS291" s="4"/>
      <c r="GT291" s="4"/>
      <c r="GU291" s="4"/>
      <c r="GV291" s="4"/>
      <c r="GW291" s="4"/>
      <c r="GX291" s="4">
        <v>0</v>
      </c>
    </row>
    <row r="293" spans="1:245" x14ac:dyDescent="0.2">
      <c r="A293" s="5">
        <v>50</v>
      </c>
      <c r="B293" s="5">
        <v>0</v>
      </c>
      <c r="C293" s="5">
        <v>0</v>
      </c>
      <c r="D293" s="5">
        <v>1</v>
      </c>
      <c r="E293" s="5">
        <v>201</v>
      </c>
      <c r="F293" s="5">
        <f>ROUND(Source!O291,O293)</f>
        <v>30055.1</v>
      </c>
      <c r="G293" s="5" t="s">
        <v>109</v>
      </c>
      <c r="H293" s="5" t="s">
        <v>110</v>
      </c>
      <c r="I293" s="5"/>
      <c r="J293" s="5"/>
      <c r="K293" s="5">
        <v>201</v>
      </c>
      <c r="L293" s="5">
        <v>1</v>
      </c>
      <c r="M293" s="5">
        <v>3</v>
      </c>
      <c r="N293" s="5" t="s">
        <v>6</v>
      </c>
      <c r="O293" s="5">
        <v>2</v>
      </c>
      <c r="P293" s="5">
        <f>ROUND(Source!DG291,O293)</f>
        <v>200166.87</v>
      </c>
      <c r="Q293" s="5"/>
      <c r="R293" s="5"/>
      <c r="S293" s="5"/>
      <c r="T293" s="5"/>
      <c r="U293" s="5"/>
      <c r="V293" s="5"/>
      <c r="W293" s="5"/>
    </row>
    <row r="294" spans="1:245" x14ac:dyDescent="0.2">
      <c r="A294" s="5">
        <v>50</v>
      </c>
      <c r="B294" s="5">
        <v>0</v>
      </c>
      <c r="C294" s="5">
        <v>0</v>
      </c>
      <c r="D294" s="5">
        <v>1</v>
      </c>
      <c r="E294" s="5">
        <v>202</v>
      </c>
      <c r="F294" s="5">
        <f>ROUND(Source!P291,O294)</f>
        <v>28046.43</v>
      </c>
      <c r="G294" s="5" t="s">
        <v>111</v>
      </c>
      <c r="H294" s="5" t="s">
        <v>112</v>
      </c>
      <c r="I294" s="5"/>
      <c r="J294" s="5"/>
      <c r="K294" s="5">
        <v>202</v>
      </c>
      <c r="L294" s="5">
        <v>2</v>
      </c>
      <c r="M294" s="5">
        <v>3</v>
      </c>
      <c r="N294" s="5" t="s">
        <v>6</v>
      </c>
      <c r="O294" s="5">
        <v>2</v>
      </c>
      <c r="P294" s="5">
        <f>ROUND(Source!DH291,O294)</f>
        <v>186789.15</v>
      </c>
      <c r="Q294" s="5"/>
      <c r="R294" s="5"/>
      <c r="S294" s="5"/>
      <c r="T294" s="5"/>
      <c r="U294" s="5"/>
      <c r="V294" s="5"/>
      <c r="W294" s="5"/>
    </row>
    <row r="295" spans="1:245" x14ac:dyDescent="0.2">
      <c r="A295" s="5">
        <v>50</v>
      </c>
      <c r="B295" s="5">
        <v>0</v>
      </c>
      <c r="C295" s="5">
        <v>0</v>
      </c>
      <c r="D295" s="5">
        <v>1</v>
      </c>
      <c r="E295" s="5">
        <v>222</v>
      </c>
      <c r="F295" s="5">
        <f>ROUND(Source!AO291,O295)</f>
        <v>0</v>
      </c>
      <c r="G295" s="5" t="s">
        <v>113</v>
      </c>
      <c r="H295" s="5" t="s">
        <v>114</v>
      </c>
      <c r="I295" s="5"/>
      <c r="J295" s="5"/>
      <c r="K295" s="5">
        <v>222</v>
      </c>
      <c r="L295" s="5">
        <v>3</v>
      </c>
      <c r="M295" s="5">
        <v>3</v>
      </c>
      <c r="N295" s="5" t="s">
        <v>6</v>
      </c>
      <c r="O295" s="5">
        <v>2</v>
      </c>
      <c r="P295" s="5">
        <f>ROUND(Source!EG291,O295)</f>
        <v>0</v>
      </c>
      <c r="Q295" s="5"/>
      <c r="R295" s="5"/>
      <c r="S295" s="5"/>
      <c r="T295" s="5"/>
      <c r="U295" s="5"/>
      <c r="V295" s="5"/>
      <c r="W295" s="5"/>
    </row>
    <row r="296" spans="1:245" x14ac:dyDescent="0.2">
      <c r="A296" s="5">
        <v>50</v>
      </c>
      <c r="B296" s="5">
        <v>0</v>
      </c>
      <c r="C296" s="5">
        <v>0</v>
      </c>
      <c r="D296" s="5">
        <v>1</v>
      </c>
      <c r="E296" s="5">
        <v>225</v>
      </c>
      <c r="F296" s="5">
        <f>ROUND(Source!AV291,O296)</f>
        <v>28046.43</v>
      </c>
      <c r="G296" s="5" t="s">
        <v>115</v>
      </c>
      <c r="H296" s="5" t="s">
        <v>116</v>
      </c>
      <c r="I296" s="5"/>
      <c r="J296" s="5"/>
      <c r="K296" s="5">
        <v>225</v>
      </c>
      <c r="L296" s="5">
        <v>4</v>
      </c>
      <c r="M296" s="5">
        <v>3</v>
      </c>
      <c r="N296" s="5" t="s">
        <v>6</v>
      </c>
      <c r="O296" s="5">
        <v>2</v>
      </c>
      <c r="P296" s="5">
        <f>ROUND(Source!EN291,O296)</f>
        <v>186789.15</v>
      </c>
      <c r="Q296" s="5"/>
      <c r="R296" s="5"/>
      <c r="S296" s="5"/>
      <c r="T296" s="5"/>
      <c r="U296" s="5"/>
      <c r="V296" s="5"/>
      <c r="W296" s="5"/>
    </row>
    <row r="297" spans="1:245" x14ac:dyDescent="0.2">
      <c r="A297" s="5">
        <v>50</v>
      </c>
      <c r="B297" s="5">
        <v>0</v>
      </c>
      <c r="C297" s="5">
        <v>0</v>
      </c>
      <c r="D297" s="5">
        <v>1</v>
      </c>
      <c r="E297" s="5">
        <v>226</v>
      </c>
      <c r="F297" s="5">
        <f>ROUND(Source!AW291,O297)</f>
        <v>28046.43</v>
      </c>
      <c r="G297" s="5" t="s">
        <v>117</v>
      </c>
      <c r="H297" s="5" t="s">
        <v>118</v>
      </c>
      <c r="I297" s="5"/>
      <c r="J297" s="5"/>
      <c r="K297" s="5">
        <v>226</v>
      </c>
      <c r="L297" s="5">
        <v>5</v>
      </c>
      <c r="M297" s="5">
        <v>3</v>
      </c>
      <c r="N297" s="5" t="s">
        <v>6</v>
      </c>
      <c r="O297" s="5">
        <v>2</v>
      </c>
      <c r="P297" s="5">
        <f>ROUND(Source!EO291,O297)</f>
        <v>186789.15</v>
      </c>
      <c r="Q297" s="5"/>
      <c r="R297" s="5"/>
      <c r="S297" s="5"/>
      <c r="T297" s="5"/>
      <c r="U297" s="5"/>
      <c r="V297" s="5"/>
      <c r="W297" s="5"/>
    </row>
    <row r="298" spans="1:245" x14ac:dyDescent="0.2">
      <c r="A298" s="5">
        <v>50</v>
      </c>
      <c r="B298" s="5">
        <v>0</v>
      </c>
      <c r="C298" s="5">
        <v>0</v>
      </c>
      <c r="D298" s="5">
        <v>1</v>
      </c>
      <c r="E298" s="5">
        <v>227</v>
      </c>
      <c r="F298" s="5">
        <f>ROUND(Source!AX291,O298)</f>
        <v>0</v>
      </c>
      <c r="G298" s="5" t="s">
        <v>119</v>
      </c>
      <c r="H298" s="5" t="s">
        <v>120</v>
      </c>
      <c r="I298" s="5"/>
      <c r="J298" s="5"/>
      <c r="K298" s="5">
        <v>227</v>
      </c>
      <c r="L298" s="5">
        <v>6</v>
      </c>
      <c r="M298" s="5">
        <v>3</v>
      </c>
      <c r="N298" s="5" t="s">
        <v>6</v>
      </c>
      <c r="O298" s="5">
        <v>2</v>
      </c>
      <c r="P298" s="5">
        <f>ROUND(Source!EP291,O298)</f>
        <v>0</v>
      </c>
      <c r="Q298" s="5"/>
      <c r="R298" s="5"/>
      <c r="S298" s="5"/>
      <c r="T298" s="5"/>
      <c r="U298" s="5"/>
      <c r="V298" s="5"/>
      <c r="W298" s="5"/>
    </row>
    <row r="299" spans="1:245" x14ac:dyDescent="0.2">
      <c r="A299" s="5">
        <v>50</v>
      </c>
      <c r="B299" s="5">
        <v>0</v>
      </c>
      <c r="C299" s="5">
        <v>0</v>
      </c>
      <c r="D299" s="5">
        <v>1</v>
      </c>
      <c r="E299" s="5">
        <v>228</v>
      </c>
      <c r="F299" s="5">
        <f>ROUND(Source!AY291,O299)</f>
        <v>28046.43</v>
      </c>
      <c r="G299" s="5" t="s">
        <v>121</v>
      </c>
      <c r="H299" s="5" t="s">
        <v>122</v>
      </c>
      <c r="I299" s="5"/>
      <c r="J299" s="5"/>
      <c r="K299" s="5">
        <v>228</v>
      </c>
      <c r="L299" s="5">
        <v>7</v>
      </c>
      <c r="M299" s="5">
        <v>3</v>
      </c>
      <c r="N299" s="5" t="s">
        <v>6</v>
      </c>
      <c r="O299" s="5">
        <v>2</v>
      </c>
      <c r="P299" s="5">
        <f>ROUND(Source!EQ291,O299)</f>
        <v>186789.15</v>
      </c>
      <c r="Q299" s="5"/>
      <c r="R299" s="5"/>
      <c r="S299" s="5"/>
      <c r="T299" s="5"/>
      <c r="U299" s="5"/>
      <c r="V299" s="5"/>
      <c r="W299" s="5"/>
    </row>
    <row r="300" spans="1:245" x14ac:dyDescent="0.2">
      <c r="A300" s="5">
        <v>50</v>
      </c>
      <c r="B300" s="5">
        <v>0</v>
      </c>
      <c r="C300" s="5">
        <v>0</v>
      </c>
      <c r="D300" s="5">
        <v>1</v>
      </c>
      <c r="E300" s="5">
        <v>216</v>
      </c>
      <c r="F300" s="5">
        <f>ROUND(Source!AP291,O300)</f>
        <v>0</v>
      </c>
      <c r="G300" s="5" t="s">
        <v>123</v>
      </c>
      <c r="H300" s="5" t="s">
        <v>124</v>
      </c>
      <c r="I300" s="5"/>
      <c r="J300" s="5"/>
      <c r="K300" s="5">
        <v>216</v>
      </c>
      <c r="L300" s="5">
        <v>8</v>
      </c>
      <c r="M300" s="5">
        <v>3</v>
      </c>
      <c r="N300" s="5" t="s">
        <v>6</v>
      </c>
      <c r="O300" s="5">
        <v>2</v>
      </c>
      <c r="P300" s="5">
        <f>ROUND(Source!EH291,O300)</f>
        <v>0</v>
      </c>
      <c r="Q300" s="5"/>
      <c r="R300" s="5"/>
      <c r="S300" s="5"/>
      <c r="T300" s="5"/>
      <c r="U300" s="5"/>
      <c r="V300" s="5"/>
      <c r="W300" s="5"/>
    </row>
    <row r="301" spans="1:245" x14ac:dyDescent="0.2">
      <c r="A301" s="5">
        <v>50</v>
      </c>
      <c r="B301" s="5">
        <v>0</v>
      </c>
      <c r="C301" s="5">
        <v>0</v>
      </c>
      <c r="D301" s="5">
        <v>1</v>
      </c>
      <c r="E301" s="5">
        <v>223</v>
      </c>
      <c r="F301" s="5">
        <f>ROUND(Source!AQ291,O301)</f>
        <v>0</v>
      </c>
      <c r="G301" s="5" t="s">
        <v>125</v>
      </c>
      <c r="H301" s="5" t="s">
        <v>126</v>
      </c>
      <c r="I301" s="5"/>
      <c r="J301" s="5"/>
      <c r="K301" s="5">
        <v>223</v>
      </c>
      <c r="L301" s="5">
        <v>9</v>
      </c>
      <c r="M301" s="5">
        <v>3</v>
      </c>
      <c r="N301" s="5" t="s">
        <v>6</v>
      </c>
      <c r="O301" s="5">
        <v>2</v>
      </c>
      <c r="P301" s="5">
        <f>ROUND(Source!EI291,O301)</f>
        <v>0</v>
      </c>
      <c r="Q301" s="5"/>
      <c r="R301" s="5"/>
      <c r="S301" s="5"/>
      <c r="T301" s="5"/>
      <c r="U301" s="5"/>
      <c r="V301" s="5"/>
      <c r="W301" s="5"/>
    </row>
    <row r="302" spans="1:245" x14ac:dyDescent="0.2">
      <c r="A302" s="5">
        <v>50</v>
      </c>
      <c r="B302" s="5">
        <v>0</v>
      </c>
      <c r="C302" s="5">
        <v>0</v>
      </c>
      <c r="D302" s="5">
        <v>1</v>
      </c>
      <c r="E302" s="5">
        <v>229</v>
      </c>
      <c r="F302" s="5">
        <f>ROUND(Source!AZ291,O302)</f>
        <v>0</v>
      </c>
      <c r="G302" s="5" t="s">
        <v>127</v>
      </c>
      <c r="H302" s="5" t="s">
        <v>128</v>
      </c>
      <c r="I302" s="5"/>
      <c r="J302" s="5"/>
      <c r="K302" s="5">
        <v>229</v>
      </c>
      <c r="L302" s="5">
        <v>10</v>
      </c>
      <c r="M302" s="5">
        <v>3</v>
      </c>
      <c r="N302" s="5" t="s">
        <v>6</v>
      </c>
      <c r="O302" s="5">
        <v>2</v>
      </c>
      <c r="P302" s="5">
        <f>ROUND(Source!ER291,O302)</f>
        <v>0</v>
      </c>
      <c r="Q302" s="5"/>
      <c r="R302" s="5"/>
      <c r="S302" s="5"/>
      <c r="T302" s="5"/>
      <c r="U302" s="5"/>
      <c r="V302" s="5"/>
      <c r="W302" s="5"/>
    </row>
    <row r="303" spans="1:245" x14ac:dyDescent="0.2">
      <c r="A303" s="5">
        <v>50</v>
      </c>
      <c r="B303" s="5">
        <v>0</v>
      </c>
      <c r="C303" s="5">
        <v>0</v>
      </c>
      <c r="D303" s="5">
        <v>1</v>
      </c>
      <c r="E303" s="5">
        <v>203</v>
      </c>
      <c r="F303" s="5">
        <f>ROUND(Source!Q291,O303)</f>
        <v>338.3</v>
      </c>
      <c r="G303" s="5" t="s">
        <v>129</v>
      </c>
      <c r="H303" s="5" t="s">
        <v>130</v>
      </c>
      <c r="I303" s="5"/>
      <c r="J303" s="5"/>
      <c r="K303" s="5">
        <v>203</v>
      </c>
      <c r="L303" s="5">
        <v>11</v>
      </c>
      <c r="M303" s="5">
        <v>3</v>
      </c>
      <c r="N303" s="5" t="s">
        <v>6</v>
      </c>
      <c r="O303" s="5">
        <v>2</v>
      </c>
      <c r="P303" s="5">
        <f>ROUND(Source!DI291,O303)</f>
        <v>2253.13</v>
      </c>
      <c r="Q303" s="5"/>
      <c r="R303" s="5"/>
      <c r="S303" s="5"/>
      <c r="T303" s="5"/>
      <c r="U303" s="5"/>
      <c r="V303" s="5"/>
      <c r="W303" s="5"/>
    </row>
    <row r="304" spans="1:245" x14ac:dyDescent="0.2">
      <c r="A304" s="5">
        <v>50</v>
      </c>
      <c r="B304" s="5">
        <v>0</v>
      </c>
      <c r="C304" s="5">
        <v>0</v>
      </c>
      <c r="D304" s="5">
        <v>1</v>
      </c>
      <c r="E304" s="5">
        <v>231</v>
      </c>
      <c r="F304" s="5">
        <f>ROUND(Source!BB291,O304)</f>
        <v>0</v>
      </c>
      <c r="G304" s="5" t="s">
        <v>131</v>
      </c>
      <c r="H304" s="5" t="s">
        <v>132</v>
      </c>
      <c r="I304" s="5"/>
      <c r="J304" s="5"/>
      <c r="K304" s="5">
        <v>231</v>
      </c>
      <c r="L304" s="5">
        <v>12</v>
      </c>
      <c r="M304" s="5">
        <v>3</v>
      </c>
      <c r="N304" s="5" t="s">
        <v>6</v>
      </c>
      <c r="O304" s="5">
        <v>2</v>
      </c>
      <c r="P304" s="5">
        <f>ROUND(Source!ET291,O304)</f>
        <v>0</v>
      </c>
      <c r="Q304" s="5"/>
      <c r="R304" s="5"/>
      <c r="S304" s="5"/>
      <c r="T304" s="5"/>
      <c r="U304" s="5"/>
      <c r="V304" s="5"/>
      <c r="W304" s="5"/>
    </row>
    <row r="305" spans="1:206" x14ac:dyDescent="0.2">
      <c r="A305" s="5">
        <v>50</v>
      </c>
      <c r="B305" s="5">
        <v>0</v>
      </c>
      <c r="C305" s="5">
        <v>0</v>
      </c>
      <c r="D305" s="5">
        <v>1</v>
      </c>
      <c r="E305" s="5">
        <v>204</v>
      </c>
      <c r="F305" s="5">
        <f>ROUND(Source!R291,O305)</f>
        <v>38.909999999999997</v>
      </c>
      <c r="G305" s="5" t="s">
        <v>133</v>
      </c>
      <c r="H305" s="5" t="s">
        <v>134</v>
      </c>
      <c r="I305" s="5"/>
      <c r="J305" s="5"/>
      <c r="K305" s="5">
        <v>204</v>
      </c>
      <c r="L305" s="5">
        <v>13</v>
      </c>
      <c r="M305" s="5">
        <v>3</v>
      </c>
      <c r="N305" s="5" t="s">
        <v>6</v>
      </c>
      <c r="O305" s="5">
        <v>2</v>
      </c>
      <c r="P305" s="5">
        <f>ROUND(Source!DJ291,O305)</f>
        <v>259.25</v>
      </c>
      <c r="Q305" s="5"/>
      <c r="R305" s="5"/>
      <c r="S305" s="5"/>
      <c r="T305" s="5"/>
      <c r="U305" s="5"/>
      <c r="V305" s="5"/>
      <c r="W305" s="5"/>
    </row>
    <row r="306" spans="1:206" x14ac:dyDescent="0.2">
      <c r="A306" s="5">
        <v>50</v>
      </c>
      <c r="B306" s="5">
        <v>0</v>
      </c>
      <c r="C306" s="5">
        <v>0</v>
      </c>
      <c r="D306" s="5">
        <v>1</v>
      </c>
      <c r="E306" s="5">
        <v>205</v>
      </c>
      <c r="F306" s="5">
        <f>ROUND(Source!S291,O306)</f>
        <v>1670.37</v>
      </c>
      <c r="G306" s="5" t="s">
        <v>135</v>
      </c>
      <c r="H306" s="5" t="s">
        <v>136</v>
      </c>
      <c r="I306" s="5"/>
      <c r="J306" s="5"/>
      <c r="K306" s="5">
        <v>205</v>
      </c>
      <c r="L306" s="5">
        <v>14</v>
      </c>
      <c r="M306" s="5">
        <v>3</v>
      </c>
      <c r="N306" s="5" t="s">
        <v>6</v>
      </c>
      <c r="O306" s="5">
        <v>2</v>
      </c>
      <c r="P306" s="5">
        <f>ROUND(Source!DK291,O306)</f>
        <v>11124.59</v>
      </c>
      <c r="Q306" s="5"/>
      <c r="R306" s="5"/>
      <c r="S306" s="5"/>
      <c r="T306" s="5"/>
      <c r="U306" s="5"/>
      <c r="V306" s="5"/>
      <c r="W306" s="5"/>
    </row>
    <row r="307" spans="1:206" x14ac:dyDescent="0.2">
      <c r="A307" s="5">
        <v>50</v>
      </c>
      <c r="B307" s="5">
        <v>0</v>
      </c>
      <c r="C307" s="5">
        <v>0</v>
      </c>
      <c r="D307" s="5">
        <v>1</v>
      </c>
      <c r="E307" s="5">
        <v>232</v>
      </c>
      <c r="F307" s="5">
        <f>ROUND(Source!BC291,O307)</f>
        <v>0</v>
      </c>
      <c r="G307" s="5" t="s">
        <v>137</v>
      </c>
      <c r="H307" s="5" t="s">
        <v>138</v>
      </c>
      <c r="I307" s="5"/>
      <c r="J307" s="5"/>
      <c r="K307" s="5">
        <v>232</v>
      </c>
      <c r="L307" s="5">
        <v>15</v>
      </c>
      <c r="M307" s="5">
        <v>3</v>
      </c>
      <c r="N307" s="5" t="s">
        <v>6</v>
      </c>
      <c r="O307" s="5">
        <v>2</v>
      </c>
      <c r="P307" s="5">
        <f>ROUND(Source!EU291,O307)</f>
        <v>0</v>
      </c>
      <c r="Q307" s="5"/>
      <c r="R307" s="5"/>
      <c r="S307" s="5"/>
      <c r="T307" s="5"/>
      <c r="U307" s="5"/>
      <c r="V307" s="5"/>
      <c r="W307" s="5"/>
    </row>
    <row r="308" spans="1:206" x14ac:dyDescent="0.2">
      <c r="A308" s="5">
        <v>50</v>
      </c>
      <c r="B308" s="5">
        <v>0</v>
      </c>
      <c r="C308" s="5">
        <v>0</v>
      </c>
      <c r="D308" s="5">
        <v>1</v>
      </c>
      <c r="E308" s="5">
        <v>214</v>
      </c>
      <c r="F308" s="5">
        <f>ROUND(Source!AS291,O308)</f>
        <v>32903.360000000001</v>
      </c>
      <c r="G308" s="5" t="s">
        <v>139</v>
      </c>
      <c r="H308" s="5" t="s">
        <v>140</v>
      </c>
      <c r="I308" s="5"/>
      <c r="J308" s="5"/>
      <c r="K308" s="5">
        <v>214</v>
      </c>
      <c r="L308" s="5">
        <v>16</v>
      </c>
      <c r="M308" s="5">
        <v>3</v>
      </c>
      <c r="N308" s="5" t="s">
        <v>6</v>
      </c>
      <c r="O308" s="5">
        <v>2</v>
      </c>
      <c r="P308" s="5">
        <f>ROUND(Source!EK291,O308)</f>
        <v>219136.44</v>
      </c>
      <c r="Q308" s="5"/>
      <c r="R308" s="5"/>
      <c r="S308" s="5"/>
      <c r="T308" s="5"/>
      <c r="U308" s="5"/>
      <c r="V308" s="5"/>
      <c r="W308" s="5"/>
    </row>
    <row r="309" spans="1:206" x14ac:dyDescent="0.2">
      <c r="A309" s="5">
        <v>50</v>
      </c>
      <c r="B309" s="5">
        <v>0</v>
      </c>
      <c r="C309" s="5">
        <v>0</v>
      </c>
      <c r="D309" s="5">
        <v>1</v>
      </c>
      <c r="E309" s="5">
        <v>215</v>
      </c>
      <c r="F309" s="5">
        <f>ROUND(Source!AT291,O309)</f>
        <v>0</v>
      </c>
      <c r="G309" s="5" t="s">
        <v>141</v>
      </c>
      <c r="H309" s="5" t="s">
        <v>142</v>
      </c>
      <c r="I309" s="5"/>
      <c r="J309" s="5"/>
      <c r="K309" s="5">
        <v>215</v>
      </c>
      <c r="L309" s="5">
        <v>17</v>
      </c>
      <c r="M309" s="5">
        <v>3</v>
      </c>
      <c r="N309" s="5" t="s">
        <v>6</v>
      </c>
      <c r="O309" s="5">
        <v>2</v>
      </c>
      <c r="P309" s="5">
        <f>ROUND(Source!EL291,O309)</f>
        <v>0</v>
      </c>
      <c r="Q309" s="5"/>
      <c r="R309" s="5"/>
      <c r="S309" s="5"/>
      <c r="T309" s="5"/>
      <c r="U309" s="5"/>
      <c r="V309" s="5"/>
      <c r="W309" s="5"/>
    </row>
    <row r="310" spans="1:206" x14ac:dyDescent="0.2">
      <c r="A310" s="5">
        <v>50</v>
      </c>
      <c r="B310" s="5">
        <v>0</v>
      </c>
      <c r="C310" s="5">
        <v>0</v>
      </c>
      <c r="D310" s="5">
        <v>1</v>
      </c>
      <c r="E310" s="5">
        <v>217</v>
      </c>
      <c r="F310" s="5">
        <f>ROUND(Source!AU291,O310)</f>
        <v>0</v>
      </c>
      <c r="G310" s="5" t="s">
        <v>143</v>
      </c>
      <c r="H310" s="5" t="s">
        <v>144</v>
      </c>
      <c r="I310" s="5"/>
      <c r="J310" s="5"/>
      <c r="K310" s="5">
        <v>217</v>
      </c>
      <c r="L310" s="5">
        <v>18</v>
      </c>
      <c r="M310" s="5">
        <v>3</v>
      </c>
      <c r="N310" s="5" t="s">
        <v>6</v>
      </c>
      <c r="O310" s="5">
        <v>2</v>
      </c>
      <c r="P310" s="5">
        <f>ROUND(Source!EM291,O310)</f>
        <v>0</v>
      </c>
      <c r="Q310" s="5"/>
      <c r="R310" s="5"/>
      <c r="S310" s="5"/>
      <c r="T310" s="5"/>
      <c r="U310" s="5"/>
      <c r="V310" s="5"/>
      <c r="W310" s="5"/>
    </row>
    <row r="311" spans="1:206" x14ac:dyDescent="0.2">
      <c r="A311" s="5">
        <v>50</v>
      </c>
      <c r="B311" s="5">
        <v>0</v>
      </c>
      <c r="C311" s="5">
        <v>0</v>
      </c>
      <c r="D311" s="5">
        <v>1</v>
      </c>
      <c r="E311" s="5">
        <v>230</v>
      </c>
      <c r="F311" s="5">
        <f>ROUND(Source!BA291,O311)</f>
        <v>0</v>
      </c>
      <c r="G311" s="5" t="s">
        <v>145</v>
      </c>
      <c r="H311" s="5" t="s">
        <v>146</v>
      </c>
      <c r="I311" s="5"/>
      <c r="J311" s="5"/>
      <c r="K311" s="5">
        <v>230</v>
      </c>
      <c r="L311" s="5">
        <v>19</v>
      </c>
      <c r="M311" s="5">
        <v>3</v>
      </c>
      <c r="N311" s="5" t="s">
        <v>6</v>
      </c>
      <c r="O311" s="5">
        <v>2</v>
      </c>
      <c r="P311" s="5">
        <f>ROUND(Source!ES291,O311)</f>
        <v>0</v>
      </c>
      <c r="Q311" s="5"/>
      <c r="R311" s="5"/>
      <c r="S311" s="5"/>
      <c r="T311" s="5"/>
      <c r="U311" s="5"/>
      <c r="V311" s="5"/>
      <c r="W311" s="5"/>
    </row>
    <row r="312" spans="1:206" x14ac:dyDescent="0.2">
      <c r="A312" s="5">
        <v>50</v>
      </c>
      <c r="B312" s="5">
        <v>0</v>
      </c>
      <c r="C312" s="5">
        <v>0</v>
      </c>
      <c r="D312" s="5">
        <v>1</v>
      </c>
      <c r="E312" s="5">
        <v>206</v>
      </c>
      <c r="F312" s="5">
        <f>ROUND(Source!T291,O312)</f>
        <v>0</v>
      </c>
      <c r="G312" s="5" t="s">
        <v>147</v>
      </c>
      <c r="H312" s="5" t="s">
        <v>148</v>
      </c>
      <c r="I312" s="5"/>
      <c r="J312" s="5"/>
      <c r="K312" s="5">
        <v>206</v>
      </c>
      <c r="L312" s="5">
        <v>20</v>
      </c>
      <c r="M312" s="5">
        <v>3</v>
      </c>
      <c r="N312" s="5" t="s">
        <v>6</v>
      </c>
      <c r="O312" s="5">
        <v>2</v>
      </c>
      <c r="P312" s="5">
        <f>ROUND(Source!DL291,O312)</f>
        <v>0</v>
      </c>
      <c r="Q312" s="5"/>
      <c r="R312" s="5"/>
      <c r="S312" s="5"/>
      <c r="T312" s="5"/>
      <c r="U312" s="5"/>
      <c r="V312" s="5"/>
      <c r="W312" s="5"/>
    </row>
    <row r="313" spans="1:206" x14ac:dyDescent="0.2">
      <c r="A313" s="5">
        <v>50</v>
      </c>
      <c r="B313" s="5">
        <v>0</v>
      </c>
      <c r="C313" s="5">
        <v>0</v>
      </c>
      <c r="D313" s="5">
        <v>1</v>
      </c>
      <c r="E313" s="5">
        <v>207</v>
      </c>
      <c r="F313" s="5">
        <f>Source!U291</f>
        <v>196.76610050399998</v>
      </c>
      <c r="G313" s="5" t="s">
        <v>149</v>
      </c>
      <c r="H313" s="5" t="s">
        <v>150</v>
      </c>
      <c r="I313" s="5"/>
      <c r="J313" s="5"/>
      <c r="K313" s="5">
        <v>207</v>
      </c>
      <c r="L313" s="5">
        <v>21</v>
      </c>
      <c r="M313" s="5">
        <v>3</v>
      </c>
      <c r="N313" s="5" t="s">
        <v>6</v>
      </c>
      <c r="O313" s="5">
        <v>-1</v>
      </c>
      <c r="P313" s="5">
        <f>Source!DM291</f>
        <v>196.76610050399998</v>
      </c>
      <c r="Q313" s="5"/>
      <c r="R313" s="5"/>
      <c r="S313" s="5"/>
      <c r="T313" s="5"/>
      <c r="U313" s="5"/>
      <c r="V313" s="5"/>
      <c r="W313" s="5"/>
    </row>
    <row r="314" spans="1:206" x14ac:dyDescent="0.2">
      <c r="A314" s="5">
        <v>50</v>
      </c>
      <c r="B314" s="5">
        <v>0</v>
      </c>
      <c r="C314" s="5">
        <v>0</v>
      </c>
      <c r="D314" s="5">
        <v>1</v>
      </c>
      <c r="E314" s="5">
        <v>208</v>
      </c>
      <c r="F314" s="5">
        <f>Source!V291</f>
        <v>3.2680283999999999</v>
      </c>
      <c r="G314" s="5" t="s">
        <v>151</v>
      </c>
      <c r="H314" s="5" t="s">
        <v>152</v>
      </c>
      <c r="I314" s="5"/>
      <c r="J314" s="5"/>
      <c r="K314" s="5">
        <v>208</v>
      </c>
      <c r="L314" s="5">
        <v>22</v>
      </c>
      <c r="M314" s="5">
        <v>3</v>
      </c>
      <c r="N314" s="5" t="s">
        <v>6</v>
      </c>
      <c r="O314" s="5">
        <v>-1</v>
      </c>
      <c r="P314" s="5">
        <f>Source!DN291</f>
        <v>3.2680283999999999</v>
      </c>
      <c r="Q314" s="5"/>
      <c r="R314" s="5"/>
      <c r="S314" s="5"/>
      <c r="T314" s="5"/>
      <c r="U314" s="5"/>
      <c r="V314" s="5"/>
      <c r="W314" s="5"/>
    </row>
    <row r="315" spans="1:206" x14ac:dyDescent="0.2">
      <c r="A315" s="5">
        <v>50</v>
      </c>
      <c r="B315" s="5">
        <v>0</v>
      </c>
      <c r="C315" s="5">
        <v>0</v>
      </c>
      <c r="D315" s="5">
        <v>1</v>
      </c>
      <c r="E315" s="5">
        <v>209</v>
      </c>
      <c r="F315" s="5">
        <f>ROUND(Source!W291,O315)</f>
        <v>0</v>
      </c>
      <c r="G315" s="5" t="s">
        <v>153</v>
      </c>
      <c r="H315" s="5" t="s">
        <v>154</v>
      </c>
      <c r="I315" s="5"/>
      <c r="J315" s="5"/>
      <c r="K315" s="5">
        <v>209</v>
      </c>
      <c r="L315" s="5">
        <v>23</v>
      </c>
      <c r="M315" s="5">
        <v>3</v>
      </c>
      <c r="N315" s="5" t="s">
        <v>6</v>
      </c>
      <c r="O315" s="5">
        <v>2</v>
      </c>
      <c r="P315" s="5">
        <f>ROUND(Source!DO291,O315)</f>
        <v>0</v>
      </c>
      <c r="Q315" s="5"/>
      <c r="R315" s="5"/>
      <c r="S315" s="5"/>
      <c r="T315" s="5"/>
      <c r="U315" s="5"/>
      <c r="V315" s="5"/>
      <c r="W315" s="5"/>
    </row>
    <row r="316" spans="1:206" x14ac:dyDescent="0.2">
      <c r="A316" s="5">
        <v>50</v>
      </c>
      <c r="B316" s="5">
        <v>0</v>
      </c>
      <c r="C316" s="5">
        <v>0</v>
      </c>
      <c r="D316" s="5">
        <v>1</v>
      </c>
      <c r="E316" s="5">
        <v>210</v>
      </c>
      <c r="F316" s="5">
        <f>ROUND(Source!X291,O316)</f>
        <v>1849.64</v>
      </c>
      <c r="G316" s="5" t="s">
        <v>155</v>
      </c>
      <c r="H316" s="5" t="s">
        <v>156</v>
      </c>
      <c r="I316" s="5"/>
      <c r="J316" s="5"/>
      <c r="K316" s="5">
        <v>210</v>
      </c>
      <c r="L316" s="5">
        <v>24</v>
      </c>
      <c r="M316" s="5">
        <v>3</v>
      </c>
      <c r="N316" s="5" t="s">
        <v>6</v>
      </c>
      <c r="O316" s="5">
        <v>2</v>
      </c>
      <c r="P316" s="5">
        <f>ROUND(Source!DP291,O316)</f>
        <v>12318.68</v>
      </c>
      <c r="Q316" s="5"/>
      <c r="R316" s="5"/>
      <c r="S316" s="5"/>
      <c r="T316" s="5"/>
      <c r="U316" s="5"/>
      <c r="V316" s="5"/>
      <c r="W316" s="5"/>
    </row>
    <row r="317" spans="1:206" x14ac:dyDescent="0.2">
      <c r="A317" s="5">
        <v>50</v>
      </c>
      <c r="B317" s="5">
        <v>0</v>
      </c>
      <c r="C317" s="5">
        <v>0</v>
      </c>
      <c r="D317" s="5">
        <v>1</v>
      </c>
      <c r="E317" s="5">
        <v>211</v>
      </c>
      <c r="F317" s="5">
        <f>ROUND(Source!Y291,O317)</f>
        <v>998.62</v>
      </c>
      <c r="G317" s="5" t="s">
        <v>157</v>
      </c>
      <c r="H317" s="5" t="s">
        <v>158</v>
      </c>
      <c r="I317" s="5"/>
      <c r="J317" s="5"/>
      <c r="K317" s="5">
        <v>211</v>
      </c>
      <c r="L317" s="5">
        <v>25</v>
      </c>
      <c r="M317" s="5">
        <v>3</v>
      </c>
      <c r="N317" s="5" t="s">
        <v>6</v>
      </c>
      <c r="O317" s="5">
        <v>2</v>
      </c>
      <c r="P317" s="5">
        <f>ROUND(Source!DQ291,O317)</f>
        <v>6650.89</v>
      </c>
      <c r="Q317" s="5"/>
      <c r="R317" s="5"/>
      <c r="S317" s="5"/>
      <c r="T317" s="5"/>
      <c r="U317" s="5"/>
      <c r="V317" s="5"/>
      <c r="W317" s="5"/>
    </row>
    <row r="318" spans="1:206" x14ac:dyDescent="0.2">
      <c r="A318" s="5">
        <v>50</v>
      </c>
      <c r="B318" s="5">
        <v>0</v>
      </c>
      <c r="C318" s="5">
        <v>0</v>
      </c>
      <c r="D318" s="5">
        <v>1</v>
      </c>
      <c r="E318" s="5">
        <v>224</v>
      </c>
      <c r="F318" s="5">
        <f>ROUND(Source!AR291,O318)</f>
        <v>32903.360000000001</v>
      </c>
      <c r="G318" s="5" t="s">
        <v>159</v>
      </c>
      <c r="H318" s="5" t="s">
        <v>160</v>
      </c>
      <c r="I318" s="5"/>
      <c r="J318" s="5"/>
      <c r="K318" s="5">
        <v>224</v>
      </c>
      <c r="L318" s="5">
        <v>26</v>
      </c>
      <c r="M318" s="5">
        <v>3</v>
      </c>
      <c r="N318" s="5" t="s">
        <v>6</v>
      </c>
      <c r="O318" s="5">
        <v>2</v>
      </c>
      <c r="P318" s="5">
        <f>ROUND(Source!EJ291,O318)</f>
        <v>219136.44</v>
      </c>
      <c r="Q318" s="5"/>
      <c r="R318" s="5"/>
      <c r="S318" s="5"/>
      <c r="T318" s="5"/>
      <c r="U318" s="5"/>
      <c r="V318" s="5"/>
      <c r="W318" s="5"/>
    </row>
    <row r="320" spans="1:206" x14ac:dyDescent="0.2">
      <c r="A320" s="3">
        <v>51</v>
      </c>
      <c r="B320" s="3">
        <f>B88</f>
        <v>1</v>
      </c>
      <c r="C320" s="3">
        <f>A88</f>
        <v>4</v>
      </c>
      <c r="D320" s="3">
        <f>ROW(A88)</f>
        <v>88</v>
      </c>
      <c r="E320" s="3"/>
      <c r="F320" s="3" t="str">
        <f>IF(F88&lt;&gt;"",F88,"")</f>
        <v>Новый раздел</v>
      </c>
      <c r="G320" s="3" t="str">
        <f>IF(G88&lt;&gt;"",G88,"")</f>
        <v>Раздел 2: Общестроительные работы</v>
      </c>
      <c r="H320" s="3">
        <v>0</v>
      </c>
      <c r="I320" s="3"/>
      <c r="J320" s="3"/>
      <c r="K320" s="3"/>
      <c r="L320" s="3"/>
      <c r="M320" s="3"/>
      <c r="N320" s="3"/>
      <c r="O320" s="3">
        <f t="shared" ref="O320:T320" si="268">ROUND(O101+O159+O235+O291+AB320,2)</f>
        <v>192216.19</v>
      </c>
      <c r="P320" s="3">
        <f t="shared" si="268"/>
        <v>175090.01</v>
      </c>
      <c r="Q320" s="3">
        <f t="shared" si="268"/>
        <v>3760.99</v>
      </c>
      <c r="R320" s="3">
        <f t="shared" si="268"/>
        <v>595.16999999999996</v>
      </c>
      <c r="S320" s="3">
        <f t="shared" si="268"/>
        <v>13365.19</v>
      </c>
      <c r="T320" s="3">
        <f t="shared" si="268"/>
        <v>0</v>
      </c>
      <c r="U320" s="3">
        <f>U101+U159+U235+U291+AH320</f>
        <v>1531.6276743799999</v>
      </c>
      <c r="V320" s="3">
        <f>V101+V159+V235+V291+AI320</f>
        <v>53.211632799999997</v>
      </c>
      <c r="W320" s="3">
        <f>ROUND(W101+W159+W235+W291+AJ320,2)</f>
        <v>0</v>
      </c>
      <c r="X320" s="3">
        <f>ROUND(X101+X159+X235+X291+AK320,2)</f>
        <v>13586.48</v>
      </c>
      <c r="Y320" s="3">
        <f>ROUND(Y101+Y159+Y235+Y291+AL320,2)</f>
        <v>7766.69</v>
      </c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>
        <f t="shared" ref="AO320:BC320" si="269">ROUND(AO101+AO159+AO235+AO291+BX320,2)</f>
        <v>0</v>
      </c>
      <c r="AP320" s="3">
        <f t="shared" si="269"/>
        <v>0</v>
      </c>
      <c r="AQ320" s="3">
        <f t="shared" si="269"/>
        <v>0</v>
      </c>
      <c r="AR320" s="3">
        <f t="shared" si="269"/>
        <v>213569.36</v>
      </c>
      <c r="AS320" s="3">
        <f t="shared" si="269"/>
        <v>213569.36</v>
      </c>
      <c r="AT320" s="3">
        <f t="shared" si="269"/>
        <v>0</v>
      </c>
      <c r="AU320" s="3">
        <f t="shared" si="269"/>
        <v>0</v>
      </c>
      <c r="AV320" s="3">
        <f t="shared" si="269"/>
        <v>175090.01</v>
      </c>
      <c r="AW320" s="3">
        <f t="shared" si="269"/>
        <v>175090.01</v>
      </c>
      <c r="AX320" s="3">
        <f t="shared" si="269"/>
        <v>0</v>
      </c>
      <c r="AY320" s="3">
        <f t="shared" si="269"/>
        <v>175090.01</v>
      </c>
      <c r="AZ320" s="3">
        <f t="shared" si="269"/>
        <v>0</v>
      </c>
      <c r="BA320" s="3">
        <f t="shared" si="269"/>
        <v>0</v>
      </c>
      <c r="BB320" s="3">
        <f t="shared" si="269"/>
        <v>0</v>
      </c>
      <c r="BC320" s="3">
        <f t="shared" si="269"/>
        <v>0</v>
      </c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4">
        <f t="shared" ref="DG320:DL320" si="270">ROUND(DG101+DG159+DG235+DG291+DT320,2)</f>
        <v>1280159.72</v>
      </c>
      <c r="DH320" s="4">
        <f t="shared" si="270"/>
        <v>1166099.3600000001</v>
      </c>
      <c r="DI320" s="4">
        <f t="shared" si="270"/>
        <v>25048.25</v>
      </c>
      <c r="DJ320" s="4">
        <f t="shared" si="270"/>
        <v>3963.98</v>
      </c>
      <c r="DK320" s="4">
        <f t="shared" si="270"/>
        <v>89012.11</v>
      </c>
      <c r="DL320" s="4">
        <f t="shared" si="270"/>
        <v>0</v>
      </c>
      <c r="DM320" s="4">
        <f>DM101+DM159+DM235+DM291+DZ320</f>
        <v>1531.6276743799999</v>
      </c>
      <c r="DN320" s="4">
        <f>DN101+DN159+DN235+DN291+EA320</f>
        <v>53.211632799999997</v>
      </c>
      <c r="DO320" s="4">
        <f>ROUND(DO101+DO159+DO235+DO291+EB320,2)</f>
        <v>0</v>
      </c>
      <c r="DP320" s="4">
        <f>ROUND(DP101+DP159+DP235+DP291+EC320,2)</f>
        <v>90486.06</v>
      </c>
      <c r="DQ320" s="4">
        <f>ROUND(DQ101+DQ159+DQ235+DQ291+ED320,2)</f>
        <v>51726.239999999998</v>
      </c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>
        <f t="shared" ref="EG320:EU320" si="271">ROUND(EG101+EG159+EG235+EG291+FP320,2)</f>
        <v>0</v>
      </c>
      <c r="EH320" s="4">
        <f t="shared" si="271"/>
        <v>0</v>
      </c>
      <c r="EI320" s="4">
        <f t="shared" si="271"/>
        <v>0</v>
      </c>
      <c r="EJ320" s="4">
        <f t="shared" si="271"/>
        <v>1422372.02</v>
      </c>
      <c r="EK320" s="4">
        <f t="shared" si="271"/>
        <v>1422372.02</v>
      </c>
      <c r="EL320" s="4">
        <f t="shared" si="271"/>
        <v>0</v>
      </c>
      <c r="EM320" s="4">
        <f t="shared" si="271"/>
        <v>0</v>
      </c>
      <c r="EN320" s="4">
        <f t="shared" si="271"/>
        <v>1166099.3600000001</v>
      </c>
      <c r="EO320" s="4">
        <f t="shared" si="271"/>
        <v>1166099.3600000001</v>
      </c>
      <c r="EP320" s="4">
        <f t="shared" si="271"/>
        <v>0</v>
      </c>
      <c r="EQ320" s="4">
        <f t="shared" si="271"/>
        <v>1166099.3600000001</v>
      </c>
      <c r="ER320" s="4">
        <f t="shared" si="271"/>
        <v>0</v>
      </c>
      <c r="ES320" s="4">
        <f t="shared" si="271"/>
        <v>0</v>
      </c>
      <c r="ET320" s="4">
        <f t="shared" si="271"/>
        <v>0</v>
      </c>
      <c r="EU320" s="4">
        <f t="shared" si="271"/>
        <v>0</v>
      </c>
      <c r="EV320" s="4"/>
      <c r="EW320" s="4"/>
      <c r="EX320" s="4"/>
      <c r="EY320" s="4"/>
      <c r="EZ320" s="4"/>
      <c r="FA320" s="4"/>
      <c r="FB320" s="4"/>
      <c r="FC320" s="4"/>
      <c r="FD320" s="4"/>
      <c r="FE320" s="4"/>
      <c r="FF320" s="4"/>
      <c r="FG320" s="4"/>
      <c r="FH320" s="4"/>
      <c r="FI320" s="4"/>
      <c r="FJ320" s="4"/>
      <c r="FK320" s="4"/>
      <c r="FL320" s="4"/>
      <c r="FM320" s="4"/>
      <c r="FN320" s="4"/>
      <c r="FO320" s="4"/>
      <c r="FP320" s="4"/>
      <c r="FQ320" s="4"/>
      <c r="FR320" s="4"/>
      <c r="FS320" s="4"/>
      <c r="FT320" s="4"/>
      <c r="FU320" s="4"/>
      <c r="FV320" s="4"/>
      <c r="FW320" s="4"/>
      <c r="FX320" s="4"/>
      <c r="FY320" s="4"/>
      <c r="FZ320" s="4"/>
      <c r="GA320" s="4"/>
      <c r="GB320" s="4"/>
      <c r="GC320" s="4"/>
      <c r="GD320" s="4"/>
      <c r="GE320" s="4"/>
      <c r="GF320" s="4"/>
      <c r="GG320" s="4"/>
      <c r="GH320" s="4"/>
      <c r="GI320" s="4"/>
      <c r="GJ320" s="4"/>
      <c r="GK320" s="4"/>
      <c r="GL320" s="4"/>
      <c r="GM320" s="4"/>
      <c r="GN320" s="4"/>
      <c r="GO320" s="4"/>
      <c r="GP320" s="4"/>
      <c r="GQ320" s="4"/>
      <c r="GR320" s="4"/>
      <c r="GS320" s="4"/>
      <c r="GT320" s="4"/>
      <c r="GU320" s="4"/>
      <c r="GV320" s="4"/>
      <c r="GW320" s="4"/>
      <c r="GX320" s="4">
        <v>0</v>
      </c>
    </row>
    <row r="322" spans="1:23" x14ac:dyDescent="0.2">
      <c r="A322" s="5">
        <v>50</v>
      </c>
      <c r="B322" s="5">
        <v>0</v>
      </c>
      <c r="C322" s="5">
        <v>0</v>
      </c>
      <c r="D322" s="5">
        <v>1</v>
      </c>
      <c r="E322" s="5">
        <v>201</v>
      </c>
      <c r="F322" s="5">
        <f>ROUND(Source!O320,O322)</f>
        <v>192216.19</v>
      </c>
      <c r="G322" s="5" t="s">
        <v>109</v>
      </c>
      <c r="H322" s="5" t="s">
        <v>110</v>
      </c>
      <c r="I322" s="5"/>
      <c r="J322" s="5"/>
      <c r="K322" s="5">
        <v>201</v>
      </c>
      <c r="L322" s="5">
        <v>1</v>
      </c>
      <c r="M322" s="5">
        <v>3</v>
      </c>
      <c r="N322" s="5" t="s">
        <v>6</v>
      </c>
      <c r="O322" s="5">
        <v>2</v>
      </c>
      <c r="P322" s="5">
        <f>ROUND(Source!DG320,O322)</f>
        <v>1280159.72</v>
      </c>
      <c r="Q322" s="5"/>
      <c r="R322" s="5"/>
      <c r="S322" s="5"/>
      <c r="T322" s="5"/>
      <c r="U322" s="5"/>
      <c r="V322" s="5"/>
      <c r="W322" s="5"/>
    </row>
    <row r="323" spans="1:23" x14ac:dyDescent="0.2">
      <c r="A323" s="5">
        <v>50</v>
      </c>
      <c r="B323" s="5">
        <v>0</v>
      </c>
      <c r="C323" s="5">
        <v>0</v>
      </c>
      <c r="D323" s="5">
        <v>1</v>
      </c>
      <c r="E323" s="5">
        <v>202</v>
      </c>
      <c r="F323" s="5">
        <f>ROUND(Source!P320,O323)</f>
        <v>175090.01</v>
      </c>
      <c r="G323" s="5" t="s">
        <v>111</v>
      </c>
      <c r="H323" s="5" t="s">
        <v>112</v>
      </c>
      <c r="I323" s="5"/>
      <c r="J323" s="5"/>
      <c r="K323" s="5">
        <v>202</v>
      </c>
      <c r="L323" s="5">
        <v>2</v>
      </c>
      <c r="M323" s="5">
        <v>3</v>
      </c>
      <c r="N323" s="5" t="s">
        <v>6</v>
      </c>
      <c r="O323" s="5">
        <v>2</v>
      </c>
      <c r="P323" s="5">
        <f>ROUND(Source!DH320,O323)</f>
        <v>1166099.3600000001</v>
      </c>
      <c r="Q323" s="5"/>
      <c r="R323" s="5"/>
      <c r="S323" s="5"/>
      <c r="T323" s="5"/>
      <c r="U323" s="5"/>
      <c r="V323" s="5"/>
      <c r="W323" s="5"/>
    </row>
    <row r="324" spans="1:23" x14ac:dyDescent="0.2">
      <c r="A324" s="5">
        <v>50</v>
      </c>
      <c r="B324" s="5">
        <v>0</v>
      </c>
      <c r="C324" s="5">
        <v>0</v>
      </c>
      <c r="D324" s="5">
        <v>1</v>
      </c>
      <c r="E324" s="5">
        <v>222</v>
      </c>
      <c r="F324" s="5">
        <f>ROUND(Source!AO320,O324)</f>
        <v>0</v>
      </c>
      <c r="G324" s="5" t="s">
        <v>113</v>
      </c>
      <c r="H324" s="5" t="s">
        <v>114</v>
      </c>
      <c r="I324" s="5"/>
      <c r="J324" s="5"/>
      <c r="K324" s="5">
        <v>222</v>
      </c>
      <c r="L324" s="5">
        <v>3</v>
      </c>
      <c r="M324" s="5">
        <v>3</v>
      </c>
      <c r="N324" s="5" t="s">
        <v>6</v>
      </c>
      <c r="O324" s="5">
        <v>2</v>
      </c>
      <c r="P324" s="5">
        <f>ROUND(Source!EG320,O324)</f>
        <v>0</v>
      </c>
      <c r="Q324" s="5"/>
      <c r="R324" s="5"/>
      <c r="S324" s="5"/>
      <c r="T324" s="5"/>
      <c r="U324" s="5"/>
      <c r="V324" s="5"/>
      <c r="W324" s="5"/>
    </row>
    <row r="325" spans="1:23" x14ac:dyDescent="0.2">
      <c r="A325" s="5">
        <v>50</v>
      </c>
      <c r="B325" s="5">
        <v>0</v>
      </c>
      <c r="C325" s="5">
        <v>0</v>
      </c>
      <c r="D325" s="5">
        <v>1</v>
      </c>
      <c r="E325" s="5">
        <v>225</v>
      </c>
      <c r="F325" s="5">
        <f>ROUND(Source!AV320,O325)</f>
        <v>175090.01</v>
      </c>
      <c r="G325" s="5" t="s">
        <v>115</v>
      </c>
      <c r="H325" s="5" t="s">
        <v>116</v>
      </c>
      <c r="I325" s="5"/>
      <c r="J325" s="5"/>
      <c r="K325" s="5">
        <v>225</v>
      </c>
      <c r="L325" s="5">
        <v>4</v>
      </c>
      <c r="M325" s="5">
        <v>3</v>
      </c>
      <c r="N325" s="5" t="s">
        <v>6</v>
      </c>
      <c r="O325" s="5">
        <v>2</v>
      </c>
      <c r="P325" s="5">
        <f>ROUND(Source!EN320,O325)</f>
        <v>1166099.3600000001</v>
      </c>
      <c r="Q325" s="5"/>
      <c r="R325" s="5"/>
      <c r="S325" s="5"/>
      <c r="T325" s="5"/>
      <c r="U325" s="5"/>
      <c r="V325" s="5"/>
      <c r="W325" s="5"/>
    </row>
    <row r="326" spans="1:23" x14ac:dyDescent="0.2">
      <c r="A326" s="5">
        <v>50</v>
      </c>
      <c r="B326" s="5">
        <v>0</v>
      </c>
      <c r="C326" s="5">
        <v>0</v>
      </c>
      <c r="D326" s="5">
        <v>1</v>
      </c>
      <c r="E326" s="5">
        <v>226</v>
      </c>
      <c r="F326" s="5">
        <f>ROUND(Source!AW320,O326)</f>
        <v>175090.01</v>
      </c>
      <c r="G326" s="5" t="s">
        <v>117</v>
      </c>
      <c r="H326" s="5" t="s">
        <v>118</v>
      </c>
      <c r="I326" s="5"/>
      <c r="J326" s="5"/>
      <c r="K326" s="5">
        <v>226</v>
      </c>
      <c r="L326" s="5">
        <v>5</v>
      </c>
      <c r="M326" s="5">
        <v>3</v>
      </c>
      <c r="N326" s="5" t="s">
        <v>6</v>
      </c>
      <c r="O326" s="5">
        <v>2</v>
      </c>
      <c r="P326" s="5">
        <f>ROUND(Source!EO320,O326)</f>
        <v>1166099.3600000001</v>
      </c>
      <c r="Q326" s="5"/>
      <c r="R326" s="5"/>
      <c r="S326" s="5"/>
      <c r="T326" s="5"/>
      <c r="U326" s="5"/>
      <c r="V326" s="5"/>
      <c r="W326" s="5"/>
    </row>
    <row r="327" spans="1:23" x14ac:dyDescent="0.2">
      <c r="A327" s="5">
        <v>50</v>
      </c>
      <c r="B327" s="5">
        <v>0</v>
      </c>
      <c r="C327" s="5">
        <v>0</v>
      </c>
      <c r="D327" s="5">
        <v>1</v>
      </c>
      <c r="E327" s="5">
        <v>227</v>
      </c>
      <c r="F327" s="5">
        <f>ROUND(Source!AX320,O327)</f>
        <v>0</v>
      </c>
      <c r="G327" s="5" t="s">
        <v>119</v>
      </c>
      <c r="H327" s="5" t="s">
        <v>120</v>
      </c>
      <c r="I327" s="5"/>
      <c r="J327" s="5"/>
      <c r="K327" s="5">
        <v>227</v>
      </c>
      <c r="L327" s="5">
        <v>6</v>
      </c>
      <c r="M327" s="5">
        <v>3</v>
      </c>
      <c r="N327" s="5" t="s">
        <v>6</v>
      </c>
      <c r="O327" s="5">
        <v>2</v>
      </c>
      <c r="P327" s="5">
        <f>ROUND(Source!EP320,O327)</f>
        <v>0</v>
      </c>
      <c r="Q327" s="5"/>
      <c r="R327" s="5"/>
      <c r="S327" s="5"/>
      <c r="T327" s="5"/>
      <c r="U327" s="5"/>
      <c r="V327" s="5"/>
      <c r="W327" s="5"/>
    </row>
    <row r="328" spans="1:23" x14ac:dyDescent="0.2">
      <c r="A328" s="5">
        <v>50</v>
      </c>
      <c r="B328" s="5">
        <v>0</v>
      </c>
      <c r="C328" s="5">
        <v>0</v>
      </c>
      <c r="D328" s="5">
        <v>1</v>
      </c>
      <c r="E328" s="5">
        <v>228</v>
      </c>
      <c r="F328" s="5">
        <f>ROUND(Source!AY320,O328)</f>
        <v>175090.01</v>
      </c>
      <c r="G328" s="5" t="s">
        <v>121</v>
      </c>
      <c r="H328" s="5" t="s">
        <v>122</v>
      </c>
      <c r="I328" s="5"/>
      <c r="J328" s="5"/>
      <c r="K328" s="5">
        <v>228</v>
      </c>
      <c r="L328" s="5">
        <v>7</v>
      </c>
      <c r="M328" s="5">
        <v>3</v>
      </c>
      <c r="N328" s="5" t="s">
        <v>6</v>
      </c>
      <c r="O328" s="5">
        <v>2</v>
      </c>
      <c r="P328" s="5">
        <f>ROUND(Source!EQ320,O328)</f>
        <v>1166099.3600000001</v>
      </c>
      <c r="Q328" s="5"/>
      <c r="R328" s="5"/>
      <c r="S328" s="5"/>
      <c r="T328" s="5"/>
      <c r="U328" s="5"/>
      <c r="V328" s="5"/>
      <c r="W328" s="5"/>
    </row>
    <row r="329" spans="1:23" x14ac:dyDescent="0.2">
      <c r="A329" s="5">
        <v>50</v>
      </c>
      <c r="B329" s="5">
        <v>0</v>
      </c>
      <c r="C329" s="5">
        <v>0</v>
      </c>
      <c r="D329" s="5">
        <v>1</v>
      </c>
      <c r="E329" s="5">
        <v>216</v>
      </c>
      <c r="F329" s="5">
        <f>ROUND(Source!AP320,O329)</f>
        <v>0</v>
      </c>
      <c r="G329" s="5" t="s">
        <v>123</v>
      </c>
      <c r="H329" s="5" t="s">
        <v>124</v>
      </c>
      <c r="I329" s="5"/>
      <c r="J329" s="5"/>
      <c r="K329" s="5">
        <v>216</v>
      </c>
      <c r="L329" s="5">
        <v>8</v>
      </c>
      <c r="M329" s="5">
        <v>3</v>
      </c>
      <c r="N329" s="5" t="s">
        <v>6</v>
      </c>
      <c r="O329" s="5">
        <v>2</v>
      </c>
      <c r="P329" s="5">
        <f>ROUND(Source!EH320,O329)</f>
        <v>0</v>
      </c>
      <c r="Q329" s="5"/>
      <c r="R329" s="5"/>
      <c r="S329" s="5"/>
      <c r="T329" s="5"/>
      <c r="U329" s="5"/>
      <c r="V329" s="5"/>
      <c r="W329" s="5"/>
    </row>
    <row r="330" spans="1:23" x14ac:dyDescent="0.2">
      <c r="A330" s="5">
        <v>50</v>
      </c>
      <c r="B330" s="5">
        <v>0</v>
      </c>
      <c r="C330" s="5">
        <v>0</v>
      </c>
      <c r="D330" s="5">
        <v>1</v>
      </c>
      <c r="E330" s="5">
        <v>223</v>
      </c>
      <c r="F330" s="5">
        <f>ROUND(Source!AQ320,O330)</f>
        <v>0</v>
      </c>
      <c r="G330" s="5" t="s">
        <v>125</v>
      </c>
      <c r="H330" s="5" t="s">
        <v>126</v>
      </c>
      <c r="I330" s="5"/>
      <c r="J330" s="5"/>
      <c r="K330" s="5">
        <v>223</v>
      </c>
      <c r="L330" s="5">
        <v>9</v>
      </c>
      <c r="M330" s="5">
        <v>3</v>
      </c>
      <c r="N330" s="5" t="s">
        <v>6</v>
      </c>
      <c r="O330" s="5">
        <v>2</v>
      </c>
      <c r="P330" s="5">
        <f>ROUND(Source!EI320,O330)</f>
        <v>0</v>
      </c>
      <c r="Q330" s="5"/>
      <c r="R330" s="5"/>
      <c r="S330" s="5"/>
      <c r="T330" s="5"/>
      <c r="U330" s="5"/>
      <c r="V330" s="5"/>
      <c r="W330" s="5"/>
    </row>
    <row r="331" spans="1:23" x14ac:dyDescent="0.2">
      <c r="A331" s="5">
        <v>50</v>
      </c>
      <c r="B331" s="5">
        <v>0</v>
      </c>
      <c r="C331" s="5">
        <v>0</v>
      </c>
      <c r="D331" s="5">
        <v>1</v>
      </c>
      <c r="E331" s="5">
        <v>229</v>
      </c>
      <c r="F331" s="5">
        <f>ROUND(Source!AZ320,O331)</f>
        <v>0</v>
      </c>
      <c r="G331" s="5" t="s">
        <v>127</v>
      </c>
      <c r="H331" s="5" t="s">
        <v>128</v>
      </c>
      <c r="I331" s="5"/>
      <c r="J331" s="5"/>
      <c r="K331" s="5">
        <v>229</v>
      </c>
      <c r="L331" s="5">
        <v>10</v>
      </c>
      <c r="M331" s="5">
        <v>3</v>
      </c>
      <c r="N331" s="5" t="s">
        <v>6</v>
      </c>
      <c r="O331" s="5">
        <v>2</v>
      </c>
      <c r="P331" s="5">
        <f>ROUND(Source!ER320,O331)</f>
        <v>0</v>
      </c>
      <c r="Q331" s="5"/>
      <c r="R331" s="5"/>
      <c r="S331" s="5"/>
      <c r="T331" s="5"/>
      <c r="U331" s="5"/>
      <c r="V331" s="5"/>
      <c r="W331" s="5"/>
    </row>
    <row r="332" spans="1:23" x14ac:dyDescent="0.2">
      <c r="A332" s="5">
        <v>50</v>
      </c>
      <c r="B332" s="5">
        <v>0</v>
      </c>
      <c r="C332" s="5">
        <v>0</v>
      </c>
      <c r="D332" s="5">
        <v>1</v>
      </c>
      <c r="E332" s="5">
        <v>203</v>
      </c>
      <c r="F332" s="5">
        <f>ROUND(Source!Q320,O332)</f>
        <v>3760.99</v>
      </c>
      <c r="G332" s="5" t="s">
        <v>129</v>
      </c>
      <c r="H332" s="5" t="s">
        <v>130</v>
      </c>
      <c r="I332" s="5"/>
      <c r="J332" s="5"/>
      <c r="K332" s="5">
        <v>203</v>
      </c>
      <c r="L332" s="5">
        <v>11</v>
      </c>
      <c r="M332" s="5">
        <v>3</v>
      </c>
      <c r="N332" s="5" t="s">
        <v>6</v>
      </c>
      <c r="O332" s="5">
        <v>2</v>
      </c>
      <c r="P332" s="5">
        <f>ROUND(Source!DI320,O332)</f>
        <v>25048.25</v>
      </c>
      <c r="Q332" s="5"/>
      <c r="R332" s="5"/>
      <c r="S332" s="5"/>
      <c r="T332" s="5"/>
      <c r="U332" s="5"/>
      <c r="V332" s="5"/>
      <c r="W332" s="5"/>
    </row>
    <row r="333" spans="1:23" x14ac:dyDescent="0.2">
      <c r="A333" s="5">
        <v>50</v>
      </c>
      <c r="B333" s="5">
        <v>0</v>
      </c>
      <c r="C333" s="5">
        <v>0</v>
      </c>
      <c r="D333" s="5">
        <v>1</v>
      </c>
      <c r="E333" s="5">
        <v>231</v>
      </c>
      <c r="F333" s="5">
        <f>ROUND(Source!BB320,O333)</f>
        <v>0</v>
      </c>
      <c r="G333" s="5" t="s">
        <v>131</v>
      </c>
      <c r="H333" s="5" t="s">
        <v>132</v>
      </c>
      <c r="I333" s="5"/>
      <c r="J333" s="5"/>
      <c r="K333" s="5">
        <v>231</v>
      </c>
      <c r="L333" s="5">
        <v>12</v>
      </c>
      <c r="M333" s="5">
        <v>3</v>
      </c>
      <c r="N333" s="5" t="s">
        <v>6</v>
      </c>
      <c r="O333" s="5">
        <v>2</v>
      </c>
      <c r="P333" s="5">
        <f>ROUND(Source!ET320,O333)</f>
        <v>0</v>
      </c>
      <c r="Q333" s="5"/>
      <c r="R333" s="5"/>
      <c r="S333" s="5"/>
      <c r="T333" s="5"/>
      <c r="U333" s="5"/>
      <c r="V333" s="5"/>
      <c r="W333" s="5"/>
    </row>
    <row r="334" spans="1:23" x14ac:dyDescent="0.2">
      <c r="A334" s="5">
        <v>50</v>
      </c>
      <c r="B334" s="5">
        <v>0</v>
      </c>
      <c r="C334" s="5">
        <v>0</v>
      </c>
      <c r="D334" s="5">
        <v>1</v>
      </c>
      <c r="E334" s="5">
        <v>204</v>
      </c>
      <c r="F334" s="5">
        <f>ROUND(Source!R320,O334)</f>
        <v>595.16999999999996</v>
      </c>
      <c r="G334" s="5" t="s">
        <v>133</v>
      </c>
      <c r="H334" s="5" t="s">
        <v>134</v>
      </c>
      <c r="I334" s="5"/>
      <c r="J334" s="5"/>
      <c r="K334" s="5">
        <v>204</v>
      </c>
      <c r="L334" s="5">
        <v>13</v>
      </c>
      <c r="M334" s="5">
        <v>3</v>
      </c>
      <c r="N334" s="5" t="s">
        <v>6</v>
      </c>
      <c r="O334" s="5">
        <v>2</v>
      </c>
      <c r="P334" s="5">
        <f>ROUND(Source!DJ320,O334)</f>
        <v>3963.98</v>
      </c>
      <c r="Q334" s="5"/>
      <c r="R334" s="5"/>
      <c r="S334" s="5"/>
      <c r="T334" s="5"/>
      <c r="U334" s="5"/>
      <c r="V334" s="5"/>
      <c r="W334" s="5"/>
    </row>
    <row r="335" spans="1:23" x14ac:dyDescent="0.2">
      <c r="A335" s="5">
        <v>50</v>
      </c>
      <c r="B335" s="5">
        <v>0</v>
      </c>
      <c r="C335" s="5">
        <v>0</v>
      </c>
      <c r="D335" s="5">
        <v>1</v>
      </c>
      <c r="E335" s="5">
        <v>205</v>
      </c>
      <c r="F335" s="5">
        <f>ROUND(Source!S320,O335)</f>
        <v>13365.19</v>
      </c>
      <c r="G335" s="5" t="s">
        <v>135</v>
      </c>
      <c r="H335" s="5" t="s">
        <v>136</v>
      </c>
      <c r="I335" s="5"/>
      <c r="J335" s="5"/>
      <c r="K335" s="5">
        <v>205</v>
      </c>
      <c r="L335" s="5">
        <v>14</v>
      </c>
      <c r="M335" s="5">
        <v>3</v>
      </c>
      <c r="N335" s="5" t="s">
        <v>6</v>
      </c>
      <c r="O335" s="5">
        <v>2</v>
      </c>
      <c r="P335" s="5">
        <f>ROUND(Source!DK320,O335)</f>
        <v>89012.11</v>
      </c>
      <c r="Q335" s="5"/>
      <c r="R335" s="5"/>
      <c r="S335" s="5"/>
      <c r="T335" s="5"/>
      <c r="U335" s="5"/>
      <c r="V335" s="5"/>
      <c r="W335" s="5"/>
    </row>
    <row r="336" spans="1:23" x14ac:dyDescent="0.2">
      <c r="A336" s="5">
        <v>50</v>
      </c>
      <c r="B336" s="5">
        <v>0</v>
      </c>
      <c r="C336" s="5">
        <v>0</v>
      </c>
      <c r="D336" s="5">
        <v>1</v>
      </c>
      <c r="E336" s="5">
        <v>232</v>
      </c>
      <c r="F336" s="5">
        <f>ROUND(Source!BC320,O336)</f>
        <v>0</v>
      </c>
      <c r="G336" s="5" t="s">
        <v>137</v>
      </c>
      <c r="H336" s="5" t="s">
        <v>138</v>
      </c>
      <c r="I336" s="5"/>
      <c r="J336" s="5"/>
      <c r="K336" s="5">
        <v>232</v>
      </c>
      <c r="L336" s="5">
        <v>15</v>
      </c>
      <c r="M336" s="5">
        <v>3</v>
      </c>
      <c r="N336" s="5" t="s">
        <v>6</v>
      </c>
      <c r="O336" s="5">
        <v>2</v>
      </c>
      <c r="P336" s="5">
        <f>ROUND(Source!EU320,O336)</f>
        <v>0</v>
      </c>
      <c r="Q336" s="5"/>
      <c r="R336" s="5"/>
      <c r="S336" s="5"/>
      <c r="T336" s="5"/>
      <c r="U336" s="5"/>
      <c r="V336" s="5"/>
      <c r="W336" s="5"/>
    </row>
    <row r="337" spans="1:206" x14ac:dyDescent="0.2">
      <c r="A337" s="5">
        <v>50</v>
      </c>
      <c r="B337" s="5">
        <v>0</v>
      </c>
      <c r="C337" s="5">
        <v>0</v>
      </c>
      <c r="D337" s="5">
        <v>1</v>
      </c>
      <c r="E337" s="5">
        <v>214</v>
      </c>
      <c r="F337" s="5">
        <f>ROUND(Source!AS320,O337)</f>
        <v>213569.36</v>
      </c>
      <c r="G337" s="5" t="s">
        <v>139</v>
      </c>
      <c r="H337" s="5" t="s">
        <v>140</v>
      </c>
      <c r="I337" s="5"/>
      <c r="J337" s="5"/>
      <c r="K337" s="5">
        <v>214</v>
      </c>
      <c r="L337" s="5">
        <v>16</v>
      </c>
      <c r="M337" s="5">
        <v>3</v>
      </c>
      <c r="N337" s="5" t="s">
        <v>6</v>
      </c>
      <c r="O337" s="5">
        <v>2</v>
      </c>
      <c r="P337" s="5">
        <f>ROUND(Source!EK320,O337)</f>
        <v>1422372.02</v>
      </c>
      <c r="Q337" s="5"/>
      <c r="R337" s="5"/>
      <c r="S337" s="5"/>
      <c r="T337" s="5"/>
      <c r="U337" s="5"/>
      <c r="V337" s="5"/>
      <c r="W337" s="5"/>
    </row>
    <row r="338" spans="1:206" x14ac:dyDescent="0.2">
      <c r="A338" s="5">
        <v>50</v>
      </c>
      <c r="B338" s="5">
        <v>0</v>
      </c>
      <c r="C338" s="5">
        <v>0</v>
      </c>
      <c r="D338" s="5">
        <v>1</v>
      </c>
      <c r="E338" s="5">
        <v>215</v>
      </c>
      <c r="F338" s="5">
        <f>ROUND(Source!AT320,O338)</f>
        <v>0</v>
      </c>
      <c r="G338" s="5" t="s">
        <v>141</v>
      </c>
      <c r="H338" s="5" t="s">
        <v>142</v>
      </c>
      <c r="I338" s="5"/>
      <c r="J338" s="5"/>
      <c r="K338" s="5">
        <v>215</v>
      </c>
      <c r="L338" s="5">
        <v>17</v>
      </c>
      <c r="M338" s="5">
        <v>3</v>
      </c>
      <c r="N338" s="5" t="s">
        <v>6</v>
      </c>
      <c r="O338" s="5">
        <v>2</v>
      </c>
      <c r="P338" s="5">
        <f>ROUND(Source!EL320,O338)</f>
        <v>0</v>
      </c>
      <c r="Q338" s="5"/>
      <c r="R338" s="5"/>
      <c r="S338" s="5"/>
      <c r="T338" s="5"/>
      <c r="U338" s="5"/>
      <c r="V338" s="5"/>
      <c r="W338" s="5"/>
    </row>
    <row r="339" spans="1:206" x14ac:dyDescent="0.2">
      <c r="A339" s="5">
        <v>50</v>
      </c>
      <c r="B339" s="5">
        <v>0</v>
      </c>
      <c r="C339" s="5">
        <v>0</v>
      </c>
      <c r="D339" s="5">
        <v>1</v>
      </c>
      <c r="E339" s="5">
        <v>217</v>
      </c>
      <c r="F339" s="5">
        <f>ROUND(Source!AU320,O339)</f>
        <v>0</v>
      </c>
      <c r="G339" s="5" t="s">
        <v>143</v>
      </c>
      <c r="H339" s="5" t="s">
        <v>144</v>
      </c>
      <c r="I339" s="5"/>
      <c r="J339" s="5"/>
      <c r="K339" s="5">
        <v>217</v>
      </c>
      <c r="L339" s="5">
        <v>18</v>
      </c>
      <c r="M339" s="5">
        <v>3</v>
      </c>
      <c r="N339" s="5" t="s">
        <v>6</v>
      </c>
      <c r="O339" s="5">
        <v>2</v>
      </c>
      <c r="P339" s="5">
        <f>ROUND(Source!EM320,O339)</f>
        <v>0</v>
      </c>
      <c r="Q339" s="5"/>
      <c r="R339" s="5"/>
      <c r="S339" s="5"/>
      <c r="T339" s="5"/>
      <c r="U339" s="5"/>
      <c r="V339" s="5"/>
      <c r="W339" s="5"/>
    </row>
    <row r="340" spans="1:206" x14ac:dyDescent="0.2">
      <c r="A340" s="5">
        <v>50</v>
      </c>
      <c r="B340" s="5">
        <v>0</v>
      </c>
      <c r="C340" s="5">
        <v>0</v>
      </c>
      <c r="D340" s="5">
        <v>1</v>
      </c>
      <c r="E340" s="5">
        <v>230</v>
      </c>
      <c r="F340" s="5">
        <f>ROUND(Source!BA320,O340)</f>
        <v>0</v>
      </c>
      <c r="G340" s="5" t="s">
        <v>145</v>
      </c>
      <c r="H340" s="5" t="s">
        <v>146</v>
      </c>
      <c r="I340" s="5"/>
      <c r="J340" s="5"/>
      <c r="K340" s="5">
        <v>230</v>
      </c>
      <c r="L340" s="5">
        <v>19</v>
      </c>
      <c r="M340" s="5">
        <v>3</v>
      </c>
      <c r="N340" s="5" t="s">
        <v>6</v>
      </c>
      <c r="O340" s="5">
        <v>2</v>
      </c>
      <c r="P340" s="5">
        <f>ROUND(Source!ES320,O340)</f>
        <v>0</v>
      </c>
      <c r="Q340" s="5"/>
      <c r="R340" s="5"/>
      <c r="S340" s="5"/>
      <c r="T340" s="5"/>
      <c r="U340" s="5"/>
      <c r="V340" s="5"/>
      <c r="W340" s="5"/>
    </row>
    <row r="341" spans="1:206" x14ac:dyDescent="0.2">
      <c r="A341" s="5">
        <v>50</v>
      </c>
      <c r="B341" s="5">
        <v>0</v>
      </c>
      <c r="C341" s="5">
        <v>0</v>
      </c>
      <c r="D341" s="5">
        <v>1</v>
      </c>
      <c r="E341" s="5">
        <v>206</v>
      </c>
      <c r="F341" s="5">
        <f>ROUND(Source!T320,O341)</f>
        <v>0</v>
      </c>
      <c r="G341" s="5" t="s">
        <v>147</v>
      </c>
      <c r="H341" s="5" t="s">
        <v>148</v>
      </c>
      <c r="I341" s="5"/>
      <c r="J341" s="5"/>
      <c r="K341" s="5">
        <v>206</v>
      </c>
      <c r="L341" s="5">
        <v>20</v>
      </c>
      <c r="M341" s="5">
        <v>3</v>
      </c>
      <c r="N341" s="5" t="s">
        <v>6</v>
      </c>
      <c r="O341" s="5">
        <v>2</v>
      </c>
      <c r="P341" s="5">
        <f>ROUND(Source!DL320,O341)</f>
        <v>0</v>
      </c>
      <c r="Q341" s="5"/>
      <c r="R341" s="5"/>
      <c r="S341" s="5"/>
      <c r="T341" s="5"/>
      <c r="U341" s="5"/>
      <c r="V341" s="5"/>
      <c r="W341" s="5"/>
    </row>
    <row r="342" spans="1:206" x14ac:dyDescent="0.2">
      <c r="A342" s="5">
        <v>50</v>
      </c>
      <c r="B342" s="5">
        <v>0</v>
      </c>
      <c r="C342" s="5">
        <v>0</v>
      </c>
      <c r="D342" s="5">
        <v>1</v>
      </c>
      <c r="E342" s="5">
        <v>207</v>
      </c>
      <c r="F342" s="5">
        <f>Source!U320</f>
        <v>1531.6276743799999</v>
      </c>
      <c r="G342" s="5" t="s">
        <v>149</v>
      </c>
      <c r="H342" s="5" t="s">
        <v>150</v>
      </c>
      <c r="I342" s="5"/>
      <c r="J342" s="5"/>
      <c r="K342" s="5">
        <v>207</v>
      </c>
      <c r="L342" s="5">
        <v>21</v>
      </c>
      <c r="M342" s="5">
        <v>3</v>
      </c>
      <c r="N342" s="5" t="s">
        <v>6</v>
      </c>
      <c r="O342" s="5">
        <v>-1</v>
      </c>
      <c r="P342" s="5">
        <f>Source!DM320</f>
        <v>1531.6276743799999</v>
      </c>
      <c r="Q342" s="5"/>
      <c r="R342" s="5"/>
      <c r="S342" s="5"/>
      <c r="T342" s="5"/>
      <c r="U342" s="5"/>
      <c r="V342" s="5"/>
      <c r="W342" s="5"/>
    </row>
    <row r="343" spans="1:206" x14ac:dyDescent="0.2">
      <c r="A343" s="5">
        <v>50</v>
      </c>
      <c r="B343" s="5">
        <v>0</v>
      </c>
      <c r="C343" s="5">
        <v>0</v>
      </c>
      <c r="D343" s="5">
        <v>1</v>
      </c>
      <c r="E343" s="5">
        <v>208</v>
      </c>
      <c r="F343" s="5">
        <f>Source!V320</f>
        <v>53.211632799999997</v>
      </c>
      <c r="G343" s="5" t="s">
        <v>151</v>
      </c>
      <c r="H343" s="5" t="s">
        <v>152</v>
      </c>
      <c r="I343" s="5"/>
      <c r="J343" s="5"/>
      <c r="K343" s="5">
        <v>208</v>
      </c>
      <c r="L343" s="5">
        <v>22</v>
      </c>
      <c r="M343" s="5">
        <v>3</v>
      </c>
      <c r="N343" s="5" t="s">
        <v>6</v>
      </c>
      <c r="O343" s="5">
        <v>-1</v>
      </c>
      <c r="P343" s="5">
        <f>Source!DN320</f>
        <v>53.211632799999997</v>
      </c>
      <c r="Q343" s="5"/>
      <c r="R343" s="5"/>
      <c r="S343" s="5"/>
      <c r="T343" s="5"/>
      <c r="U343" s="5"/>
      <c r="V343" s="5"/>
      <c r="W343" s="5"/>
    </row>
    <row r="344" spans="1:206" x14ac:dyDescent="0.2">
      <c r="A344" s="5">
        <v>50</v>
      </c>
      <c r="B344" s="5">
        <v>0</v>
      </c>
      <c r="C344" s="5">
        <v>0</v>
      </c>
      <c r="D344" s="5">
        <v>1</v>
      </c>
      <c r="E344" s="5">
        <v>209</v>
      </c>
      <c r="F344" s="5">
        <f>ROUND(Source!W320,O344)</f>
        <v>0</v>
      </c>
      <c r="G344" s="5" t="s">
        <v>153</v>
      </c>
      <c r="H344" s="5" t="s">
        <v>154</v>
      </c>
      <c r="I344" s="5"/>
      <c r="J344" s="5"/>
      <c r="K344" s="5">
        <v>209</v>
      </c>
      <c r="L344" s="5">
        <v>23</v>
      </c>
      <c r="M344" s="5">
        <v>3</v>
      </c>
      <c r="N344" s="5" t="s">
        <v>6</v>
      </c>
      <c r="O344" s="5">
        <v>2</v>
      </c>
      <c r="P344" s="5">
        <f>ROUND(Source!DO320,O344)</f>
        <v>0</v>
      </c>
      <c r="Q344" s="5"/>
      <c r="R344" s="5"/>
      <c r="S344" s="5"/>
      <c r="T344" s="5"/>
      <c r="U344" s="5"/>
      <c r="V344" s="5"/>
      <c r="W344" s="5"/>
    </row>
    <row r="345" spans="1:206" x14ac:dyDescent="0.2">
      <c r="A345" s="5">
        <v>50</v>
      </c>
      <c r="B345" s="5">
        <v>0</v>
      </c>
      <c r="C345" s="5">
        <v>0</v>
      </c>
      <c r="D345" s="5">
        <v>1</v>
      </c>
      <c r="E345" s="5">
        <v>210</v>
      </c>
      <c r="F345" s="5">
        <f>ROUND(Source!X320,O345)</f>
        <v>13586.48</v>
      </c>
      <c r="G345" s="5" t="s">
        <v>155</v>
      </c>
      <c r="H345" s="5" t="s">
        <v>156</v>
      </c>
      <c r="I345" s="5"/>
      <c r="J345" s="5"/>
      <c r="K345" s="5">
        <v>210</v>
      </c>
      <c r="L345" s="5">
        <v>24</v>
      </c>
      <c r="M345" s="5">
        <v>3</v>
      </c>
      <c r="N345" s="5" t="s">
        <v>6</v>
      </c>
      <c r="O345" s="5">
        <v>2</v>
      </c>
      <c r="P345" s="5">
        <f>ROUND(Source!DP320,O345)</f>
        <v>90486.06</v>
      </c>
      <c r="Q345" s="5"/>
      <c r="R345" s="5"/>
      <c r="S345" s="5"/>
      <c r="T345" s="5"/>
      <c r="U345" s="5"/>
      <c r="V345" s="5"/>
      <c r="W345" s="5"/>
    </row>
    <row r="346" spans="1:206" x14ac:dyDescent="0.2">
      <c r="A346" s="5">
        <v>50</v>
      </c>
      <c r="B346" s="5">
        <v>0</v>
      </c>
      <c r="C346" s="5">
        <v>0</v>
      </c>
      <c r="D346" s="5">
        <v>1</v>
      </c>
      <c r="E346" s="5">
        <v>211</v>
      </c>
      <c r="F346" s="5">
        <f>ROUND(Source!Y320,O346)</f>
        <v>7766.69</v>
      </c>
      <c r="G346" s="5" t="s">
        <v>157</v>
      </c>
      <c r="H346" s="5" t="s">
        <v>158</v>
      </c>
      <c r="I346" s="5"/>
      <c r="J346" s="5"/>
      <c r="K346" s="5">
        <v>211</v>
      </c>
      <c r="L346" s="5">
        <v>25</v>
      </c>
      <c r="M346" s="5">
        <v>3</v>
      </c>
      <c r="N346" s="5" t="s">
        <v>6</v>
      </c>
      <c r="O346" s="5">
        <v>2</v>
      </c>
      <c r="P346" s="5">
        <f>ROUND(Source!DQ320,O346)</f>
        <v>51726.239999999998</v>
      </c>
      <c r="Q346" s="5"/>
      <c r="R346" s="5"/>
      <c r="S346" s="5"/>
      <c r="T346" s="5"/>
      <c r="U346" s="5"/>
      <c r="V346" s="5"/>
      <c r="W346" s="5"/>
    </row>
    <row r="347" spans="1:206" x14ac:dyDescent="0.2">
      <c r="A347" s="5">
        <v>50</v>
      </c>
      <c r="B347" s="5">
        <v>0</v>
      </c>
      <c r="C347" s="5">
        <v>0</v>
      </c>
      <c r="D347" s="5">
        <v>1</v>
      </c>
      <c r="E347" s="5">
        <v>224</v>
      </c>
      <c r="F347" s="5">
        <f>ROUND(Source!AR320,O347)</f>
        <v>213569.36</v>
      </c>
      <c r="G347" s="5" t="s">
        <v>159</v>
      </c>
      <c r="H347" s="5" t="s">
        <v>160</v>
      </c>
      <c r="I347" s="5"/>
      <c r="J347" s="5"/>
      <c r="K347" s="5">
        <v>224</v>
      </c>
      <c r="L347" s="5">
        <v>26</v>
      </c>
      <c r="M347" s="5">
        <v>3</v>
      </c>
      <c r="N347" s="5" t="s">
        <v>6</v>
      </c>
      <c r="O347" s="5">
        <v>2</v>
      </c>
      <c r="P347" s="5">
        <f>ROUND(Source!EJ320,O347)</f>
        <v>1422372.02</v>
      </c>
      <c r="Q347" s="5"/>
      <c r="R347" s="5"/>
      <c r="S347" s="5"/>
      <c r="T347" s="5"/>
      <c r="U347" s="5"/>
      <c r="V347" s="5"/>
      <c r="W347" s="5"/>
    </row>
    <row r="349" spans="1:206" x14ac:dyDescent="0.2">
      <c r="A349" s="1">
        <v>4</v>
      </c>
      <c r="B349" s="1">
        <v>1</v>
      </c>
      <c r="C349" s="1"/>
      <c r="D349" s="1">
        <f>ROW(A512)</f>
        <v>512</v>
      </c>
      <c r="E349" s="1"/>
      <c r="F349" s="1" t="s">
        <v>13</v>
      </c>
      <c r="G349" s="1" t="s">
        <v>349</v>
      </c>
      <c r="H349" s="1" t="s">
        <v>6</v>
      </c>
      <c r="I349" s="1">
        <v>0</v>
      </c>
      <c r="J349" s="1"/>
      <c r="K349" s="1">
        <v>0</v>
      </c>
      <c r="L349" s="1"/>
      <c r="M349" s="1"/>
      <c r="N349" s="1"/>
      <c r="O349" s="1"/>
      <c r="P349" s="1"/>
      <c r="Q349" s="1"/>
      <c r="R349" s="1"/>
      <c r="S349" s="1"/>
      <c r="T349" s="1"/>
      <c r="U349" s="1" t="s">
        <v>6</v>
      </c>
      <c r="V349" s="1">
        <v>0</v>
      </c>
      <c r="W349" s="1"/>
      <c r="X349" s="1"/>
      <c r="Y349" s="1"/>
      <c r="Z349" s="1"/>
      <c r="AA349" s="1"/>
      <c r="AB349" s="1" t="s">
        <v>6</v>
      </c>
      <c r="AC349" s="1" t="s">
        <v>6</v>
      </c>
      <c r="AD349" s="1" t="s">
        <v>6</v>
      </c>
      <c r="AE349" s="1" t="s">
        <v>6</v>
      </c>
      <c r="AF349" s="1" t="s">
        <v>6</v>
      </c>
      <c r="AG349" s="1" t="s">
        <v>6</v>
      </c>
      <c r="AH349" s="1"/>
      <c r="AI349" s="1"/>
      <c r="AJ349" s="1"/>
      <c r="AK349" s="1"/>
      <c r="AL349" s="1"/>
      <c r="AM349" s="1"/>
      <c r="AN349" s="1"/>
      <c r="AO349" s="1"/>
      <c r="AP349" s="1" t="s">
        <v>6</v>
      </c>
      <c r="AQ349" s="1" t="s">
        <v>6</v>
      </c>
      <c r="AR349" s="1" t="s">
        <v>6</v>
      </c>
      <c r="AS349" s="1"/>
      <c r="AT349" s="1"/>
      <c r="AU349" s="1"/>
      <c r="AV349" s="1"/>
      <c r="AW349" s="1"/>
      <c r="AX349" s="1"/>
      <c r="AY349" s="1"/>
      <c r="AZ349" s="1" t="s">
        <v>6</v>
      </c>
      <c r="BA349" s="1"/>
      <c r="BB349" s="1" t="s">
        <v>6</v>
      </c>
      <c r="BC349" s="1" t="s">
        <v>6</v>
      </c>
      <c r="BD349" s="1" t="s">
        <v>6</v>
      </c>
      <c r="BE349" s="1" t="s">
        <v>6</v>
      </c>
      <c r="BF349" s="1" t="s">
        <v>6</v>
      </c>
      <c r="BG349" s="1" t="s">
        <v>6</v>
      </c>
      <c r="BH349" s="1" t="s">
        <v>6</v>
      </c>
      <c r="BI349" s="1" t="s">
        <v>6</v>
      </c>
      <c r="BJ349" s="1" t="s">
        <v>6</v>
      </c>
      <c r="BK349" s="1" t="s">
        <v>6</v>
      </c>
      <c r="BL349" s="1" t="s">
        <v>6</v>
      </c>
      <c r="BM349" s="1" t="s">
        <v>6</v>
      </c>
      <c r="BN349" s="1" t="s">
        <v>6</v>
      </c>
      <c r="BO349" s="1" t="s">
        <v>6</v>
      </c>
      <c r="BP349" s="1" t="s">
        <v>6</v>
      </c>
      <c r="BQ349" s="1"/>
      <c r="BR349" s="1"/>
      <c r="BS349" s="1"/>
      <c r="BT349" s="1"/>
      <c r="BU349" s="1"/>
      <c r="BV349" s="1"/>
      <c r="BW349" s="1"/>
      <c r="BX349" s="1">
        <v>0</v>
      </c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>
        <v>0</v>
      </c>
    </row>
    <row r="351" spans="1:206" x14ac:dyDescent="0.2">
      <c r="A351" s="3">
        <v>52</v>
      </c>
      <c r="B351" s="3">
        <f t="shared" ref="B351:G351" si="272">B512</f>
        <v>1</v>
      </c>
      <c r="C351" s="3">
        <f t="shared" si="272"/>
        <v>4</v>
      </c>
      <c r="D351" s="3">
        <f t="shared" si="272"/>
        <v>349</v>
      </c>
      <c r="E351" s="3">
        <f t="shared" si="272"/>
        <v>0</v>
      </c>
      <c r="F351" s="3" t="str">
        <f t="shared" si="272"/>
        <v>Новый раздел</v>
      </c>
      <c r="G351" s="3" t="str">
        <f t="shared" si="272"/>
        <v>Раздел 3: Электромонтажные работы</v>
      </c>
      <c r="H351" s="3"/>
      <c r="I351" s="3"/>
      <c r="J351" s="3"/>
      <c r="K351" s="3"/>
      <c r="L351" s="3"/>
      <c r="M351" s="3"/>
      <c r="N351" s="3"/>
      <c r="O351" s="3">
        <f t="shared" ref="O351:AT351" si="273">O512</f>
        <v>39579.800000000003</v>
      </c>
      <c r="P351" s="3">
        <f t="shared" si="273"/>
        <v>33384.65</v>
      </c>
      <c r="Q351" s="3">
        <f t="shared" si="273"/>
        <v>1988.65</v>
      </c>
      <c r="R351" s="3">
        <f t="shared" si="273"/>
        <v>215.37</v>
      </c>
      <c r="S351" s="3">
        <f t="shared" si="273"/>
        <v>4206.5</v>
      </c>
      <c r="T351" s="3">
        <f t="shared" si="273"/>
        <v>0</v>
      </c>
      <c r="U351" s="3">
        <f t="shared" si="273"/>
        <v>433.43840455000003</v>
      </c>
      <c r="V351" s="3">
        <f t="shared" si="273"/>
        <v>18.461917500000002</v>
      </c>
      <c r="W351" s="3">
        <f t="shared" si="273"/>
        <v>0</v>
      </c>
      <c r="X351" s="3">
        <f t="shared" si="273"/>
        <v>4184.9799999999996</v>
      </c>
      <c r="Y351" s="3">
        <f t="shared" si="273"/>
        <v>2861.1</v>
      </c>
      <c r="Z351" s="3">
        <f t="shared" si="273"/>
        <v>0</v>
      </c>
      <c r="AA351" s="3">
        <f t="shared" si="273"/>
        <v>0</v>
      </c>
      <c r="AB351" s="3">
        <f t="shared" si="273"/>
        <v>33926.68</v>
      </c>
      <c r="AC351" s="3">
        <f t="shared" si="273"/>
        <v>28264.51</v>
      </c>
      <c r="AD351" s="3">
        <f t="shared" si="273"/>
        <v>1884.24</v>
      </c>
      <c r="AE351" s="3">
        <f t="shared" si="273"/>
        <v>197.44</v>
      </c>
      <c r="AF351" s="3">
        <f t="shared" si="273"/>
        <v>3777.93</v>
      </c>
      <c r="AG351" s="3">
        <f t="shared" si="273"/>
        <v>0</v>
      </c>
      <c r="AH351" s="3">
        <f t="shared" si="273"/>
        <v>386.40684455000002</v>
      </c>
      <c r="AI351" s="3">
        <f t="shared" si="273"/>
        <v>16.771517500000002</v>
      </c>
      <c r="AJ351" s="3">
        <f t="shared" si="273"/>
        <v>0</v>
      </c>
      <c r="AK351" s="3">
        <f t="shared" si="273"/>
        <v>3802.81</v>
      </c>
      <c r="AL351" s="3">
        <f t="shared" si="273"/>
        <v>2583.02</v>
      </c>
      <c r="AM351" s="3">
        <f t="shared" si="273"/>
        <v>0</v>
      </c>
      <c r="AN351" s="3">
        <f t="shared" si="273"/>
        <v>0</v>
      </c>
      <c r="AO351" s="3">
        <f t="shared" si="273"/>
        <v>0</v>
      </c>
      <c r="AP351" s="3">
        <f t="shared" si="273"/>
        <v>0</v>
      </c>
      <c r="AQ351" s="3">
        <f t="shared" si="273"/>
        <v>0</v>
      </c>
      <c r="AR351" s="3">
        <f t="shared" si="273"/>
        <v>46625.88</v>
      </c>
      <c r="AS351" s="3">
        <f t="shared" si="273"/>
        <v>147.32</v>
      </c>
      <c r="AT351" s="3">
        <f t="shared" si="273"/>
        <v>46478.559999999998</v>
      </c>
      <c r="AU351" s="3">
        <f t="shared" ref="AU351:BZ351" si="274">AU512</f>
        <v>0</v>
      </c>
      <c r="AV351" s="3">
        <f t="shared" si="274"/>
        <v>33384.65</v>
      </c>
      <c r="AW351" s="3">
        <f t="shared" si="274"/>
        <v>33384.65</v>
      </c>
      <c r="AX351" s="3">
        <f t="shared" si="274"/>
        <v>0</v>
      </c>
      <c r="AY351" s="3">
        <f t="shared" si="274"/>
        <v>33384.65</v>
      </c>
      <c r="AZ351" s="3">
        <f t="shared" si="274"/>
        <v>0</v>
      </c>
      <c r="BA351" s="3">
        <f t="shared" si="274"/>
        <v>0</v>
      </c>
      <c r="BB351" s="3">
        <f t="shared" si="274"/>
        <v>0</v>
      </c>
      <c r="BC351" s="3">
        <f t="shared" si="274"/>
        <v>0</v>
      </c>
      <c r="BD351" s="3">
        <f t="shared" si="274"/>
        <v>0</v>
      </c>
      <c r="BE351" s="3">
        <f t="shared" si="274"/>
        <v>0</v>
      </c>
      <c r="BF351" s="3">
        <f t="shared" si="274"/>
        <v>0</v>
      </c>
      <c r="BG351" s="3">
        <f t="shared" si="274"/>
        <v>0</v>
      </c>
      <c r="BH351" s="3">
        <f t="shared" si="274"/>
        <v>0</v>
      </c>
      <c r="BI351" s="3">
        <f t="shared" si="274"/>
        <v>0</v>
      </c>
      <c r="BJ351" s="3">
        <f t="shared" si="274"/>
        <v>0</v>
      </c>
      <c r="BK351" s="3">
        <f t="shared" si="274"/>
        <v>0</v>
      </c>
      <c r="BL351" s="3">
        <f t="shared" si="274"/>
        <v>0</v>
      </c>
      <c r="BM351" s="3">
        <f t="shared" si="274"/>
        <v>0</v>
      </c>
      <c r="BN351" s="3">
        <f t="shared" si="274"/>
        <v>0</v>
      </c>
      <c r="BO351" s="3">
        <f t="shared" si="274"/>
        <v>0</v>
      </c>
      <c r="BP351" s="3">
        <f t="shared" si="274"/>
        <v>0</v>
      </c>
      <c r="BQ351" s="3">
        <f t="shared" si="274"/>
        <v>0</v>
      </c>
      <c r="BR351" s="3">
        <f t="shared" si="274"/>
        <v>0</v>
      </c>
      <c r="BS351" s="3">
        <f t="shared" si="274"/>
        <v>0</v>
      </c>
      <c r="BT351" s="3">
        <f t="shared" si="274"/>
        <v>0</v>
      </c>
      <c r="BU351" s="3">
        <f t="shared" si="274"/>
        <v>0</v>
      </c>
      <c r="BV351" s="3">
        <f t="shared" si="274"/>
        <v>0</v>
      </c>
      <c r="BW351" s="3">
        <f t="shared" si="274"/>
        <v>0</v>
      </c>
      <c r="BX351" s="3">
        <f t="shared" si="274"/>
        <v>0</v>
      </c>
      <c r="BY351" s="3">
        <f t="shared" si="274"/>
        <v>0</v>
      </c>
      <c r="BZ351" s="3">
        <f t="shared" si="274"/>
        <v>0</v>
      </c>
      <c r="CA351" s="3">
        <f t="shared" ref="CA351:DF351" si="275">CA512</f>
        <v>40312.51</v>
      </c>
      <c r="CB351" s="3">
        <f t="shared" si="275"/>
        <v>53.05</v>
      </c>
      <c r="CC351" s="3">
        <f t="shared" si="275"/>
        <v>40259.46</v>
      </c>
      <c r="CD351" s="3">
        <f t="shared" si="275"/>
        <v>0</v>
      </c>
      <c r="CE351" s="3">
        <f t="shared" si="275"/>
        <v>28264.51</v>
      </c>
      <c r="CF351" s="3">
        <f t="shared" si="275"/>
        <v>28264.51</v>
      </c>
      <c r="CG351" s="3">
        <f t="shared" si="275"/>
        <v>0</v>
      </c>
      <c r="CH351" s="3">
        <f t="shared" si="275"/>
        <v>28264.51</v>
      </c>
      <c r="CI351" s="3">
        <f t="shared" si="275"/>
        <v>0</v>
      </c>
      <c r="CJ351" s="3">
        <f t="shared" si="275"/>
        <v>0</v>
      </c>
      <c r="CK351" s="3">
        <f t="shared" si="275"/>
        <v>0</v>
      </c>
      <c r="CL351" s="3">
        <f t="shared" si="275"/>
        <v>0</v>
      </c>
      <c r="CM351" s="3">
        <f t="shared" si="275"/>
        <v>0</v>
      </c>
      <c r="CN351" s="3">
        <f t="shared" si="275"/>
        <v>0</v>
      </c>
      <c r="CO351" s="3">
        <f t="shared" si="275"/>
        <v>0</v>
      </c>
      <c r="CP351" s="3">
        <f t="shared" si="275"/>
        <v>0</v>
      </c>
      <c r="CQ351" s="3">
        <f t="shared" si="275"/>
        <v>0</v>
      </c>
      <c r="CR351" s="3">
        <f t="shared" si="275"/>
        <v>0</v>
      </c>
      <c r="CS351" s="3">
        <f t="shared" si="275"/>
        <v>0</v>
      </c>
      <c r="CT351" s="3">
        <f t="shared" si="275"/>
        <v>0</v>
      </c>
      <c r="CU351" s="3">
        <f t="shared" si="275"/>
        <v>0</v>
      </c>
      <c r="CV351" s="3">
        <f t="shared" si="275"/>
        <v>0</v>
      </c>
      <c r="CW351" s="3">
        <f t="shared" si="275"/>
        <v>0</v>
      </c>
      <c r="CX351" s="3">
        <f t="shared" si="275"/>
        <v>0</v>
      </c>
      <c r="CY351" s="3">
        <f t="shared" si="275"/>
        <v>0</v>
      </c>
      <c r="CZ351" s="3">
        <f t="shared" si="275"/>
        <v>0</v>
      </c>
      <c r="DA351" s="3">
        <f t="shared" si="275"/>
        <v>0</v>
      </c>
      <c r="DB351" s="3">
        <f t="shared" si="275"/>
        <v>0</v>
      </c>
      <c r="DC351" s="3">
        <f t="shared" si="275"/>
        <v>0</v>
      </c>
      <c r="DD351" s="3">
        <f t="shared" si="275"/>
        <v>0</v>
      </c>
      <c r="DE351" s="3">
        <f t="shared" si="275"/>
        <v>0</v>
      </c>
      <c r="DF351" s="3">
        <f t="shared" si="275"/>
        <v>0</v>
      </c>
      <c r="DG351" s="4">
        <f t="shared" ref="DG351:EL351" si="276">DG512</f>
        <v>460970.87</v>
      </c>
      <c r="DH351" s="4">
        <f t="shared" si="276"/>
        <v>419711.36</v>
      </c>
      <c r="DI351" s="4">
        <f t="shared" si="276"/>
        <v>13244.37</v>
      </c>
      <c r="DJ351" s="4">
        <f t="shared" si="276"/>
        <v>1434.35</v>
      </c>
      <c r="DK351" s="4">
        <f t="shared" si="276"/>
        <v>28015.14</v>
      </c>
      <c r="DL351" s="4">
        <f t="shared" si="276"/>
        <v>0</v>
      </c>
      <c r="DM351" s="4">
        <f t="shared" si="276"/>
        <v>433.43840455000003</v>
      </c>
      <c r="DN351" s="4">
        <f t="shared" si="276"/>
        <v>18.461917500000002</v>
      </c>
      <c r="DO351" s="4">
        <f t="shared" si="276"/>
        <v>0</v>
      </c>
      <c r="DP351" s="4">
        <f t="shared" si="276"/>
        <v>27871.79</v>
      </c>
      <c r="DQ351" s="4">
        <f t="shared" si="276"/>
        <v>19054.71</v>
      </c>
      <c r="DR351" s="4">
        <f t="shared" si="276"/>
        <v>0</v>
      </c>
      <c r="DS351" s="4">
        <f t="shared" si="276"/>
        <v>0</v>
      </c>
      <c r="DT351" s="4">
        <f t="shared" si="276"/>
        <v>225951.69</v>
      </c>
      <c r="DU351" s="4">
        <f t="shared" si="276"/>
        <v>188241.72</v>
      </c>
      <c r="DV351" s="4">
        <f t="shared" si="276"/>
        <v>12549.04</v>
      </c>
      <c r="DW351" s="4">
        <f t="shared" si="276"/>
        <v>1314.96</v>
      </c>
      <c r="DX351" s="4">
        <f t="shared" si="276"/>
        <v>25160.93</v>
      </c>
      <c r="DY351" s="4">
        <f t="shared" si="276"/>
        <v>0</v>
      </c>
      <c r="DZ351" s="4">
        <f t="shared" si="276"/>
        <v>386.40684455000002</v>
      </c>
      <c r="EA351" s="4">
        <f t="shared" si="276"/>
        <v>16.771517500000002</v>
      </c>
      <c r="EB351" s="4">
        <f t="shared" si="276"/>
        <v>0</v>
      </c>
      <c r="EC351" s="4">
        <f t="shared" si="276"/>
        <v>25326.65</v>
      </c>
      <c r="ED351" s="4">
        <f t="shared" si="276"/>
        <v>17202.84</v>
      </c>
      <c r="EE351" s="4">
        <f t="shared" si="276"/>
        <v>0</v>
      </c>
      <c r="EF351" s="4">
        <f t="shared" si="276"/>
        <v>0</v>
      </c>
      <c r="EG351" s="4">
        <f t="shared" si="276"/>
        <v>0</v>
      </c>
      <c r="EH351" s="4">
        <f t="shared" si="276"/>
        <v>0</v>
      </c>
      <c r="EI351" s="4">
        <f t="shared" si="276"/>
        <v>0</v>
      </c>
      <c r="EJ351" s="4">
        <f t="shared" si="276"/>
        <v>507897.37</v>
      </c>
      <c r="EK351" s="4">
        <f t="shared" si="276"/>
        <v>980.93</v>
      </c>
      <c r="EL351" s="4">
        <f t="shared" si="276"/>
        <v>506916.44</v>
      </c>
      <c r="EM351" s="4">
        <f t="shared" ref="EM351:FR351" si="277">EM512</f>
        <v>0</v>
      </c>
      <c r="EN351" s="4">
        <f t="shared" si="277"/>
        <v>419711.36</v>
      </c>
      <c r="EO351" s="4">
        <f t="shared" si="277"/>
        <v>419711.36</v>
      </c>
      <c r="EP351" s="4">
        <f t="shared" si="277"/>
        <v>0</v>
      </c>
      <c r="EQ351" s="4">
        <f t="shared" si="277"/>
        <v>419711.36</v>
      </c>
      <c r="ER351" s="4">
        <f t="shared" si="277"/>
        <v>0</v>
      </c>
      <c r="ES351" s="4">
        <f t="shared" si="277"/>
        <v>0</v>
      </c>
      <c r="ET351" s="4">
        <f t="shared" si="277"/>
        <v>0</v>
      </c>
      <c r="EU351" s="4">
        <f t="shared" si="277"/>
        <v>0</v>
      </c>
      <c r="EV351" s="4">
        <f t="shared" si="277"/>
        <v>0</v>
      </c>
      <c r="EW351" s="4">
        <f t="shared" si="277"/>
        <v>0</v>
      </c>
      <c r="EX351" s="4">
        <f t="shared" si="277"/>
        <v>0</v>
      </c>
      <c r="EY351" s="4">
        <f t="shared" si="277"/>
        <v>0</v>
      </c>
      <c r="EZ351" s="4">
        <f t="shared" si="277"/>
        <v>0</v>
      </c>
      <c r="FA351" s="4">
        <f t="shared" si="277"/>
        <v>0</v>
      </c>
      <c r="FB351" s="4">
        <f t="shared" si="277"/>
        <v>0</v>
      </c>
      <c r="FC351" s="4">
        <f t="shared" si="277"/>
        <v>0</v>
      </c>
      <c r="FD351" s="4">
        <f t="shared" si="277"/>
        <v>0</v>
      </c>
      <c r="FE351" s="4">
        <f t="shared" si="277"/>
        <v>0</v>
      </c>
      <c r="FF351" s="4">
        <f t="shared" si="277"/>
        <v>0</v>
      </c>
      <c r="FG351" s="4">
        <f t="shared" si="277"/>
        <v>0</v>
      </c>
      <c r="FH351" s="4">
        <f t="shared" si="277"/>
        <v>0</v>
      </c>
      <c r="FI351" s="4">
        <f t="shared" si="277"/>
        <v>0</v>
      </c>
      <c r="FJ351" s="4">
        <f t="shared" si="277"/>
        <v>0</v>
      </c>
      <c r="FK351" s="4">
        <f t="shared" si="277"/>
        <v>0</v>
      </c>
      <c r="FL351" s="4">
        <f t="shared" si="277"/>
        <v>0</v>
      </c>
      <c r="FM351" s="4">
        <f t="shared" si="277"/>
        <v>0</v>
      </c>
      <c r="FN351" s="4">
        <f t="shared" si="277"/>
        <v>0</v>
      </c>
      <c r="FO351" s="4">
        <f t="shared" si="277"/>
        <v>0</v>
      </c>
      <c r="FP351" s="4">
        <f t="shared" si="277"/>
        <v>0</v>
      </c>
      <c r="FQ351" s="4">
        <f t="shared" si="277"/>
        <v>0</v>
      </c>
      <c r="FR351" s="4">
        <f t="shared" si="277"/>
        <v>0</v>
      </c>
      <c r="FS351" s="4">
        <f t="shared" ref="FS351:GX351" si="278">FS512</f>
        <v>268481.18</v>
      </c>
      <c r="FT351" s="4">
        <f t="shared" si="278"/>
        <v>353.25</v>
      </c>
      <c r="FU351" s="4">
        <f t="shared" si="278"/>
        <v>268127.93</v>
      </c>
      <c r="FV351" s="4">
        <f t="shared" si="278"/>
        <v>0</v>
      </c>
      <c r="FW351" s="4">
        <f t="shared" si="278"/>
        <v>188241.72</v>
      </c>
      <c r="FX351" s="4">
        <f t="shared" si="278"/>
        <v>188241.72</v>
      </c>
      <c r="FY351" s="4">
        <f t="shared" si="278"/>
        <v>0</v>
      </c>
      <c r="FZ351" s="4">
        <f t="shared" si="278"/>
        <v>188241.72</v>
      </c>
      <c r="GA351" s="4">
        <f t="shared" si="278"/>
        <v>0</v>
      </c>
      <c r="GB351" s="4">
        <f t="shared" si="278"/>
        <v>0</v>
      </c>
      <c r="GC351" s="4">
        <f t="shared" si="278"/>
        <v>0</v>
      </c>
      <c r="GD351" s="4">
        <f t="shared" si="278"/>
        <v>0</v>
      </c>
      <c r="GE351" s="4">
        <f t="shared" si="278"/>
        <v>0</v>
      </c>
      <c r="GF351" s="4">
        <f t="shared" si="278"/>
        <v>0</v>
      </c>
      <c r="GG351" s="4">
        <f t="shared" si="278"/>
        <v>0</v>
      </c>
      <c r="GH351" s="4">
        <f t="shared" si="278"/>
        <v>0</v>
      </c>
      <c r="GI351" s="4">
        <f t="shared" si="278"/>
        <v>0</v>
      </c>
      <c r="GJ351" s="4">
        <f t="shared" si="278"/>
        <v>0</v>
      </c>
      <c r="GK351" s="4">
        <f t="shared" si="278"/>
        <v>0</v>
      </c>
      <c r="GL351" s="4">
        <f t="shared" si="278"/>
        <v>0</v>
      </c>
      <c r="GM351" s="4">
        <f t="shared" si="278"/>
        <v>0</v>
      </c>
      <c r="GN351" s="4">
        <f t="shared" si="278"/>
        <v>0</v>
      </c>
      <c r="GO351" s="4">
        <f t="shared" si="278"/>
        <v>0</v>
      </c>
      <c r="GP351" s="4">
        <f t="shared" si="278"/>
        <v>0</v>
      </c>
      <c r="GQ351" s="4">
        <f t="shared" si="278"/>
        <v>0</v>
      </c>
      <c r="GR351" s="4">
        <f t="shared" si="278"/>
        <v>0</v>
      </c>
      <c r="GS351" s="4">
        <f t="shared" si="278"/>
        <v>0</v>
      </c>
      <c r="GT351" s="4">
        <f t="shared" si="278"/>
        <v>0</v>
      </c>
      <c r="GU351" s="4">
        <f t="shared" si="278"/>
        <v>0</v>
      </c>
      <c r="GV351" s="4">
        <f t="shared" si="278"/>
        <v>0</v>
      </c>
      <c r="GW351" s="4">
        <f t="shared" si="278"/>
        <v>0</v>
      </c>
      <c r="GX351" s="4">
        <f t="shared" si="278"/>
        <v>0</v>
      </c>
    </row>
    <row r="353" spans="1:255" x14ac:dyDescent="0.2">
      <c r="A353" s="2">
        <v>17</v>
      </c>
      <c r="B353" s="2">
        <v>1</v>
      </c>
      <c r="C353" s="2">
        <f>ROW(SmtRes!A459)</f>
        <v>459</v>
      </c>
      <c r="D353" s="2">
        <f>ROW(EtalonRes!A455)</f>
        <v>455</v>
      </c>
      <c r="E353" s="2" t="s">
        <v>350</v>
      </c>
      <c r="F353" s="2" t="s">
        <v>351</v>
      </c>
      <c r="G353" s="2" t="s">
        <v>352</v>
      </c>
      <c r="H353" s="2" t="s">
        <v>18</v>
      </c>
      <c r="I353" s="2">
        <f>ROUND(20/100,9)</f>
        <v>0.2</v>
      </c>
      <c r="J353" s="2">
        <v>0</v>
      </c>
      <c r="K353" s="2"/>
      <c r="L353" s="2"/>
      <c r="M353" s="2"/>
      <c r="N353" s="2"/>
      <c r="O353" s="2">
        <f t="shared" ref="O353:O400" si="279">ROUND(CP353,2)</f>
        <v>8.5299999999999994</v>
      </c>
      <c r="P353" s="2">
        <f t="shared" ref="P353:P400" si="280">ROUND(CQ353*I353,2)</f>
        <v>0</v>
      </c>
      <c r="Q353" s="2">
        <f t="shared" ref="Q353:Q400" si="281">ROUND(CR353*I353,2)</f>
        <v>0</v>
      </c>
      <c r="R353" s="2">
        <f t="shared" ref="R353:R400" si="282">ROUND(CS353*I353,2)</f>
        <v>0</v>
      </c>
      <c r="S353" s="2">
        <f t="shared" ref="S353:S400" si="283">ROUND(CT353*I353,2)</f>
        <v>8.5299999999999994</v>
      </c>
      <c r="T353" s="2">
        <f t="shared" ref="T353:T400" si="284">ROUND(CU353*I353,2)</f>
        <v>0</v>
      </c>
      <c r="U353" s="2">
        <f t="shared" ref="U353:U400" si="285">CV353*I353</f>
        <v>1</v>
      </c>
      <c r="V353" s="2">
        <f t="shared" ref="V353:V400" si="286">CW353*I353</f>
        <v>0</v>
      </c>
      <c r="W353" s="2">
        <f t="shared" ref="W353:W400" si="287">ROUND(CX353*I353,2)</f>
        <v>0</v>
      </c>
      <c r="X353" s="2">
        <f t="shared" ref="X353:X400" si="288">ROUND(CY353,2)</f>
        <v>8.44</v>
      </c>
      <c r="Y353" s="2">
        <f t="shared" ref="Y353:Y400" si="289">ROUND(CZ353,2)</f>
        <v>5.12</v>
      </c>
      <c r="Z353" s="2"/>
      <c r="AA353" s="2">
        <v>16781625</v>
      </c>
      <c r="AB353" s="2">
        <f t="shared" ref="AB353:AB400" si="290">ROUND((AC353+AD353+AF353),6)</f>
        <v>42.65</v>
      </c>
      <c r="AC353" s="2">
        <f t="shared" ref="AC353:AC400" si="291">ROUND((ES353),6)</f>
        <v>0</v>
      </c>
      <c r="AD353" s="2">
        <f>ROUND((((ET353)-(EU353))+AE353),6)</f>
        <v>0</v>
      </c>
      <c r="AE353" s="2">
        <f>ROUND((EU353),6)</f>
        <v>0</v>
      </c>
      <c r="AF353" s="2">
        <f>ROUND((EV353),6)</f>
        <v>42.65</v>
      </c>
      <c r="AG353" s="2">
        <f t="shared" ref="AG353:AG400" si="292">ROUND((AP353),6)</f>
        <v>0</v>
      </c>
      <c r="AH353" s="2">
        <f>(EW353)</f>
        <v>5</v>
      </c>
      <c r="AI353" s="2">
        <f>(EX353)</f>
        <v>0</v>
      </c>
      <c r="AJ353" s="2">
        <f t="shared" ref="AJ353:AJ400" si="293">(AS353)</f>
        <v>0</v>
      </c>
      <c r="AK353" s="2">
        <v>42.65</v>
      </c>
      <c r="AL353" s="2">
        <v>0</v>
      </c>
      <c r="AM353" s="2">
        <v>0</v>
      </c>
      <c r="AN353" s="2">
        <v>0</v>
      </c>
      <c r="AO353" s="2">
        <v>42.65</v>
      </c>
      <c r="AP353" s="2">
        <v>0</v>
      </c>
      <c r="AQ353" s="2">
        <v>5</v>
      </c>
      <c r="AR353" s="2">
        <v>0</v>
      </c>
      <c r="AS353" s="2">
        <v>0</v>
      </c>
      <c r="AT353" s="2">
        <v>99</v>
      </c>
      <c r="AU353" s="2">
        <v>60</v>
      </c>
      <c r="AV353" s="2">
        <v>1</v>
      </c>
      <c r="AW353" s="2">
        <v>1</v>
      </c>
      <c r="AX353" s="2"/>
      <c r="AY353" s="2"/>
      <c r="AZ353" s="2">
        <v>1</v>
      </c>
      <c r="BA353" s="2">
        <v>1</v>
      </c>
      <c r="BB353" s="2">
        <v>1</v>
      </c>
      <c r="BC353" s="2">
        <v>1</v>
      </c>
      <c r="BD353" s="2" t="s">
        <v>6</v>
      </c>
      <c r="BE353" s="2" t="s">
        <v>6</v>
      </c>
      <c r="BF353" s="2" t="s">
        <v>6</v>
      </c>
      <c r="BG353" s="2" t="s">
        <v>6</v>
      </c>
      <c r="BH353" s="2">
        <v>0</v>
      </c>
      <c r="BI353" s="2">
        <v>1</v>
      </c>
      <c r="BJ353" s="2" t="s">
        <v>353</v>
      </c>
      <c r="BK353" s="2"/>
      <c r="BL353" s="2"/>
      <c r="BM353" s="2">
        <v>46001</v>
      </c>
      <c r="BN353" s="2">
        <v>0</v>
      </c>
      <c r="BO353" s="2" t="s">
        <v>6</v>
      </c>
      <c r="BP353" s="2">
        <v>0</v>
      </c>
      <c r="BQ353" s="2">
        <v>2</v>
      </c>
      <c r="BR353" s="2">
        <v>0</v>
      </c>
      <c r="BS353" s="2">
        <v>1</v>
      </c>
      <c r="BT353" s="2">
        <v>1</v>
      </c>
      <c r="BU353" s="2">
        <v>1</v>
      </c>
      <c r="BV353" s="2">
        <v>1</v>
      </c>
      <c r="BW353" s="2">
        <v>1</v>
      </c>
      <c r="BX353" s="2">
        <v>1</v>
      </c>
      <c r="BY353" s="2" t="s">
        <v>6</v>
      </c>
      <c r="BZ353" s="2">
        <v>110</v>
      </c>
      <c r="CA353" s="2">
        <v>70</v>
      </c>
      <c r="CB353" s="2"/>
      <c r="CC353" s="2"/>
      <c r="CD353" s="2"/>
      <c r="CE353" s="2">
        <v>0</v>
      </c>
      <c r="CF353" s="2">
        <v>0</v>
      </c>
      <c r="CG353" s="2">
        <v>0</v>
      </c>
      <c r="CH353" s="2"/>
      <c r="CI353" s="2"/>
      <c r="CJ353" s="2"/>
      <c r="CK353" s="2"/>
      <c r="CL353" s="2"/>
      <c r="CM353" s="2">
        <v>0</v>
      </c>
      <c r="CN353" s="2" t="s">
        <v>6</v>
      </c>
      <c r="CO353" s="2">
        <v>0</v>
      </c>
      <c r="CP353" s="2">
        <f t="shared" ref="CP353:CP400" si="294">(P353+Q353+S353)</f>
        <v>8.5299999999999994</v>
      </c>
      <c r="CQ353" s="2">
        <f t="shared" ref="CQ353:CQ400" si="295">AC353*BC353</f>
        <v>0</v>
      </c>
      <c r="CR353" s="2">
        <f t="shared" ref="CR353:CR400" si="296">AD353*BB353</f>
        <v>0</v>
      </c>
      <c r="CS353" s="2">
        <f t="shared" ref="CS353:CS400" si="297">AE353*BS353</f>
        <v>0</v>
      </c>
      <c r="CT353" s="2">
        <f t="shared" ref="CT353:CT400" si="298">AF353*BA353</f>
        <v>42.65</v>
      </c>
      <c r="CU353" s="2">
        <f t="shared" ref="CU353:CU400" si="299">AG353</f>
        <v>0</v>
      </c>
      <c r="CV353" s="2">
        <f t="shared" ref="CV353:CV400" si="300">AH353</f>
        <v>5</v>
      </c>
      <c r="CW353" s="2">
        <f t="shared" ref="CW353:CW400" si="301">AI353</f>
        <v>0</v>
      </c>
      <c r="CX353" s="2">
        <f t="shared" ref="CX353:CX400" si="302">AJ353</f>
        <v>0</v>
      </c>
      <c r="CY353" s="2">
        <f t="shared" ref="CY353:CY400" si="303">(((S353+R353)*AT353)/100)</f>
        <v>8.4446999999999992</v>
      </c>
      <c r="CZ353" s="2">
        <f t="shared" ref="CZ353:CZ400" si="304">(((S353+R353)*AU353)/100)</f>
        <v>5.1179999999999994</v>
      </c>
      <c r="DA353" s="2"/>
      <c r="DB353" s="2"/>
      <c r="DC353" s="2" t="s">
        <v>6</v>
      </c>
      <c r="DD353" s="2" t="s">
        <v>6</v>
      </c>
      <c r="DE353" s="2" t="s">
        <v>6</v>
      </c>
      <c r="DF353" s="2" t="s">
        <v>6</v>
      </c>
      <c r="DG353" s="2" t="s">
        <v>6</v>
      </c>
      <c r="DH353" s="2" t="s">
        <v>6</v>
      </c>
      <c r="DI353" s="2" t="s">
        <v>6</v>
      </c>
      <c r="DJ353" s="2" t="s">
        <v>6</v>
      </c>
      <c r="DK353" s="2" t="s">
        <v>6</v>
      </c>
      <c r="DL353" s="2" t="s">
        <v>6</v>
      </c>
      <c r="DM353" s="2" t="s">
        <v>6</v>
      </c>
      <c r="DN353" s="2">
        <v>0</v>
      </c>
      <c r="DO353" s="2">
        <v>0</v>
      </c>
      <c r="DP353" s="2">
        <v>1</v>
      </c>
      <c r="DQ353" s="2">
        <v>1</v>
      </c>
      <c r="DR353" s="2"/>
      <c r="DS353" s="2"/>
      <c r="DT353" s="2"/>
      <c r="DU353" s="2">
        <v>1013</v>
      </c>
      <c r="DV353" s="2" t="s">
        <v>18</v>
      </c>
      <c r="DW353" s="2" t="s">
        <v>18</v>
      </c>
      <c r="DX353" s="2">
        <v>1</v>
      </c>
      <c r="DY353" s="2"/>
      <c r="DZ353" s="2"/>
      <c r="EA353" s="2"/>
      <c r="EB353" s="2"/>
      <c r="EC353" s="2"/>
      <c r="ED353" s="2"/>
      <c r="EE353" s="2">
        <v>16510555</v>
      </c>
      <c r="EF353" s="2">
        <v>2</v>
      </c>
      <c r="EG353" s="2" t="s">
        <v>51</v>
      </c>
      <c r="EH353" s="2">
        <v>0</v>
      </c>
      <c r="EI353" s="2" t="s">
        <v>6</v>
      </c>
      <c r="EJ353" s="2">
        <v>1</v>
      </c>
      <c r="EK353" s="2">
        <v>46001</v>
      </c>
      <c r="EL353" s="2" t="s">
        <v>354</v>
      </c>
      <c r="EM353" s="2" t="s">
        <v>355</v>
      </c>
      <c r="EN353" s="2"/>
      <c r="EO353" s="2" t="s">
        <v>6</v>
      </c>
      <c r="EP353" s="2"/>
      <c r="EQ353" s="2">
        <v>0</v>
      </c>
      <c r="ER353" s="2">
        <v>42.65</v>
      </c>
      <c r="ES353" s="2">
        <v>0</v>
      </c>
      <c r="ET353" s="2">
        <v>0</v>
      </c>
      <c r="EU353" s="2">
        <v>0</v>
      </c>
      <c r="EV353" s="2">
        <v>42.65</v>
      </c>
      <c r="EW353" s="2">
        <v>5</v>
      </c>
      <c r="EX353" s="2">
        <v>0</v>
      </c>
      <c r="EY353" s="2">
        <v>0</v>
      </c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>
        <v>0</v>
      </c>
      <c r="FR353" s="2">
        <f t="shared" ref="FR353:FR400" si="305">ROUND(IF(AND(BH353=3,BI353=3),P353,0),2)</f>
        <v>0</v>
      </c>
      <c r="FS353" s="2">
        <v>0</v>
      </c>
      <c r="FT353" s="2" t="s">
        <v>55</v>
      </c>
      <c r="FU353" s="2" t="s">
        <v>56</v>
      </c>
      <c r="FV353" s="2"/>
      <c r="FW353" s="2"/>
      <c r="FX353" s="2">
        <v>99</v>
      </c>
      <c r="FY353" s="2">
        <v>59.5</v>
      </c>
      <c r="FZ353" s="2"/>
      <c r="GA353" s="2" t="s">
        <v>6</v>
      </c>
      <c r="GB353" s="2"/>
      <c r="GC353" s="2"/>
      <c r="GD353" s="2">
        <v>0</v>
      </c>
      <c r="GE353" s="2"/>
      <c r="GF353" s="2">
        <v>-526303951</v>
      </c>
      <c r="GG353" s="2">
        <v>2</v>
      </c>
      <c r="GH353" s="2">
        <v>1</v>
      </c>
      <c r="GI353" s="2">
        <v>-2</v>
      </c>
      <c r="GJ353" s="2">
        <v>0</v>
      </c>
      <c r="GK353" s="2">
        <f>ROUND(R353*(R12)/100,2)</f>
        <v>0</v>
      </c>
      <c r="GL353" s="2">
        <f t="shared" ref="GL353:GL400" si="306">ROUND(IF(AND(BH353=3,BI353=3,FS353&lt;&gt;0),P353,0),2)</f>
        <v>0</v>
      </c>
      <c r="GM353" s="2">
        <f t="shared" ref="GM353:GM400" si="307">ROUND(O353+X353+Y353+GK353,2)+GX353</f>
        <v>22.09</v>
      </c>
      <c r="GN353" s="2">
        <f t="shared" ref="GN353:GN400" si="308">IF(OR(BI353=0,BI353=1),ROUND(O353+X353+Y353+GK353,2),0)</f>
        <v>22.09</v>
      </c>
      <c r="GO353" s="2">
        <f t="shared" ref="GO353:GO400" si="309">IF(BI353=2,ROUND(O353+X353+Y353+GK353,2),0)</f>
        <v>0</v>
      </c>
      <c r="GP353" s="2">
        <f t="shared" ref="GP353:GP400" si="310">IF(BI353=4,ROUND(O353+X353+Y353+GK353,2)+GX353,0)</f>
        <v>0</v>
      </c>
      <c r="GQ353" s="2"/>
      <c r="GR353" s="2">
        <v>0</v>
      </c>
      <c r="GS353" s="2">
        <v>3</v>
      </c>
      <c r="GT353" s="2">
        <v>0</v>
      </c>
      <c r="GU353" s="2" t="s">
        <v>6</v>
      </c>
      <c r="GV353" s="2">
        <f t="shared" ref="GV353:GV400" si="311">ROUND((GT353),6)</f>
        <v>0</v>
      </c>
      <c r="GW353" s="2">
        <v>1</v>
      </c>
      <c r="GX353" s="2">
        <f t="shared" ref="GX353:GX400" si="312">ROUND(HC353*I353,2)</f>
        <v>0</v>
      </c>
      <c r="GY353" s="2"/>
      <c r="GZ353" s="2"/>
      <c r="HA353" s="2">
        <v>0</v>
      </c>
      <c r="HB353" s="2">
        <v>0</v>
      </c>
      <c r="HC353" s="2">
        <f t="shared" ref="HC353:HC400" si="313">GV353*GW353</f>
        <v>0</v>
      </c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  <c r="IG353" s="2"/>
      <c r="IH353" s="2"/>
      <c r="II353" s="2"/>
      <c r="IJ353" s="2"/>
      <c r="IK353" s="2">
        <v>0</v>
      </c>
      <c r="IL353" s="2"/>
      <c r="IM353" s="2"/>
      <c r="IN353" s="2"/>
      <c r="IO353" s="2"/>
      <c r="IP353" s="2"/>
      <c r="IQ353" s="2"/>
      <c r="IR353" s="2"/>
      <c r="IS353" s="2"/>
      <c r="IT353" s="2"/>
      <c r="IU353" s="2"/>
    </row>
    <row r="354" spans="1:255" x14ac:dyDescent="0.2">
      <c r="A354">
        <v>17</v>
      </c>
      <c r="B354">
        <v>1</v>
      </c>
      <c r="C354">
        <f>ROW(SmtRes!A460)</f>
        <v>460</v>
      </c>
      <c r="D354">
        <f>ROW(EtalonRes!A456)</f>
        <v>456</v>
      </c>
      <c r="E354" t="s">
        <v>350</v>
      </c>
      <c r="F354" t="s">
        <v>351</v>
      </c>
      <c r="G354" t="s">
        <v>352</v>
      </c>
      <c r="H354" t="s">
        <v>18</v>
      </c>
      <c r="I354">
        <f>ROUND(20/100,9)</f>
        <v>0.2</v>
      </c>
      <c r="J354">
        <v>0</v>
      </c>
      <c r="O354">
        <f t="shared" si="279"/>
        <v>56.81</v>
      </c>
      <c r="P354">
        <f t="shared" si="280"/>
        <v>0</v>
      </c>
      <c r="Q354">
        <f t="shared" si="281"/>
        <v>0</v>
      </c>
      <c r="R354">
        <f t="shared" si="282"/>
        <v>0</v>
      </c>
      <c r="S354">
        <f t="shared" si="283"/>
        <v>56.81</v>
      </c>
      <c r="T354">
        <f t="shared" si="284"/>
        <v>0</v>
      </c>
      <c r="U354">
        <f t="shared" si="285"/>
        <v>1</v>
      </c>
      <c r="V354">
        <f t="shared" si="286"/>
        <v>0</v>
      </c>
      <c r="W354">
        <f t="shared" si="287"/>
        <v>0</v>
      </c>
      <c r="X354">
        <f t="shared" si="288"/>
        <v>56.24</v>
      </c>
      <c r="Y354">
        <f t="shared" si="289"/>
        <v>34.090000000000003</v>
      </c>
      <c r="AA354">
        <v>16781639</v>
      </c>
      <c r="AB354">
        <f t="shared" si="290"/>
        <v>42.65</v>
      </c>
      <c r="AC354">
        <f t="shared" si="291"/>
        <v>0</v>
      </c>
      <c r="AD354">
        <f>ROUND((((ET354)-(EU354))+AE354),6)</f>
        <v>0</v>
      </c>
      <c r="AE354">
        <f>ROUND((EU354),6)</f>
        <v>0</v>
      </c>
      <c r="AF354">
        <f>ROUND((EV354),6)</f>
        <v>42.65</v>
      </c>
      <c r="AG354">
        <f t="shared" si="292"/>
        <v>0</v>
      </c>
      <c r="AH354">
        <f>(EW354)</f>
        <v>5</v>
      </c>
      <c r="AI354">
        <f>(EX354)</f>
        <v>0</v>
      </c>
      <c r="AJ354">
        <f t="shared" si="293"/>
        <v>0</v>
      </c>
      <c r="AK354">
        <v>42.65</v>
      </c>
      <c r="AL354">
        <v>0</v>
      </c>
      <c r="AM354">
        <v>0</v>
      </c>
      <c r="AN354">
        <v>0</v>
      </c>
      <c r="AO354">
        <v>42.65</v>
      </c>
      <c r="AP354">
        <v>0</v>
      </c>
      <c r="AQ354">
        <v>5</v>
      </c>
      <c r="AR354">
        <v>0</v>
      </c>
      <c r="AS354">
        <v>0</v>
      </c>
      <c r="AT354">
        <v>99</v>
      </c>
      <c r="AU354">
        <v>60</v>
      </c>
      <c r="AV354">
        <v>1</v>
      </c>
      <c r="AW354">
        <v>1</v>
      </c>
      <c r="AZ354">
        <v>6.66</v>
      </c>
      <c r="BA354">
        <v>6.66</v>
      </c>
      <c r="BB354">
        <v>6.66</v>
      </c>
      <c r="BC354">
        <v>6.66</v>
      </c>
      <c r="BD354" t="s">
        <v>6</v>
      </c>
      <c r="BE354" t="s">
        <v>6</v>
      </c>
      <c r="BF354" t="s">
        <v>6</v>
      </c>
      <c r="BG354" t="s">
        <v>6</v>
      </c>
      <c r="BH354">
        <v>0</v>
      </c>
      <c r="BI354">
        <v>1</v>
      </c>
      <c r="BJ354" t="s">
        <v>353</v>
      </c>
      <c r="BM354">
        <v>46001</v>
      </c>
      <c r="BN354">
        <v>0</v>
      </c>
      <c r="BO354" t="s">
        <v>6</v>
      </c>
      <c r="BP354">
        <v>0</v>
      </c>
      <c r="BQ354">
        <v>2</v>
      </c>
      <c r="BR354">
        <v>0</v>
      </c>
      <c r="BS354">
        <v>6.66</v>
      </c>
      <c r="BT354">
        <v>1</v>
      </c>
      <c r="BU354">
        <v>1</v>
      </c>
      <c r="BV354">
        <v>1</v>
      </c>
      <c r="BW354">
        <v>1</v>
      </c>
      <c r="BX354">
        <v>1</v>
      </c>
      <c r="BY354" t="s">
        <v>6</v>
      </c>
      <c r="BZ354">
        <v>110</v>
      </c>
      <c r="CA354">
        <v>70</v>
      </c>
      <c r="CE354">
        <v>0</v>
      </c>
      <c r="CF354">
        <v>0</v>
      </c>
      <c r="CG354">
        <v>0</v>
      </c>
      <c r="CM354">
        <v>0</v>
      </c>
      <c r="CN354" t="s">
        <v>6</v>
      </c>
      <c r="CO354">
        <v>0</v>
      </c>
      <c r="CP354">
        <f t="shared" si="294"/>
        <v>56.81</v>
      </c>
      <c r="CQ354">
        <f t="shared" si="295"/>
        <v>0</v>
      </c>
      <c r="CR354">
        <f t="shared" si="296"/>
        <v>0</v>
      </c>
      <c r="CS354">
        <f t="shared" si="297"/>
        <v>0</v>
      </c>
      <c r="CT354">
        <f t="shared" si="298"/>
        <v>284.04899999999998</v>
      </c>
      <c r="CU354">
        <f t="shared" si="299"/>
        <v>0</v>
      </c>
      <c r="CV354">
        <f t="shared" si="300"/>
        <v>5</v>
      </c>
      <c r="CW354">
        <f t="shared" si="301"/>
        <v>0</v>
      </c>
      <c r="CX354">
        <f t="shared" si="302"/>
        <v>0</v>
      </c>
      <c r="CY354">
        <f t="shared" si="303"/>
        <v>56.241900000000008</v>
      </c>
      <c r="CZ354">
        <f t="shared" si="304"/>
        <v>34.086000000000006</v>
      </c>
      <c r="DC354" t="s">
        <v>6</v>
      </c>
      <c r="DD354" t="s">
        <v>6</v>
      </c>
      <c r="DE354" t="s">
        <v>6</v>
      </c>
      <c r="DF354" t="s">
        <v>6</v>
      </c>
      <c r="DG354" t="s">
        <v>6</v>
      </c>
      <c r="DH354" t="s">
        <v>6</v>
      </c>
      <c r="DI354" t="s">
        <v>6</v>
      </c>
      <c r="DJ354" t="s">
        <v>6</v>
      </c>
      <c r="DK354" t="s">
        <v>6</v>
      </c>
      <c r="DL354" t="s">
        <v>6</v>
      </c>
      <c r="DM354" t="s">
        <v>6</v>
      </c>
      <c r="DN354">
        <v>0</v>
      </c>
      <c r="DO354">
        <v>0</v>
      </c>
      <c r="DP354">
        <v>1</v>
      </c>
      <c r="DQ354">
        <v>1</v>
      </c>
      <c r="DU354">
        <v>1013</v>
      </c>
      <c r="DV354" t="s">
        <v>18</v>
      </c>
      <c r="DW354" t="s">
        <v>18</v>
      </c>
      <c r="DX354">
        <v>1</v>
      </c>
      <c r="EE354">
        <v>16510555</v>
      </c>
      <c r="EF354">
        <v>2</v>
      </c>
      <c r="EG354" t="s">
        <v>51</v>
      </c>
      <c r="EH354">
        <v>0</v>
      </c>
      <c r="EI354" t="s">
        <v>6</v>
      </c>
      <c r="EJ354">
        <v>1</v>
      </c>
      <c r="EK354">
        <v>46001</v>
      </c>
      <c r="EL354" t="s">
        <v>354</v>
      </c>
      <c r="EM354" t="s">
        <v>355</v>
      </c>
      <c r="EO354" t="s">
        <v>6</v>
      </c>
      <c r="EQ354">
        <v>0</v>
      </c>
      <c r="ER354">
        <v>42.65</v>
      </c>
      <c r="ES354">
        <v>0</v>
      </c>
      <c r="ET354">
        <v>0</v>
      </c>
      <c r="EU354">
        <v>0</v>
      </c>
      <c r="EV354">
        <v>42.65</v>
      </c>
      <c r="EW354">
        <v>5</v>
      </c>
      <c r="EX354">
        <v>0</v>
      </c>
      <c r="EY354">
        <v>0</v>
      </c>
      <c r="FQ354">
        <v>0</v>
      </c>
      <c r="FR354">
        <f t="shared" si="305"/>
        <v>0</v>
      </c>
      <c r="FS354">
        <v>0</v>
      </c>
      <c r="FT354" t="s">
        <v>55</v>
      </c>
      <c r="FU354" t="s">
        <v>56</v>
      </c>
      <c r="FX354">
        <v>99</v>
      </c>
      <c r="FY354">
        <v>59.5</v>
      </c>
      <c r="GA354" t="s">
        <v>6</v>
      </c>
      <c r="GD354">
        <v>0</v>
      </c>
      <c r="GF354">
        <v>-526303951</v>
      </c>
      <c r="GG354">
        <v>1</v>
      </c>
      <c r="GH354">
        <v>1</v>
      </c>
      <c r="GI354">
        <v>4</v>
      </c>
      <c r="GJ354">
        <v>0</v>
      </c>
      <c r="GK354">
        <f>ROUND(R354*(S12)/100,2)</f>
        <v>0</v>
      </c>
      <c r="GL354">
        <f t="shared" si="306"/>
        <v>0</v>
      </c>
      <c r="GM354">
        <f t="shared" si="307"/>
        <v>147.13999999999999</v>
      </c>
      <c r="GN354">
        <f t="shared" si="308"/>
        <v>147.13999999999999</v>
      </c>
      <c r="GO354">
        <f t="shared" si="309"/>
        <v>0</v>
      </c>
      <c r="GP354">
        <f t="shared" si="310"/>
        <v>0</v>
      </c>
      <c r="GR354">
        <v>0</v>
      </c>
      <c r="GS354">
        <v>3</v>
      </c>
      <c r="GT354">
        <v>0</v>
      </c>
      <c r="GU354" t="s">
        <v>6</v>
      </c>
      <c r="GV354">
        <f t="shared" si="311"/>
        <v>0</v>
      </c>
      <c r="GW354">
        <v>1</v>
      </c>
      <c r="GX354">
        <f t="shared" si="312"/>
        <v>0</v>
      </c>
      <c r="HA354">
        <v>0</v>
      </c>
      <c r="HB354">
        <v>0</v>
      </c>
      <c r="HC354">
        <f t="shared" si="313"/>
        <v>0</v>
      </c>
      <c r="IK354">
        <v>0</v>
      </c>
    </row>
    <row r="355" spans="1:255" x14ac:dyDescent="0.2">
      <c r="A355" s="2">
        <v>17</v>
      </c>
      <c r="B355" s="2">
        <v>1</v>
      </c>
      <c r="C355" s="2">
        <f>ROW(SmtRes!A465)</f>
        <v>465</v>
      </c>
      <c r="D355" s="2">
        <f>ROW(EtalonRes!A462)</f>
        <v>462</v>
      </c>
      <c r="E355" s="2" t="s">
        <v>356</v>
      </c>
      <c r="F355" s="2" t="s">
        <v>357</v>
      </c>
      <c r="G355" s="2" t="s">
        <v>358</v>
      </c>
      <c r="H355" s="2" t="s">
        <v>193</v>
      </c>
      <c r="I355" s="2">
        <v>1.6999999999999999E-3</v>
      </c>
      <c r="J355" s="2">
        <v>0</v>
      </c>
      <c r="K355" s="2"/>
      <c r="L355" s="2"/>
      <c r="M355" s="2"/>
      <c r="N355" s="2"/>
      <c r="O355" s="2">
        <f t="shared" si="279"/>
        <v>22.74</v>
      </c>
      <c r="P355" s="2">
        <f t="shared" si="280"/>
        <v>17.170000000000002</v>
      </c>
      <c r="Q355" s="2">
        <f t="shared" si="281"/>
        <v>0.11</v>
      </c>
      <c r="R355" s="2">
        <f t="shared" si="282"/>
        <v>0.02</v>
      </c>
      <c r="S355" s="2">
        <f t="shared" si="283"/>
        <v>5.46</v>
      </c>
      <c r="T355" s="2">
        <f t="shared" si="284"/>
        <v>0</v>
      </c>
      <c r="U355" s="2">
        <f t="shared" si="285"/>
        <v>0.61584454999999994</v>
      </c>
      <c r="V355" s="2">
        <f t="shared" si="286"/>
        <v>1.3174999999999999E-3</v>
      </c>
      <c r="W355" s="2">
        <f t="shared" si="287"/>
        <v>0</v>
      </c>
      <c r="X355" s="2">
        <f t="shared" si="288"/>
        <v>5.21</v>
      </c>
      <c r="Y355" s="2">
        <f t="shared" si="289"/>
        <v>3.01</v>
      </c>
      <c r="Z355" s="2"/>
      <c r="AA355" s="2">
        <v>16781625</v>
      </c>
      <c r="AB355" s="2">
        <f t="shared" si="290"/>
        <v>13375.026</v>
      </c>
      <c r="AC355" s="2">
        <f t="shared" si="291"/>
        <v>10100</v>
      </c>
      <c r="AD355" s="2">
        <f>ROUND(((((ET355*1.25))-((EU355*1.25)))+AE355),6)</f>
        <v>65.387500000000003</v>
      </c>
      <c r="AE355" s="2">
        <f>ROUND(((EU355*1.25)),6)</f>
        <v>9.5875000000000004</v>
      </c>
      <c r="AF355" s="2">
        <f>ROUND(((EV355*1.15)),6)</f>
        <v>3209.6385</v>
      </c>
      <c r="AG355" s="2">
        <f t="shared" si="292"/>
        <v>0</v>
      </c>
      <c r="AH355" s="2">
        <f>((EW355*1.15))</f>
        <v>362.26149999999996</v>
      </c>
      <c r="AI355" s="2">
        <f>((EX355*1.25))</f>
        <v>0.77500000000000002</v>
      </c>
      <c r="AJ355" s="2">
        <f t="shared" si="293"/>
        <v>0</v>
      </c>
      <c r="AK355" s="2">
        <v>12943.3</v>
      </c>
      <c r="AL355" s="2">
        <v>10100</v>
      </c>
      <c r="AM355" s="2">
        <v>52.31</v>
      </c>
      <c r="AN355" s="2">
        <v>7.67</v>
      </c>
      <c r="AO355" s="2">
        <v>2790.99</v>
      </c>
      <c r="AP355" s="2">
        <v>0</v>
      </c>
      <c r="AQ355" s="2">
        <v>315.01</v>
      </c>
      <c r="AR355" s="2">
        <v>0.62</v>
      </c>
      <c r="AS355" s="2">
        <v>0</v>
      </c>
      <c r="AT355" s="2">
        <v>95</v>
      </c>
      <c r="AU355" s="2">
        <v>55</v>
      </c>
      <c r="AV355" s="2">
        <v>1</v>
      </c>
      <c r="AW355" s="2">
        <v>1</v>
      </c>
      <c r="AX355" s="2"/>
      <c r="AY355" s="2"/>
      <c r="AZ355" s="2">
        <v>1</v>
      </c>
      <c r="BA355" s="2">
        <v>1</v>
      </c>
      <c r="BB355" s="2">
        <v>1</v>
      </c>
      <c r="BC355" s="2">
        <v>1</v>
      </c>
      <c r="BD355" s="2" t="s">
        <v>6</v>
      </c>
      <c r="BE355" s="2" t="s">
        <v>6</v>
      </c>
      <c r="BF355" s="2" t="s">
        <v>6</v>
      </c>
      <c r="BG355" s="2" t="s">
        <v>6</v>
      </c>
      <c r="BH355" s="2">
        <v>0</v>
      </c>
      <c r="BI355" s="2">
        <v>1</v>
      </c>
      <c r="BJ355" s="2" t="s">
        <v>359</v>
      </c>
      <c r="BK355" s="2"/>
      <c r="BL355" s="2"/>
      <c r="BM355" s="2">
        <v>6001</v>
      </c>
      <c r="BN355" s="2">
        <v>0</v>
      </c>
      <c r="BO355" s="2" t="s">
        <v>6</v>
      </c>
      <c r="BP355" s="2">
        <v>0</v>
      </c>
      <c r="BQ355" s="2">
        <v>2</v>
      </c>
      <c r="BR355" s="2">
        <v>0</v>
      </c>
      <c r="BS355" s="2">
        <v>1</v>
      </c>
      <c r="BT355" s="2">
        <v>1</v>
      </c>
      <c r="BU355" s="2">
        <v>1</v>
      </c>
      <c r="BV355" s="2">
        <v>1</v>
      </c>
      <c r="BW355" s="2">
        <v>1</v>
      </c>
      <c r="BX355" s="2">
        <v>1</v>
      </c>
      <c r="BY355" s="2" t="s">
        <v>6</v>
      </c>
      <c r="BZ355" s="2">
        <v>105</v>
      </c>
      <c r="CA355" s="2">
        <v>65</v>
      </c>
      <c r="CB355" s="2"/>
      <c r="CC355" s="2"/>
      <c r="CD355" s="2"/>
      <c r="CE355" s="2">
        <v>0</v>
      </c>
      <c r="CF355" s="2">
        <v>0</v>
      </c>
      <c r="CG355" s="2">
        <v>0</v>
      </c>
      <c r="CH355" s="2"/>
      <c r="CI355" s="2"/>
      <c r="CJ355" s="2"/>
      <c r="CK355" s="2"/>
      <c r="CL355" s="2"/>
      <c r="CM355" s="2">
        <v>0</v>
      </c>
      <c r="CN355" s="2" t="s">
        <v>1113</v>
      </c>
      <c r="CO355" s="2">
        <v>0</v>
      </c>
      <c r="CP355" s="2">
        <f t="shared" si="294"/>
        <v>22.740000000000002</v>
      </c>
      <c r="CQ355" s="2">
        <f t="shared" si="295"/>
        <v>10100</v>
      </c>
      <c r="CR355" s="2">
        <f t="shared" si="296"/>
        <v>65.387500000000003</v>
      </c>
      <c r="CS355" s="2">
        <f t="shared" si="297"/>
        <v>9.5875000000000004</v>
      </c>
      <c r="CT355" s="2">
        <f t="shared" si="298"/>
        <v>3209.6385</v>
      </c>
      <c r="CU355" s="2">
        <f t="shared" si="299"/>
        <v>0</v>
      </c>
      <c r="CV355" s="2">
        <f t="shared" si="300"/>
        <v>362.26149999999996</v>
      </c>
      <c r="CW355" s="2">
        <f t="shared" si="301"/>
        <v>0.77500000000000002</v>
      </c>
      <c r="CX355" s="2">
        <f t="shared" si="302"/>
        <v>0</v>
      </c>
      <c r="CY355" s="2">
        <f t="shared" si="303"/>
        <v>5.2059999999999995</v>
      </c>
      <c r="CZ355" s="2">
        <f t="shared" si="304"/>
        <v>3.0139999999999998</v>
      </c>
      <c r="DA355" s="2"/>
      <c r="DB355" s="2"/>
      <c r="DC355" s="2" t="s">
        <v>6</v>
      </c>
      <c r="DD355" s="2" t="s">
        <v>6</v>
      </c>
      <c r="DE355" s="2" t="s">
        <v>360</v>
      </c>
      <c r="DF355" s="2" t="s">
        <v>360</v>
      </c>
      <c r="DG355" s="2" t="s">
        <v>361</v>
      </c>
      <c r="DH355" s="2" t="s">
        <v>6</v>
      </c>
      <c r="DI355" s="2" t="s">
        <v>361</v>
      </c>
      <c r="DJ355" s="2" t="s">
        <v>360</v>
      </c>
      <c r="DK355" s="2" t="s">
        <v>6</v>
      </c>
      <c r="DL355" s="2" t="s">
        <v>6</v>
      </c>
      <c r="DM355" s="2" t="s">
        <v>6</v>
      </c>
      <c r="DN355" s="2">
        <v>0</v>
      </c>
      <c r="DO355" s="2">
        <v>0</v>
      </c>
      <c r="DP355" s="2">
        <v>1</v>
      </c>
      <c r="DQ355" s="2">
        <v>1</v>
      </c>
      <c r="DR355" s="2"/>
      <c r="DS355" s="2"/>
      <c r="DT355" s="2"/>
      <c r="DU355" s="2">
        <v>1009</v>
      </c>
      <c r="DV355" s="2" t="s">
        <v>193</v>
      </c>
      <c r="DW355" s="2" t="s">
        <v>193</v>
      </c>
      <c r="DX355" s="2">
        <v>1000</v>
      </c>
      <c r="DY355" s="2"/>
      <c r="DZ355" s="2"/>
      <c r="EA355" s="2"/>
      <c r="EB355" s="2"/>
      <c r="EC355" s="2"/>
      <c r="ED355" s="2"/>
      <c r="EE355" s="2">
        <v>16510474</v>
      </c>
      <c r="EF355" s="2">
        <v>2</v>
      </c>
      <c r="EG355" s="2" t="s">
        <v>51</v>
      </c>
      <c r="EH355" s="2">
        <v>0</v>
      </c>
      <c r="EI355" s="2" t="s">
        <v>6</v>
      </c>
      <c r="EJ355" s="2">
        <v>1</v>
      </c>
      <c r="EK355" s="2">
        <v>6001</v>
      </c>
      <c r="EL355" s="2" t="s">
        <v>362</v>
      </c>
      <c r="EM355" s="2" t="s">
        <v>363</v>
      </c>
      <c r="EN355" s="2"/>
      <c r="EO355" s="2" t="s">
        <v>364</v>
      </c>
      <c r="EP355" s="2"/>
      <c r="EQ355" s="2">
        <v>0</v>
      </c>
      <c r="ER355" s="2">
        <v>12943.3</v>
      </c>
      <c r="ES355" s="2">
        <v>10100</v>
      </c>
      <c r="ET355" s="2">
        <v>52.31</v>
      </c>
      <c r="EU355" s="2">
        <v>7.67</v>
      </c>
      <c r="EV355" s="2">
        <v>2790.99</v>
      </c>
      <c r="EW355" s="2">
        <v>315.01</v>
      </c>
      <c r="EX355" s="2">
        <v>0.62</v>
      </c>
      <c r="EY355" s="2">
        <v>0</v>
      </c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>
        <v>0</v>
      </c>
      <c r="FR355" s="2">
        <f t="shared" si="305"/>
        <v>0</v>
      </c>
      <c r="FS355" s="2">
        <v>0</v>
      </c>
      <c r="FT355" s="2" t="s">
        <v>55</v>
      </c>
      <c r="FU355" s="2" t="s">
        <v>56</v>
      </c>
      <c r="FV355" s="2"/>
      <c r="FW355" s="2"/>
      <c r="FX355" s="2">
        <v>94.5</v>
      </c>
      <c r="FY355" s="2">
        <v>55.25</v>
      </c>
      <c r="FZ355" s="2"/>
      <c r="GA355" s="2" t="s">
        <v>6</v>
      </c>
      <c r="GB355" s="2"/>
      <c r="GC355" s="2"/>
      <c r="GD355" s="2">
        <v>0</v>
      </c>
      <c r="GE355" s="2"/>
      <c r="GF355" s="2">
        <v>-78296918</v>
      </c>
      <c r="GG355" s="2">
        <v>2</v>
      </c>
      <c r="GH355" s="2">
        <v>1</v>
      </c>
      <c r="GI355" s="2">
        <v>-2</v>
      </c>
      <c r="GJ355" s="2">
        <v>0</v>
      </c>
      <c r="GK355" s="2">
        <f>ROUND(R355*(R12)/100,2)</f>
        <v>0</v>
      </c>
      <c r="GL355" s="2">
        <f t="shared" si="306"/>
        <v>0</v>
      </c>
      <c r="GM355" s="2">
        <f t="shared" si="307"/>
        <v>30.96</v>
      </c>
      <c r="GN355" s="2">
        <f t="shared" si="308"/>
        <v>30.96</v>
      </c>
      <c r="GO355" s="2">
        <f t="shared" si="309"/>
        <v>0</v>
      </c>
      <c r="GP355" s="2">
        <f t="shared" si="310"/>
        <v>0</v>
      </c>
      <c r="GQ355" s="2"/>
      <c r="GR355" s="2">
        <v>0</v>
      </c>
      <c r="GS355" s="2">
        <v>3</v>
      </c>
      <c r="GT355" s="2">
        <v>0</v>
      </c>
      <c r="GU355" s="2" t="s">
        <v>6</v>
      </c>
      <c r="GV355" s="2">
        <f t="shared" si="311"/>
        <v>0</v>
      </c>
      <c r="GW355" s="2">
        <v>1</v>
      </c>
      <c r="GX355" s="2">
        <f t="shared" si="312"/>
        <v>0</v>
      </c>
      <c r="GY355" s="2"/>
      <c r="GZ355" s="2"/>
      <c r="HA355" s="2">
        <v>0</v>
      </c>
      <c r="HB355" s="2">
        <v>0</v>
      </c>
      <c r="HC355" s="2">
        <f t="shared" si="313"/>
        <v>0</v>
      </c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  <c r="IG355" s="2"/>
      <c r="IH355" s="2"/>
      <c r="II355" s="2"/>
      <c r="IJ355" s="2"/>
      <c r="IK355" s="2">
        <v>0</v>
      </c>
      <c r="IL355" s="2"/>
      <c r="IM355" s="2"/>
      <c r="IN355" s="2"/>
      <c r="IO355" s="2"/>
      <c r="IP355" s="2"/>
      <c r="IQ355" s="2"/>
      <c r="IR355" s="2"/>
      <c r="IS355" s="2"/>
      <c r="IT355" s="2"/>
      <c r="IU355" s="2"/>
    </row>
    <row r="356" spans="1:255" x14ac:dyDescent="0.2">
      <c r="A356">
        <v>17</v>
      </c>
      <c r="B356">
        <v>1</v>
      </c>
      <c r="C356">
        <f>ROW(SmtRes!A470)</f>
        <v>470</v>
      </c>
      <c r="D356">
        <f>ROW(EtalonRes!A468)</f>
        <v>468</v>
      </c>
      <c r="E356" t="s">
        <v>356</v>
      </c>
      <c r="F356" t="s">
        <v>357</v>
      </c>
      <c r="G356" t="s">
        <v>358</v>
      </c>
      <c r="H356" t="s">
        <v>193</v>
      </c>
      <c r="I356">
        <v>1.6999999999999999E-3</v>
      </c>
      <c r="J356">
        <v>0</v>
      </c>
      <c r="O356">
        <f t="shared" si="279"/>
        <v>151.43</v>
      </c>
      <c r="P356">
        <f t="shared" si="280"/>
        <v>114.35</v>
      </c>
      <c r="Q356">
        <f t="shared" si="281"/>
        <v>0.74</v>
      </c>
      <c r="R356">
        <f t="shared" si="282"/>
        <v>0.11</v>
      </c>
      <c r="S356">
        <f t="shared" si="283"/>
        <v>36.340000000000003</v>
      </c>
      <c r="T356">
        <f t="shared" si="284"/>
        <v>0</v>
      </c>
      <c r="U356">
        <f t="shared" si="285"/>
        <v>0.61584454999999994</v>
      </c>
      <c r="V356">
        <f t="shared" si="286"/>
        <v>1.3174999999999999E-3</v>
      </c>
      <c r="W356">
        <f t="shared" si="287"/>
        <v>0</v>
      </c>
      <c r="X356">
        <f t="shared" si="288"/>
        <v>34.630000000000003</v>
      </c>
      <c r="Y356">
        <f t="shared" si="289"/>
        <v>20.05</v>
      </c>
      <c r="AA356">
        <v>16781639</v>
      </c>
      <c r="AB356">
        <f t="shared" si="290"/>
        <v>13375.026</v>
      </c>
      <c r="AC356">
        <f t="shared" si="291"/>
        <v>10100</v>
      </c>
      <c r="AD356">
        <f>ROUND(((((ET356*1.25))-((EU356*1.25)))+AE356),6)</f>
        <v>65.387500000000003</v>
      </c>
      <c r="AE356">
        <f>ROUND(((EU356*1.25)),6)</f>
        <v>9.5875000000000004</v>
      </c>
      <c r="AF356">
        <f>ROUND(((EV356*1.15)),6)</f>
        <v>3209.6385</v>
      </c>
      <c r="AG356">
        <f t="shared" si="292"/>
        <v>0</v>
      </c>
      <c r="AH356">
        <f>((EW356*1.15))</f>
        <v>362.26149999999996</v>
      </c>
      <c r="AI356">
        <f>((EX356*1.25))</f>
        <v>0.77500000000000002</v>
      </c>
      <c r="AJ356">
        <f t="shared" si="293"/>
        <v>0</v>
      </c>
      <c r="AK356">
        <v>12943.3</v>
      </c>
      <c r="AL356">
        <v>10100</v>
      </c>
      <c r="AM356">
        <v>52.31</v>
      </c>
      <c r="AN356">
        <v>7.67</v>
      </c>
      <c r="AO356">
        <v>2790.99</v>
      </c>
      <c r="AP356">
        <v>0</v>
      </c>
      <c r="AQ356">
        <v>315.01</v>
      </c>
      <c r="AR356">
        <v>0.62</v>
      </c>
      <c r="AS356">
        <v>0</v>
      </c>
      <c r="AT356">
        <v>95</v>
      </c>
      <c r="AU356">
        <v>55</v>
      </c>
      <c r="AV356">
        <v>1</v>
      </c>
      <c r="AW356">
        <v>1</v>
      </c>
      <c r="AZ356">
        <v>6.66</v>
      </c>
      <c r="BA356">
        <v>6.66</v>
      </c>
      <c r="BB356">
        <v>6.66</v>
      </c>
      <c r="BC356">
        <v>6.66</v>
      </c>
      <c r="BD356" t="s">
        <v>6</v>
      </c>
      <c r="BE356" t="s">
        <v>6</v>
      </c>
      <c r="BF356" t="s">
        <v>6</v>
      </c>
      <c r="BG356" t="s">
        <v>6</v>
      </c>
      <c r="BH356">
        <v>0</v>
      </c>
      <c r="BI356">
        <v>1</v>
      </c>
      <c r="BJ356" t="s">
        <v>359</v>
      </c>
      <c r="BM356">
        <v>6001</v>
      </c>
      <c r="BN356">
        <v>0</v>
      </c>
      <c r="BO356" t="s">
        <v>6</v>
      </c>
      <c r="BP356">
        <v>0</v>
      </c>
      <c r="BQ356">
        <v>2</v>
      </c>
      <c r="BR356">
        <v>0</v>
      </c>
      <c r="BS356">
        <v>6.66</v>
      </c>
      <c r="BT356">
        <v>1</v>
      </c>
      <c r="BU356">
        <v>1</v>
      </c>
      <c r="BV356">
        <v>1</v>
      </c>
      <c r="BW356">
        <v>1</v>
      </c>
      <c r="BX356">
        <v>1</v>
      </c>
      <c r="BY356" t="s">
        <v>6</v>
      </c>
      <c r="BZ356">
        <v>105</v>
      </c>
      <c r="CA356">
        <v>65</v>
      </c>
      <c r="CE356">
        <v>0</v>
      </c>
      <c r="CF356">
        <v>0</v>
      </c>
      <c r="CG356">
        <v>0</v>
      </c>
      <c r="CM356">
        <v>0</v>
      </c>
      <c r="CN356" t="s">
        <v>1113</v>
      </c>
      <c r="CO356">
        <v>0</v>
      </c>
      <c r="CP356">
        <f t="shared" si="294"/>
        <v>151.43</v>
      </c>
      <c r="CQ356">
        <f t="shared" si="295"/>
        <v>67266</v>
      </c>
      <c r="CR356">
        <f t="shared" si="296"/>
        <v>435.48075</v>
      </c>
      <c r="CS356">
        <f t="shared" si="297"/>
        <v>63.85275</v>
      </c>
      <c r="CT356">
        <f t="shared" si="298"/>
        <v>21376.19241</v>
      </c>
      <c r="CU356">
        <f t="shared" si="299"/>
        <v>0</v>
      </c>
      <c r="CV356">
        <f t="shared" si="300"/>
        <v>362.26149999999996</v>
      </c>
      <c r="CW356">
        <f t="shared" si="301"/>
        <v>0.77500000000000002</v>
      </c>
      <c r="CX356">
        <f t="shared" si="302"/>
        <v>0</v>
      </c>
      <c r="CY356">
        <f t="shared" si="303"/>
        <v>34.627500000000005</v>
      </c>
      <c r="CZ356">
        <f t="shared" si="304"/>
        <v>20.047500000000003</v>
      </c>
      <c r="DC356" t="s">
        <v>6</v>
      </c>
      <c r="DD356" t="s">
        <v>6</v>
      </c>
      <c r="DE356" t="s">
        <v>360</v>
      </c>
      <c r="DF356" t="s">
        <v>360</v>
      </c>
      <c r="DG356" t="s">
        <v>361</v>
      </c>
      <c r="DH356" t="s">
        <v>6</v>
      </c>
      <c r="DI356" t="s">
        <v>361</v>
      </c>
      <c r="DJ356" t="s">
        <v>360</v>
      </c>
      <c r="DK356" t="s">
        <v>6</v>
      </c>
      <c r="DL356" t="s">
        <v>6</v>
      </c>
      <c r="DM356" t="s">
        <v>6</v>
      </c>
      <c r="DN356">
        <v>0</v>
      </c>
      <c r="DO356">
        <v>0</v>
      </c>
      <c r="DP356">
        <v>1</v>
      </c>
      <c r="DQ356">
        <v>1</v>
      </c>
      <c r="DU356">
        <v>1009</v>
      </c>
      <c r="DV356" t="s">
        <v>193</v>
      </c>
      <c r="DW356" t="s">
        <v>193</v>
      </c>
      <c r="DX356">
        <v>1000</v>
      </c>
      <c r="EE356">
        <v>16510474</v>
      </c>
      <c r="EF356">
        <v>2</v>
      </c>
      <c r="EG356" t="s">
        <v>51</v>
      </c>
      <c r="EH356">
        <v>0</v>
      </c>
      <c r="EI356" t="s">
        <v>6</v>
      </c>
      <c r="EJ356">
        <v>1</v>
      </c>
      <c r="EK356">
        <v>6001</v>
      </c>
      <c r="EL356" t="s">
        <v>362</v>
      </c>
      <c r="EM356" t="s">
        <v>363</v>
      </c>
      <c r="EO356" t="s">
        <v>364</v>
      </c>
      <c r="EQ356">
        <v>0</v>
      </c>
      <c r="ER356">
        <v>12943.3</v>
      </c>
      <c r="ES356">
        <v>10100</v>
      </c>
      <c r="ET356">
        <v>52.31</v>
      </c>
      <c r="EU356">
        <v>7.67</v>
      </c>
      <c r="EV356">
        <v>2790.99</v>
      </c>
      <c r="EW356">
        <v>315.01</v>
      </c>
      <c r="EX356">
        <v>0.62</v>
      </c>
      <c r="EY356">
        <v>0</v>
      </c>
      <c r="FQ356">
        <v>0</v>
      </c>
      <c r="FR356">
        <f t="shared" si="305"/>
        <v>0</v>
      </c>
      <c r="FS356">
        <v>0</v>
      </c>
      <c r="FT356" t="s">
        <v>55</v>
      </c>
      <c r="FU356" t="s">
        <v>56</v>
      </c>
      <c r="FX356">
        <v>94.5</v>
      </c>
      <c r="FY356">
        <v>55.25</v>
      </c>
      <c r="GA356" t="s">
        <v>6</v>
      </c>
      <c r="GD356">
        <v>0</v>
      </c>
      <c r="GF356">
        <v>-78296918</v>
      </c>
      <c r="GG356">
        <v>1</v>
      </c>
      <c r="GH356">
        <v>1</v>
      </c>
      <c r="GI356">
        <v>4</v>
      </c>
      <c r="GJ356">
        <v>0</v>
      </c>
      <c r="GK356">
        <f>ROUND(R356*(S12)/100,2)</f>
        <v>0</v>
      </c>
      <c r="GL356">
        <f t="shared" si="306"/>
        <v>0</v>
      </c>
      <c r="GM356">
        <f t="shared" si="307"/>
        <v>206.11</v>
      </c>
      <c r="GN356">
        <f t="shared" si="308"/>
        <v>206.11</v>
      </c>
      <c r="GO356">
        <f t="shared" si="309"/>
        <v>0</v>
      </c>
      <c r="GP356">
        <f t="shared" si="310"/>
        <v>0</v>
      </c>
      <c r="GR356">
        <v>0</v>
      </c>
      <c r="GS356">
        <v>3</v>
      </c>
      <c r="GT356">
        <v>0</v>
      </c>
      <c r="GU356" t="s">
        <v>6</v>
      </c>
      <c r="GV356">
        <f t="shared" si="311"/>
        <v>0</v>
      </c>
      <c r="GW356">
        <v>1</v>
      </c>
      <c r="GX356">
        <f t="shared" si="312"/>
        <v>0</v>
      </c>
      <c r="HA356">
        <v>0</v>
      </c>
      <c r="HB356">
        <v>0</v>
      </c>
      <c r="HC356">
        <f t="shared" si="313"/>
        <v>0</v>
      </c>
      <c r="IK356">
        <v>0</v>
      </c>
    </row>
    <row r="357" spans="1:255" x14ac:dyDescent="0.2">
      <c r="A357" s="2">
        <v>17</v>
      </c>
      <c r="B357" s="2">
        <v>1</v>
      </c>
      <c r="C357" s="2">
        <f>ROW(SmtRes!A482)</f>
        <v>482</v>
      </c>
      <c r="D357" s="2">
        <f>ROW(EtalonRes!A480)</f>
        <v>480</v>
      </c>
      <c r="E357" s="2" t="s">
        <v>365</v>
      </c>
      <c r="F357" s="2" t="s">
        <v>366</v>
      </c>
      <c r="G357" s="2" t="s">
        <v>367</v>
      </c>
      <c r="H357" s="2" t="s">
        <v>193</v>
      </c>
      <c r="I357" s="2">
        <v>0.3</v>
      </c>
      <c r="J357" s="2">
        <v>0</v>
      </c>
      <c r="K357" s="2"/>
      <c r="L357" s="2"/>
      <c r="M357" s="2"/>
      <c r="N357" s="2"/>
      <c r="O357" s="2">
        <f t="shared" si="279"/>
        <v>3904.11</v>
      </c>
      <c r="P357" s="2">
        <f t="shared" si="280"/>
        <v>3595.15</v>
      </c>
      <c r="Q357" s="2">
        <f t="shared" si="281"/>
        <v>129.44999999999999</v>
      </c>
      <c r="R357" s="2">
        <f t="shared" si="282"/>
        <v>13.1</v>
      </c>
      <c r="S357" s="2">
        <f t="shared" si="283"/>
        <v>179.51</v>
      </c>
      <c r="T357" s="2">
        <f t="shared" si="284"/>
        <v>0</v>
      </c>
      <c r="U357" s="2">
        <f t="shared" si="285"/>
        <v>18.66</v>
      </c>
      <c r="V357" s="2">
        <f t="shared" si="286"/>
        <v>1.044</v>
      </c>
      <c r="W357" s="2">
        <f t="shared" si="287"/>
        <v>0</v>
      </c>
      <c r="X357" s="2">
        <f t="shared" si="288"/>
        <v>182.98</v>
      </c>
      <c r="Y357" s="2">
        <f t="shared" si="289"/>
        <v>125.2</v>
      </c>
      <c r="Z357" s="2"/>
      <c r="AA357" s="2">
        <v>16781625</v>
      </c>
      <c r="AB357" s="2">
        <f t="shared" si="290"/>
        <v>13013.71</v>
      </c>
      <c r="AC357" s="2">
        <f t="shared" si="291"/>
        <v>11983.84</v>
      </c>
      <c r="AD357" s="2">
        <f t="shared" ref="AD357:AD400" si="314">ROUND((((ET357)-(EU357))+AE357),6)</f>
        <v>431.51</v>
      </c>
      <c r="AE357" s="2">
        <f t="shared" ref="AE357:AE400" si="315">ROUND((EU357),6)</f>
        <v>43.67</v>
      </c>
      <c r="AF357" s="2">
        <f t="shared" ref="AF357:AF400" si="316">ROUND((EV357),6)</f>
        <v>598.36</v>
      </c>
      <c r="AG357" s="2">
        <f t="shared" si="292"/>
        <v>0</v>
      </c>
      <c r="AH357" s="2">
        <f t="shared" ref="AH357:AH400" si="317">(EW357)</f>
        <v>62.2</v>
      </c>
      <c r="AI357" s="2">
        <f t="shared" ref="AI357:AI400" si="318">(EX357)</f>
        <v>3.48</v>
      </c>
      <c r="AJ357" s="2">
        <f t="shared" si="293"/>
        <v>0</v>
      </c>
      <c r="AK357" s="2">
        <v>13013.71</v>
      </c>
      <c r="AL357" s="2">
        <v>11983.84</v>
      </c>
      <c r="AM357" s="2">
        <v>431.51</v>
      </c>
      <c r="AN357" s="2">
        <v>43.67</v>
      </c>
      <c r="AO357" s="2">
        <v>598.36</v>
      </c>
      <c r="AP357" s="2">
        <v>0</v>
      </c>
      <c r="AQ357" s="2">
        <v>62.2</v>
      </c>
      <c r="AR357" s="2">
        <v>3.48</v>
      </c>
      <c r="AS357" s="2">
        <v>0</v>
      </c>
      <c r="AT357" s="2">
        <v>95</v>
      </c>
      <c r="AU357" s="2">
        <v>65</v>
      </c>
      <c r="AV357" s="2">
        <v>1</v>
      </c>
      <c r="AW357" s="2">
        <v>1</v>
      </c>
      <c r="AX357" s="2"/>
      <c r="AY357" s="2"/>
      <c r="AZ357" s="2">
        <v>1</v>
      </c>
      <c r="BA357" s="2">
        <v>1</v>
      </c>
      <c r="BB357" s="2">
        <v>1</v>
      </c>
      <c r="BC357" s="2">
        <v>1</v>
      </c>
      <c r="BD357" s="2" t="s">
        <v>6</v>
      </c>
      <c r="BE357" s="2" t="s">
        <v>6</v>
      </c>
      <c r="BF357" s="2" t="s">
        <v>6</v>
      </c>
      <c r="BG357" s="2" t="s">
        <v>6</v>
      </c>
      <c r="BH357" s="2">
        <v>0</v>
      </c>
      <c r="BI357" s="2">
        <v>2</v>
      </c>
      <c r="BJ357" s="2" t="s">
        <v>368</v>
      </c>
      <c r="BK357" s="2"/>
      <c r="BL357" s="2"/>
      <c r="BM357" s="2">
        <v>108001</v>
      </c>
      <c r="BN357" s="2">
        <v>0</v>
      </c>
      <c r="BO357" s="2" t="s">
        <v>6</v>
      </c>
      <c r="BP357" s="2">
        <v>0</v>
      </c>
      <c r="BQ357" s="2">
        <v>3</v>
      </c>
      <c r="BR357" s="2">
        <v>0</v>
      </c>
      <c r="BS357" s="2">
        <v>1</v>
      </c>
      <c r="BT357" s="2">
        <v>1</v>
      </c>
      <c r="BU357" s="2">
        <v>1</v>
      </c>
      <c r="BV357" s="2">
        <v>1</v>
      </c>
      <c r="BW357" s="2">
        <v>1</v>
      </c>
      <c r="BX357" s="2">
        <v>1</v>
      </c>
      <c r="BY357" s="2" t="s">
        <v>6</v>
      </c>
      <c r="BZ357" s="2">
        <v>95</v>
      </c>
      <c r="CA357" s="2">
        <v>65</v>
      </c>
      <c r="CB357" s="2"/>
      <c r="CC357" s="2"/>
      <c r="CD357" s="2"/>
      <c r="CE357" s="2">
        <v>0</v>
      </c>
      <c r="CF357" s="2">
        <v>0</v>
      </c>
      <c r="CG357" s="2">
        <v>0</v>
      </c>
      <c r="CH357" s="2"/>
      <c r="CI357" s="2"/>
      <c r="CJ357" s="2"/>
      <c r="CK357" s="2"/>
      <c r="CL357" s="2"/>
      <c r="CM357" s="2">
        <v>0</v>
      </c>
      <c r="CN357" s="2" t="s">
        <v>6</v>
      </c>
      <c r="CO357" s="2">
        <v>0</v>
      </c>
      <c r="CP357" s="2">
        <f t="shared" si="294"/>
        <v>3904.1099999999997</v>
      </c>
      <c r="CQ357" s="2">
        <f t="shared" si="295"/>
        <v>11983.84</v>
      </c>
      <c r="CR357" s="2">
        <f t="shared" si="296"/>
        <v>431.51</v>
      </c>
      <c r="CS357" s="2">
        <f t="shared" si="297"/>
        <v>43.67</v>
      </c>
      <c r="CT357" s="2">
        <f t="shared" si="298"/>
        <v>598.36</v>
      </c>
      <c r="CU357" s="2">
        <f t="shared" si="299"/>
        <v>0</v>
      </c>
      <c r="CV357" s="2">
        <f t="shared" si="300"/>
        <v>62.2</v>
      </c>
      <c r="CW357" s="2">
        <f t="shared" si="301"/>
        <v>3.48</v>
      </c>
      <c r="CX357" s="2">
        <f t="shared" si="302"/>
        <v>0</v>
      </c>
      <c r="CY357" s="2">
        <f t="shared" si="303"/>
        <v>182.97949999999997</v>
      </c>
      <c r="CZ357" s="2">
        <f t="shared" si="304"/>
        <v>125.1965</v>
      </c>
      <c r="DA357" s="2"/>
      <c r="DB357" s="2"/>
      <c r="DC357" s="2" t="s">
        <v>6</v>
      </c>
      <c r="DD357" s="2" t="s">
        <v>6</v>
      </c>
      <c r="DE357" s="2" t="s">
        <v>6</v>
      </c>
      <c r="DF357" s="2" t="s">
        <v>6</v>
      </c>
      <c r="DG357" s="2" t="s">
        <v>6</v>
      </c>
      <c r="DH357" s="2" t="s">
        <v>6</v>
      </c>
      <c r="DI357" s="2" t="s">
        <v>6</v>
      </c>
      <c r="DJ357" s="2" t="s">
        <v>6</v>
      </c>
      <c r="DK357" s="2" t="s">
        <v>6</v>
      </c>
      <c r="DL357" s="2" t="s">
        <v>6</v>
      </c>
      <c r="DM357" s="2" t="s">
        <v>6</v>
      </c>
      <c r="DN357" s="2">
        <v>0</v>
      </c>
      <c r="DO357" s="2">
        <v>0</v>
      </c>
      <c r="DP357" s="2">
        <v>1</v>
      </c>
      <c r="DQ357" s="2">
        <v>1</v>
      </c>
      <c r="DR357" s="2"/>
      <c r="DS357" s="2"/>
      <c r="DT357" s="2"/>
      <c r="DU357" s="2">
        <v>1009</v>
      </c>
      <c r="DV357" s="2" t="s">
        <v>193</v>
      </c>
      <c r="DW357" s="2" t="s">
        <v>193</v>
      </c>
      <c r="DX357" s="2">
        <v>1000</v>
      </c>
      <c r="DY357" s="2"/>
      <c r="DZ357" s="2"/>
      <c r="EA357" s="2"/>
      <c r="EB357" s="2"/>
      <c r="EC357" s="2"/>
      <c r="ED357" s="2"/>
      <c r="EE357" s="2">
        <v>16510370</v>
      </c>
      <c r="EF357" s="2">
        <v>3</v>
      </c>
      <c r="EG357" s="2" t="s">
        <v>40</v>
      </c>
      <c r="EH357" s="2">
        <v>0</v>
      </c>
      <c r="EI357" s="2" t="s">
        <v>6</v>
      </c>
      <c r="EJ357" s="2">
        <v>2</v>
      </c>
      <c r="EK357" s="2">
        <v>108001</v>
      </c>
      <c r="EL357" s="2" t="s">
        <v>41</v>
      </c>
      <c r="EM357" s="2" t="s">
        <v>42</v>
      </c>
      <c r="EN357" s="2"/>
      <c r="EO357" s="2" t="s">
        <v>6</v>
      </c>
      <c r="EP357" s="2"/>
      <c r="EQ357" s="2">
        <v>0</v>
      </c>
      <c r="ER357" s="2">
        <v>13013.71</v>
      </c>
      <c r="ES357" s="2">
        <v>11983.84</v>
      </c>
      <c r="ET357" s="2">
        <v>431.51</v>
      </c>
      <c r="EU357" s="2">
        <v>43.67</v>
      </c>
      <c r="EV357" s="2">
        <v>598.36</v>
      </c>
      <c r="EW357" s="2">
        <v>62.2</v>
      </c>
      <c r="EX357" s="2">
        <v>3.48</v>
      </c>
      <c r="EY357" s="2">
        <v>0</v>
      </c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>
        <v>0</v>
      </c>
      <c r="FR357" s="2">
        <f t="shared" si="305"/>
        <v>0</v>
      </c>
      <c r="FS357" s="2">
        <v>0</v>
      </c>
      <c r="FT357" s="2"/>
      <c r="FU357" s="2"/>
      <c r="FV357" s="2"/>
      <c r="FW357" s="2"/>
      <c r="FX357" s="2">
        <v>95</v>
      </c>
      <c r="FY357" s="2">
        <v>65</v>
      </c>
      <c r="FZ357" s="2"/>
      <c r="GA357" s="2" t="s">
        <v>6</v>
      </c>
      <c r="GB357" s="2"/>
      <c r="GC357" s="2"/>
      <c r="GD357" s="2">
        <v>0</v>
      </c>
      <c r="GE357" s="2"/>
      <c r="GF357" s="2">
        <v>-1038117878</v>
      </c>
      <c r="GG357" s="2">
        <v>2</v>
      </c>
      <c r="GH357" s="2">
        <v>1</v>
      </c>
      <c r="GI357" s="2">
        <v>-2</v>
      </c>
      <c r="GJ357" s="2">
        <v>0</v>
      </c>
      <c r="GK357" s="2">
        <f>ROUND(R357*(R12)/100,2)</f>
        <v>0</v>
      </c>
      <c r="GL357" s="2">
        <f t="shared" si="306"/>
        <v>0</v>
      </c>
      <c r="GM357" s="2">
        <f t="shared" si="307"/>
        <v>4212.29</v>
      </c>
      <c r="GN357" s="2">
        <f t="shared" si="308"/>
        <v>0</v>
      </c>
      <c r="GO357" s="2">
        <f t="shared" si="309"/>
        <v>4212.29</v>
      </c>
      <c r="GP357" s="2">
        <f t="shared" si="310"/>
        <v>0</v>
      </c>
      <c r="GQ357" s="2"/>
      <c r="GR357" s="2">
        <v>0</v>
      </c>
      <c r="GS357" s="2">
        <v>3</v>
      </c>
      <c r="GT357" s="2">
        <v>0</v>
      </c>
      <c r="GU357" s="2" t="s">
        <v>6</v>
      </c>
      <c r="GV357" s="2">
        <f t="shared" si="311"/>
        <v>0</v>
      </c>
      <c r="GW357" s="2">
        <v>1</v>
      </c>
      <c r="GX357" s="2">
        <f t="shared" si="312"/>
        <v>0</v>
      </c>
      <c r="GY357" s="2"/>
      <c r="GZ357" s="2"/>
      <c r="HA357" s="2">
        <v>0</v>
      </c>
      <c r="HB357" s="2">
        <v>0</v>
      </c>
      <c r="HC357" s="2">
        <f t="shared" si="313"/>
        <v>0</v>
      </c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  <c r="HW357" s="2"/>
      <c r="HX357" s="2"/>
      <c r="HY357" s="2"/>
      <c r="HZ357" s="2"/>
      <c r="IA357" s="2"/>
      <c r="IB357" s="2"/>
      <c r="IC357" s="2"/>
      <c r="ID357" s="2"/>
      <c r="IE357" s="2"/>
      <c r="IF357" s="2"/>
      <c r="IG357" s="2"/>
      <c r="IH357" s="2"/>
      <c r="II357" s="2"/>
      <c r="IJ357" s="2"/>
      <c r="IK357" s="2">
        <v>0</v>
      </c>
      <c r="IL357" s="2"/>
      <c r="IM357" s="2"/>
      <c r="IN357" s="2"/>
      <c r="IO357" s="2"/>
      <c r="IP357" s="2"/>
      <c r="IQ357" s="2"/>
      <c r="IR357" s="2"/>
      <c r="IS357" s="2"/>
      <c r="IT357" s="2"/>
      <c r="IU357" s="2"/>
    </row>
    <row r="358" spans="1:255" x14ac:dyDescent="0.2">
      <c r="A358">
        <v>17</v>
      </c>
      <c r="B358">
        <v>1</v>
      </c>
      <c r="C358">
        <f>ROW(SmtRes!A494)</f>
        <v>494</v>
      </c>
      <c r="D358">
        <f>ROW(EtalonRes!A492)</f>
        <v>492</v>
      </c>
      <c r="E358" t="s">
        <v>365</v>
      </c>
      <c r="F358" t="s">
        <v>366</v>
      </c>
      <c r="G358" t="s">
        <v>367</v>
      </c>
      <c r="H358" t="s">
        <v>193</v>
      </c>
      <c r="I358">
        <v>0.3</v>
      </c>
      <c r="J358">
        <v>0</v>
      </c>
      <c r="O358">
        <f t="shared" si="279"/>
        <v>26001.39</v>
      </c>
      <c r="P358">
        <f t="shared" si="280"/>
        <v>23943.71</v>
      </c>
      <c r="Q358">
        <f t="shared" si="281"/>
        <v>862.16</v>
      </c>
      <c r="R358">
        <f t="shared" si="282"/>
        <v>87.25</v>
      </c>
      <c r="S358">
        <f t="shared" si="283"/>
        <v>1195.52</v>
      </c>
      <c r="T358">
        <f t="shared" si="284"/>
        <v>0</v>
      </c>
      <c r="U358">
        <f t="shared" si="285"/>
        <v>18.66</v>
      </c>
      <c r="V358">
        <f t="shared" si="286"/>
        <v>1.044</v>
      </c>
      <c r="W358">
        <f t="shared" si="287"/>
        <v>0</v>
      </c>
      <c r="X358">
        <f t="shared" si="288"/>
        <v>1218.6300000000001</v>
      </c>
      <c r="Y358">
        <f t="shared" si="289"/>
        <v>833.8</v>
      </c>
      <c r="AA358">
        <v>16781639</v>
      </c>
      <c r="AB358">
        <f t="shared" si="290"/>
        <v>13013.71</v>
      </c>
      <c r="AC358">
        <f t="shared" si="291"/>
        <v>11983.84</v>
      </c>
      <c r="AD358">
        <f t="shared" si="314"/>
        <v>431.51</v>
      </c>
      <c r="AE358">
        <f t="shared" si="315"/>
        <v>43.67</v>
      </c>
      <c r="AF358">
        <f t="shared" si="316"/>
        <v>598.36</v>
      </c>
      <c r="AG358">
        <f t="shared" si="292"/>
        <v>0</v>
      </c>
      <c r="AH358">
        <f t="shared" si="317"/>
        <v>62.2</v>
      </c>
      <c r="AI358">
        <f t="shared" si="318"/>
        <v>3.48</v>
      </c>
      <c r="AJ358">
        <f t="shared" si="293"/>
        <v>0</v>
      </c>
      <c r="AK358">
        <v>13013.71</v>
      </c>
      <c r="AL358">
        <v>11983.84</v>
      </c>
      <c r="AM358">
        <v>431.51</v>
      </c>
      <c r="AN358">
        <v>43.67</v>
      </c>
      <c r="AO358">
        <v>598.36</v>
      </c>
      <c r="AP358">
        <v>0</v>
      </c>
      <c r="AQ358">
        <v>62.2</v>
      </c>
      <c r="AR358">
        <v>3.48</v>
      </c>
      <c r="AS358">
        <v>0</v>
      </c>
      <c r="AT358">
        <v>95</v>
      </c>
      <c r="AU358">
        <v>65</v>
      </c>
      <c r="AV358">
        <v>1</v>
      </c>
      <c r="AW358">
        <v>1</v>
      </c>
      <c r="AZ358">
        <v>6.66</v>
      </c>
      <c r="BA358">
        <v>6.66</v>
      </c>
      <c r="BB358">
        <v>6.66</v>
      </c>
      <c r="BC358">
        <v>6.66</v>
      </c>
      <c r="BD358" t="s">
        <v>6</v>
      </c>
      <c r="BE358" t="s">
        <v>6</v>
      </c>
      <c r="BF358" t="s">
        <v>6</v>
      </c>
      <c r="BG358" t="s">
        <v>6</v>
      </c>
      <c r="BH358">
        <v>0</v>
      </c>
      <c r="BI358">
        <v>2</v>
      </c>
      <c r="BJ358" t="s">
        <v>368</v>
      </c>
      <c r="BM358">
        <v>108001</v>
      </c>
      <c r="BN358">
        <v>0</v>
      </c>
      <c r="BO358" t="s">
        <v>6</v>
      </c>
      <c r="BP358">
        <v>0</v>
      </c>
      <c r="BQ358">
        <v>3</v>
      </c>
      <c r="BR358">
        <v>0</v>
      </c>
      <c r="BS358">
        <v>6.66</v>
      </c>
      <c r="BT358">
        <v>1</v>
      </c>
      <c r="BU358">
        <v>1</v>
      </c>
      <c r="BV358">
        <v>1</v>
      </c>
      <c r="BW358">
        <v>1</v>
      </c>
      <c r="BX358">
        <v>1</v>
      </c>
      <c r="BY358" t="s">
        <v>6</v>
      </c>
      <c r="BZ358">
        <v>95</v>
      </c>
      <c r="CA358">
        <v>65</v>
      </c>
      <c r="CE358">
        <v>0</v>
      </c>
      <c r="CF358">
        <v>0</v>
      </c>
      <c r="CG358">
        <v>0</v>
      </c>
      <c r="CM358">
        <v>0</v>
      </c>
      <c r="CN358" t="s">
        <v>6</v>
      </c>
      <c r="CO358">
        <v>0</v>
      </c>
      <c r="CP358">
        <f t="shared" si="294"/>
        <v>26001.39</v>
      </c>
      <c r="CQ358">
        <f t="shared" si="295"/>
        <v>79812.374400000001</v>
      </c>
      <c r="CR358">
        <f t="shared" si="296"/>
        <v>2873.8566000000001</v>
      </c>
      <c r="CS358">
        <f t="shared" si="297"/>
        <v>290.84219999999999</v>
      </c>
      <c r="CT358">
        <f t="shared" si="298"/>
        <v>3985.0776000000001</v>
      </c>
      <c r="CU358">
        <f t="shared" si="299"/>
        <v>0</v>
      </c>
      <c r="CV358">
        <f t="shared" si="300"/>
        <v>62.2</v>
      </c>
      <c r="CW358">
        <f t="shared" si="301"/>
        <v>3.48</v>
      </c>
      <c r="CX358">
        <f t="shared" si="302"/>
        <v>0</v>
      </c>
      <c r="CY358">
        <f t="shared" si="303"/>
        <v>1218.6315</v>
      </c>
      <c r="CZ358">
        <f t="shared" si="304"/>
        <v>833.80050000000006</v>
      </c>
      <c r="DC358" t="s">
        <v>6</v>
      </c>
      <c r="DD358" t="s">
        <v>6</v>
      </c>
      <c r="DE358" t="s">
        <v>6</v>
      </c>
      <c r="DF358" t="s">
        <v>6</v>
      </c>
      <c r="DG358" t="s">
        <v>6</v>
      </c>
      <c r="DH358" t="s">
        <v>6</v>
      </c>
      <c r="DI358" t="s">
        <v>6</v>
      </c>
      <c r="DJ358" t="s">
        <v>6</v>
      </c>
      <c r="DK358" t="s">
        <v>6</v>
      </c>
      <c r="DL358" t="s">
        <v>6</v>
      </c>
      <c r="DM358" t="s">
        <v>6</v>
      </c>
      <c r="DN358">
        <v>0</v>
      </c>
      <c r="DO358">
        <v>0</v>
      </c>
      <c r="DP358">
        <v>1</v>
      </c>
      <c r="DQ358">
        <v>1</v>
      </c>
      <c r="DU358">
        <v>1009</v>
      </c>
      <c r="DV358" t="s">
        <v>193</v>
      </c>
      <c r="DW358" t="s">
        <v>193</v>
      </c>
      <c r="DX358">
        <v>1000</v>
      </c>
      <c r="EE358">
        <v>16510370</v>
      </c>
      <c r="EF358">
        <v>3</v>
      </c>
      <c r="EG358" t="s">
        <v>40</v>
      </c>
      <c r="EH358">
        <v>0</v>
      </c>
      <c r="EI358" t="s">
        <v>6</v>
      </c>
      <c r="EJ358">
        <v>2</v>
      </c>
      <c r="EK358">
        <v>108001</v>
      </c>
      <c r="EL358" t="s">
        <v>41</v>
      </c>
      <c r="EM358" t="s">
        <v>42</v>
      </c>
      <c r="EO358" t="s">
        <v>6</v>
      </c>
      <c r="EQ358">
        <v>0</v>
      </c>
      <c r="ER358">
        <v>13013.71</v>
      </c>
      <c r="ES358">
        <v>11983.84</v>
      </c>
      <c r="ET358">
        <v>431.51</v>
      </c>
      <c r="EU358">
        <v>43.67</v>
      </c>
      <c r="EV358">
        <v>598.36</v>
      </c>
      <c r="EW358">
        <v>62.2</v>
      </c>
      <c r="EX358">
        <v>3.48</v>
      </c>
      <c r="EY358">
        <v>0</v>
      </c>
      <c r="FQ358">
        <v>0</v>
      </c>
      <c r="FR358">
        <f t="shared" si="305"/>
        <v>0</v>
      </c>
      <c r="FS358">
        <v>0</v>
      </c>
      <c r="FX358">
        <v>95</v>
      </c>
      <c r="FY358">
        <v>65</v>
      </c>
      <c r="GA358" t="s">
        <v>6</v>
      </c>
      <c r="GD358">
        <v>0</v>
      </c>
      <c r="GF358">
        <v>-1038117878</v>
      </c>
      <c r="GG358">
        <v>1</v>
      </c>
      <c r="GH358">
        <v>1</v>
      </c>
      <c r="GI358">
        <v>4</v>
      </c>
      <c r="GJ358">
        <v>0</v>
      </c>
      <c r="GK358">
        <f>ROUND(R358*(S12)/100,2)</f>
        <v>0</v>
      </c>
      <c r="GL358">
        <f t="shared" si="306"/>
        <v>0</v>
      </c>
      <c r="GM358">
        <f t="shared" si="307"/>
        <v>28053.82</v>
      </c>
      <c r="GN358">
        <f t="shared" si="308"/>
        <v>0</v>
      </c>
      <c r="GO358">
        <f t="shared" si="309"/>
        <v>28053.82</v>
      </c>
      <c r="GP358">
        <f t="shared" si="310"/>
        <v>0</v>
      </c>
      <c r="GR358">
        <v>0</v>
      </c>
      <c r="GS358">
        <v>3</v>
      </c>
      <c r="GT358">
        <v>0</v>
      </c>
      <c r="GU358" t="s">
        <v>6</v>
      </c>
      <c r="GV358">
        <f t="shared" si="311"/>
        <v>0</v>
      </c>
      <c r="GW358">
        <v>1</v>
      </c>
      <c r="GX358">
        <f t="shared" si="312"/>
        <v>0</v>
      </c>
      <c r="HA358">
        <v>0</v>
      </c>
      <c r="HB358">
        <v>0</v>
      </c>
      <c r="HC358">
        <f t="shared" si="313"/>
        <v>0</v>
      </c>
      <c r="IK358">
        <v>0</v>
      </c>
    </row>
    <row r="359" spans="1:255" x14ac:dyDescent="0.2">
      <c r="A359" s="2">
        <v>17</v>
      </c>
      <c r="B359" s="2">
        <v>1</v>
      </c>
      <c r="C359" s="2">
        <f>ROW(SmtRes!A503)</f>
        <v>503</v>
      </c>
      <c r="D359" s="2">
        <f>ROW(EtalonRes!A500)</f>
        <v>500</v>
      </c>
      <c r="E359" s="2" t="s">
        <v>369</v>
      </c>
      <c r="F359" s="2" t="s">
        <v>370</v>
      </c>
      <c r="G359" s="2" t="s">
        <v>371</v>
      </c>
      <c r="H359" s="2" t="s">
        <v>35</v>
      </c>
      <c r="I359" s="2">
        <v>2</v>
      </c>
      <c r="J359" s="2">
        <v>0</v>
      </c>
      <c r="K359" s="2"/>
      <c r="L359" s="2"/>
      <c r="M359" s="2"/>
      <c r="N359" s="2"/>
      <c r="O359" s="2">
        <f t="shared" si="279"/>
        <v>773.5</v>
      </c>
      <c r="P359" s="2">
        <f t="shared" si="280"/>
        <v>90.4</v>
      </c>
      <c r="Q359" s="2">
        <f t="shared" si="281"/>
        <v>0</v>
      </c>
      <c r="R359" s="2">
        <f t="shared" si="282"/>
        <v>0</v>
      </c>
      <c r="S359" s="2">
        <f t="shared" si="283"/>
        <v>683.1</v>
      </c>
      <c r="T359" s="2">
        <f t="shared" si="284"/>
        <v>0</v>
      </c>
      <c r="U359" s="2">
        <f t="shared" si="285"/>
        <v>66</v>
      </c>
      <c r="V359" s="2">
        <f t="shared" si="286"/>
        <v>0</v>
      </c>
      <c r="W359" s="2">
        <f t="shared" si="287"/>
        <v>0</v>
      </c>
      <c r="X359" s="2">
        <f t="shared" si="288"/>
        <v>628.45000000000005</v>
      </c>
      <c r="Y359" s="2">
        <f t="shared" si="289"/>
        <v>444.02</v>
      </c>
      <c r="Z359" s="2"/>
      <c r="AA359" s="2">
        <v>16781625</v>
      </c>
      <c r="AB359" s="2">
        <f t="shared" si="290"/>
        <v>386.75</v>
      </c>
      <c r="AC359" s="2">
        <f t="shared" si="291"/>
        <v>45.2</v>
      </c>
      <c r="AD359" s="2">
        <f t="shared" si="314"/>
        <v>0</v>
      </c>
      <c r="AE359" s="2">
        <f t="shared" si="315"/>
        <v>0</v>
      </c>
      <c r="AF359" s="2">
        <f t="shared" si="316"/>
        <v>341.55</v>
      </c>
      <c r="AG359" s="2">
        <f t="shared" si="292"/>
        <v>0</v>
      </c>
      <c r="AH359" s="2">
        <f t="shared" si="317"/>
        <v>33</v>
      </c>
      <c r="AI359" s="2">
        <f t="shared" si="318"/>
        <v>0</v>
      </c>
      <c r="AJ359" s="2">
        <f t="shared" si="293"/>
        <v>0</v>
      </c>
      <c r="AK359" s="2">
        <v>386.75</v>
      </c>
      <c r="AL359" s="2">
        <v>45.2</v>
      </c>
      <c r="AM359" s="2">
        <v>0</v>
      </c>
      <c r="AN359" s="2">
        <v>0</v>
      </c>
      <c r="AO359" s="2">
        <v>341.55</v>
      </c>
      <c r="AP359" s="2">
        <v>0</v>
      </c>
      <c r="AQ359" s="2">
        <v>33</v>
      </c>
      <c r="AR359" s="2">
        <v>0</v>
      </c>
      <c r="AS359" s="2">
        <v>0</v>
      </c>
      <c r="AT359" s="2">
        <v>92</v>
      </c>
      <c r="AU359" s="2">
        <v>65</v>
      </c>
      <c r="AV359" s="2">
        <v>1</v>
      </c>
      <c r="AW359" s="2">
        <v>1</v>
      </c>
      <c r="AX359" s="2"/>
      <c r="AY359" s="2"/>
      <c r="AZ359" s="2">
        <v>1</v>
      </c>
      <c r="BA359" s="2">
        <v>1</v>
      </c>
      <c r="BB359" s="2">
        <v>1</v>
      </c>
      <c r="BC359" s="2">
        <v>1</v>
      </c>
      <c r="BD359" s="2" t="s">
        <v>6</v>
      </c>
      <c r="BE359" s="2" t="s">
        <v>6</v>
      </c>
      <c r="BF359" s="2" t="s">
        <v>6</v>
      </c>
      <c r="BG359" s="2" t="s">
        <v>6</v>
      </c>
      <c r="BH359" s="2">
        <v>0</v>
      </c>
      <c r="BI359" s="2">
        <v>2</v>
      </c>
      <c r="BJ359" s="2" t="s">
        <v>372</v>
      </c>
      <c r="BK359" s="2"/>
      <c r="BL359" s="2"/>
      <c r="BM359" s="2">
        <v>110004</v>
      </c>
      <c r="BN359" s="2">
        <v>0</v>
      </c>
      <c r="BO359" s="2" t="s">
        <v>6</v>
      </c>
      <c r="BP359" s="2">
        <v>0</v>
      </c>
      <c r="BQ359" s="2">
        <v>3</v>
      </c>
      <c r="BR359" s="2">
        <v>0</v>
      </c>
      <c r="BS359" s="2">
        <v>1</v>
      </c>
      <c r="BT359" s="2">
        <v>1</v>
      </c>
      <c r="BU359" s="2">
        <v>1</v>
      </c>
      <c r="BV359" s="2">
        <v>1</v>
      </c>
      <c r="BW359" s="2">
        <v>1</v>
      </c>
      <c r="BX359" s="2">
        <v>1</v>
      </c>
      <c r="BY359" s="2" t="s">
        <v>6</v>
      </c>
      <c r="BZ359" s="2">
        <v>92</v>
      </c>
      <c r="CA359" s="2">
        <v>65</v>
      </c>
      <c r="CB359" s="2"/>
      <c r="CC359" s="2"/>
      <c r="CD359" s="2"/>
      <c r="CE359" s="2">
        <v>0</v>
      </c>
      <c r="CF359" s="2">
        <v>0</v>
      </c>
      <c r="CG359" s="2">
        <v>0</v>
      </c>
      <c r="CH359" s="2"/>
      <c r="CI359" s="2"/>
      <c r="CJ359" s="2"/>
      <c r="CK359" s="2"/>
      <c r="CL359" s="2"/>
      <c r="CM359" s="2">
        <v>0</v>
      </c>
      <c r="CN359" s="2" t="s">
        <v>6</v>
      </c>
      <c r="CO359" s="2">
        <v>0</v>
      </c>
      <c r="CP359" s="2">
        <f t="shared" si="294"/>
        <v>773.5</v>
      </c>
      <c r="CQ359" s="2">
        <f t="shared" si="295"/>
        <v>45.2</v>
      </c>
      <c r="CR359" s="2">
        <f t="shared" si="296"/>
        <v>0</v>
      </c>
      <c r="CS359" s="2">
        <f t="shared" si="297"/>
        <v>0</v>
      </c>
      <c r="CT359" s="2">
        <f t="shared" si="298"/>
        <v>341.55</v>
      </c>
      <c r="CU359" s="2">
        <f t="shared" si="299"/>
        <v>0</v>
      </c>
      <c r="CV359" s="2">
        <f t="shared" si="300"/>
        <v>33</v>
      </c>
      <c r="CW359" s="2">
        <f t="shared" si="301"/>
        <v>0</v>
      </c>
      <c r="CX359" s="2">
        <f t="shared" si="302"/>
        <v>0</v>
      </c>
      <c r="CY359" s="2">
        <f t="shared" si="303"/>
        <v>628.452</v>
      </c>
      <c r="CZ359" s="2">
        <f t="shared" si="304"/>
        <v>444.01499999999999</v>
      </c>
      <c r="DA359" s="2"/>
      <c r="DB359" s="2"/>
      <c r="DC359" s="2" t="s">
        <v>6</v>
      </c>
      <c r="DD359" s="2" t="s">
        <v>6</v>
      </c>
      <c r="DE359" s="2" t="s">
        <v>6</v>
      </c>
      <c r="DF359" s="2" t="s">
        <v>6</v>
      </c>
      <c r="DG359" s="2" t="s">
        <v>6</v>
      </c>
      <c r="DH359" s="2" t="s">
        <v>6</v>
      </c>
      <c r="DI359" s="2" t="s">
        <v>6</v>
      </c>
      <c r="DJ359" s="2" t="s">
        <v>6</v>
      </c>
      <c r="DK359" s="2" t="s">
        <v>6</v>
      </c>
      <c r="DL359" s="2" t="s">
        <v>6</v>
      </c>
      <c r="DM359" s="2" t="s">
        <v>6</v>
      </c>
      <c r="DN359" s="2">
        <v>0</v>
      </c>
      <c r="DO359" s="2">
        <v>0</v>
      </c>
      <c r="DP359" s="2">
        <v>1</v>
      </c>
      <c r="DQ359" s="2">
        <v>1</v>
      </c>
      <c r="DR359" s="2"/>
      <c r="DS359" s="2"/>
      <c r="DT359" s="2"/>
      <c r="DU359" s="2">
        <v>1013</v>
      </c>
      <c r="DV359" s="2" t="s">
        <v>35</v>
      </c>
      <c r="DW359" s="2" t="s">
        <v>35</v>
      </c>
      <c r="DX359" s="2">
        <v>1</v>
      </c>
      <c r="DY359" s="2"/>
      <c r="DZ359" s="2"/>
      <c r="EA359" s="2"/>
      <c r="EB359" s="2"/>
      <c r="EC359" s="2"/>
      <c r="ED359" s="2"/>
      <c r="EE359" s="2">
        <v>16510374</v>
      </c>
      <c r="EF359" s="2">
        <v>3</v>
      </c>
      <c r="EG359" s="2" t="s">
        <v>40</v>
      </c>
      <c r="EH359" s="2">
        <v>0</v>
      </c>
      <c r="EI359" s="2" t="s">
        <v>6</v>
      </c>
      <c r="EJ359" s="2">
        <v>2</v>
      </c>
      <c r="EK359" s="2">
        <v>110004</v>
      </c>
      <c r="EL359" s="2" t="s">
        <v>373</v>
      </c>
      <c r="EM359" s="2" t="s">
        <v>374</v>
      </c>
      <c r="EN359" s="2"/>
      <c r="EO359" s="2" t="s">
        <v>6</v>
      </c>
      <c r="EP359" s="2"/>
      <c r="EQ359" s="2">
        <v>0</v>
      </c>
      <c r="ER359" s="2">
        <v>386.75</v>
      </c>
      <c r="ES359" s="2">
        <v>45.2</v>
      </c>
      <c r="ET359" s="2">
        <v>0</v>
      </c>
      <c r="EU359" s="2">
        <v>0</v>
      </c>
      <c r="EV359" s="2">
        <v>341.55</v>
      </c>
      <c r="EW359" s="2">
        <v>33</v>
      </c>
      <c r="EX359" s="2">
        <v>0</v>
      </c>
      <c r="EY359" s="2">
        <v>0</v>
      </c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>
        <v>0</v>
      </c>
      <c r="FR359" s="2">
        <f t="shared" si="305"/>
        <v>0</v>
      </c>
      <c r="FS359" s="2">
        <v>0</v>
      </c>
      <c r="FT359" s="2"/>
      <c r="FU359" s="2"/>
      <c r="FV359" s="2"/>
      <c r="FW359" s="2"/>
      <c r="FX359" s="2">
        <v>92</v>
      </c>
      <c r="FY359" s="2">
        <v>65</v>
      </c>
      <c r="FZ359" s="2"/>
      <c r="GA359" s="2" t="s">
        <v>6</v>
      </c>
      <c r="GB359" s="2"/>
      <c r="GC359" s="2"/>
      <c r="GD359" s="2">
        <v>0</v>
      </c>
      <c r="GE359" s="2"/>
      <c r="GF359" s="2">
        <v>-1906185507</v>
      </c>
      <c r="GG359" s="2">
        <v>2</v>
      </c>
      <c r="GH359" s="2">
        <v>1</v>
      </c>
      <c r="GI359" s="2">
        <v>-2</v>
      </c>
      <c r="GJ359" s="2">
        <v>0</v>
      </c>
      <c r="GK359" s="2">
        <f>ROUND(R359*(R12)/100,2)</f>
        <v>0</v>
      </c>
      <c r="GL359" s="2">
        <f t="shared" si="306"/>
        <v>0</v>
      </c>
      <c r="GM359" s="2">
        <f t="shared" si="307"/>
        <v>1845.97</v>
      </c>
      <c r="GN359" s="2">
        <f t="shared" si="308"/>
        <v>0</v>
      </c>
      <c r="GO359" s="2">
        <f t="shared" si="309"/>
        <v>1845.97</v>
      </c>
      <c r="GP359" s="2">
        <f t="shared" si="310"/>
        <v>0</v>
      </c>
      <c r="GQ359" s="2"/>
      <c r="GR359" s="2">
        <v>0</v>
      </c>
      <c r="GS359" s="2">
        <v>3</v>
      </c>
      <c r="GT359" s="2">
        <v>0</v>
      </c>
      <c r="GU359" s="2" t="s">
        <v>6</v>
      </c>
      <c r="GV359" s="2">
        <f t="shared" si="311"/>
        <v>0</v>
      </c>
      <c r="GW359" s="2">
        <v>1</v>
      </c>
      <c r="GX359" s="2">
        <f t="shared" si="312"/>
        <v>0</v>
      </c>
      <c r="GY359" s="2"/>
      <c r="GZ359" s="2"/>
      <c r="HA359" s="2">
        <v>0</v>
      </c>
      <c r="HB359" s="2">
        <v>0</v>
      </c>
      <c r="HC359" s="2">
        <f t="shared" si="313"/>
        <v>0</v>
      </c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  <c r="IG359" s="2"/>
      <c r="IH359" s="2"/>
      <c r="II359" s="2"/>
      <c r="IJ359" s="2"/>
      <c r="IK359" s="2">
        <v>0</v>
      </c>
      <c r="IL359" s="2"/>
      <c r="IM359" s="2"/>
      <c r="IN359" s="2"/>
      <c r="IO359" s="2"/>
      <c r="IP359" s="2"/>
      <c r="IQ359" s="2"/>
      <c r="IR359" s="2"/>
      <c r="IS359" s="2"/>
      <c r="IT359" s="2"/>
      <c r="IU359" s="2"/>
    </row>
    <row r="360" spans="1:255" x14ac:dyDescent="0.2">
      <c r="A360">
        <v>17</v>
      </c>
      <c r="B360">
        <v>1</v>
      </c>
      <c r="C360">
        <f>ROW(SmtRes!A512)</f>
        <v>512</v>
      </c>
      <c r="D360">
        <f>ROW(EtalonRes!A508)</f>
        <v>508</v>
      </c>
      <c r="E360" t="s">
        <v>369</v>
      </c>
      <c r="F360" t="s">
        <v>370</v>
      </c>
      <c r="G360" t="s">
        <v>371</v>
      </c>
      <c r="H360" t="s">
        <v>35</v>
      </c>
      <c r="I360">
        <v>2</v>
      </c>
      <c r="J360">
        <v>0</v>
      </c>
      <c r="O360">
        <f t="shared" si="279"/>
        <v>5151.51</v>
      </c>
      <c r="P360">
        <f t="shared" si="280"/>
        <v>602.05999999999995</v>
      </c>
      <c r="Q360">
        <f t="shared" si="281"/>
        <v>0</v>
      </c>
      <c r="R360">
        <f t="shared" si="282"/>
        <v>0</v>
      </c>
      <c r="S360">
        <f t="shared" si="283"/>
        <v>4549.45</v>
      </c>
      <c r="T360">
        <f t="shared" si="284"/>
        <v>0</v>
      </c>
      <c r="U360">
        <f t="shared" si="285"/>
        <v>66</v>
      </c>
      <c r="V360">
        <f t="shared" si="286"/>
        <v>0</v>
      </c>
      <c r="W360">
        <f t="shared" si="287"/>
        <v>0</v>
      </c>
      <c r="X360">
        <f t="shared" si="288"/>
        <v>4185.49</v>
      </c>
      <c r="Y360">
        <f t="shared" si="289"/>
        <v>2957.14</v>
      </c>
      <c r="AA360">
        <v>16781639</v>
      </c>
      <c r="AB360">
        <f t="shared" si="290"/>
        <v>386.75</v>
      </c>
      <c r="AC360">
        <f t="shared" si="291"/>
        <v>45.2</v>
      </c>
      <c r="AD360">
        <f t="shared" si="314"/>
        <v>0</v>
      </c>
      <c r="AE360">
        <f t="shared" si="315"/>
        <v>0</v>
      </c>
      <c r="AF360">
        <f t="shared" si="316"/>
        <v>341.55</v>
      </c>
      <c r="AG360">
        <f t="shared" si="292"/>
        <v>0</v>
      </c>
      <c r="AH360">
        <f t="shared" si="317"/>
        <v>33</v>
      </c>
      <c r="AI360">
        <f t="shared" si="318"/>
        <v>0</v>
      </c>
      <c r="AJ360">
        <f t="shared" si="293"/>
        <v>0</v>
      </c>
      <c r="AK360">
        <v>386.75</v>
      </c>
      <c r="AL360">
        <v>45.2</v>
      </c>
      <c r="AM360">
        <v>0</v>
      </c>
      <c r="AN360">
        <v>0</v>
      </c>
      <c r="AO360">
        <v>341.55</v>
      </c>
      <c r="AP360">
        <v>0</v>
      </c>
      <c r="AQ360">
        <v>33</v>
      </c>
      <c r="AR360">
        <v>0</v>
      </c>
      <c r="AS360">
        <v>0</v>
      </c>
      <c r="AT360">
        <v>92</v>
      </c>
      <c r="AU360">
        <v>65</v>
      </c>
      <c r="AV360">
        <v>1</v>
      </c>
      <c r="AW360">
        <v>1</v>
      </c>
      <c r="AZ360">
        <v>6.66</v>
      </c>
      <c r="BA360">
        <v>6.66</v>
      </c>
      <c r="BB360">
        <v>6.66</v>
      </c>
      <c r="BC360">
        <v>6.66</v>
      </c>
      <c r="BD360" t="s">
        <v>6</v>
      </c>
      <c r="BE360" t="s">
        <v>6</v>
      </c>
      <c r="BF360" t="s">
        <v>6</v>
      </c>
      <c r="BG360" t="s">
        <v>6</v>
      </c>
      <c r="BH360">
        <v>0</v>
      </c>
      <c r="BI360">
        <v>2</v>
      </c>
      <c r="BJ360" t="s">
        <v>372</v>
      </c>
      <c r="BM360">
        <v>110004</v>
      </c>
      <c r="BN360">
        <v>0</v>
      </c>
      <c r="BO360" t="s">
        <v>6</v>
      </c>
      <c r="BP360">
        <v>0</v>
      </c>
      <c r="BQ360">
        <v>3</v>
      </c>
      <c r="BR360">
        <v>0</v>
      </c>
      <c r="BS360">
        <v>6.66</v>
      </c>
      <c r="BT360">
        <v>1</v>
      </c>
      <c r="BU360">
        <v>1</v>
      </c>
      <c r="BV360">
        <v>1</v>
      </c>
      <c r="BW360">
        <v>1</v>
      </c>
      <c r="BX360">
        <v>1</v>
      </c>
      <c r="BY360" t="s">
        <v>6</v>
      </c>
      <c r="BZ360">
        <v>92</v>
      </c>
      <c r="CA360">
        <v>65</v>
      </c>
      <c r="CE360">
        <v>0</v>
      </c>
      <c r="CF360">
        <v>0</v>
      </c>
      <c r="CG360">
        <v>0</v>
      </c>
      <c r="CM360">
        <v>0</v>
      </c>
      <c r="CN360" t="s">
        <v>6</v>
      </c>
      <c r="CO360">
        <v>0</v>
      </c>
      <c r="CP360">
        <f t="shared" si="294"/>
        <v>5151.51</v>
      </c>
      <c r="CQ360">
        <f t="shared" si="295"/>
        <v>301.03200000000004</v>
      </c>
      <c r="CR360">
        <f t="shared" si="296"/>
        <v>0</v>
      </c>
      <c r="CS360">
        <f t="shared" si="297"/>
        <v>0</v>
      </c>
      <c r="CT360">
        <f t="shared" si="298"/>
        <v>2274.723</v>
      </c>
      <c r="CU360">
        <f t="shared" si="299"/>
        <v>0</v>
      </c>
      <c r="CV360">
        <f t="shared" si="300"/>
        <v>33</v>
      </c>
      <c r="CW360">
        <f t="shared" si="301"/>
        <v>0</v>
      </c>
      <c r="CX360">
        <f t="shared" si="302"/>
        <v>0</v>
      </c>
      <c r="CY360">
        <f t="shared" si="303"/>
        <v>4185.4939999999997</v>
      </c>
      <c r="CZ360">
        <f t="shared" si="304"/>
        <v>2957.1424999999999</v>
      </c>
      <c r="DC360" t="s">
        <v>6</v>
      </c>
      <c r="DD360" t="s">
        <v>6</v>
      </c>
      <c r="DE360" t="s">
        <v>6</v>
      </c>
      <c r="DF360" t="s">
        <v>6</v>
      </c>
      <c r="DG360" t="s">
        <v>6</v>
      </c>
      <c r="DH360" t="s">
        <v>6</v>
      </c>
      <c r="DI360" t="s">
        <v>6</v>
      </c>
      <c r="DJ360" t="s">
        <v>6</v>
      </c>
      <c r="DK360" t="s">
        <v>6</v>
      </c>
      <c r="DL360" t="s">
        <v>6</v>
      </c>
      <c r="DM360" t="s">
        <v>6</v>
      </c>
      <c r="DN360">
        <v>0</v>
      </c>
      <c r="DO360">
        <v>0</v>
      </c>
      <c r="DP360">
        <v>1</v>
      </c>
      <c r="DQ360">
        <v>1</v>
      </c>
      <c r="DU360">
        <v>1013</v>
      </c>
      <c r="DV360" t="s">
        <v>35</v>
      </c>
      <c r="DW360" t="s">
        <v>35</v>
      </c>
      <c r="DX360">
        <v>1</v>
      </c>
      <c r="EE360">
        <v>16510374</v>
      </c>
      <c r="EF360">
        <v>3</v>
      </c>
      <c r="EG360" t="s">
        <v>40</v>
      </c>
      <c r="EH360">
        <v>0</v>
      </c>
      <c r="EI360" t="s">
        <v>6</v>
      </c>
      <c r="EJ360">
        <v>2</v>
      </c>
      <c r="EK360">
        <v>110004</v>
      </c>
      <c r="EL360" t="s">
        <v>373</v>
      </c>
      <c r="EM360" t="s">
        <v>374</v>
      </c>
      <c r="EO360" t="s">
        <v>6</v>
      </c>
      <c r="EQ360">
        <v>0</v>
      </c>
      <c r="ER360">
        <v>386.75</v>
      </c>
      <c r="ES360">
        <v>45.2</v>
      </c>
      <c r="ET360">
        <v>0</v>
      </c>
      <c r="EU360">
        <v>0</v>
      </c>
      <c r="EV360">
        <v>341.55</v>
      </c>
      <c r="EW360">
        <v>33</v>
      </c>
      <c r="EX360">
        <v>0</v>
      </c>
      <c r="EY360">
        <v>0</v>
      </c>
      <c r="FQ360">
        <v>0</v>
      </c>
      <c r="FR360">
        <f t="shared" si="305"/>
        <v>0</v>
      </c>
      <c r="FS360">
        <v>0</v>
      </c>
      <c r="FX360">
        <v>92</v>
      </c>
      <c r="FY360">
        <v>65</v>
      </c>
      <c r="GA360" t="s">
        <v>6</v>
      </c>
      <c r="GD360">
        <v>0</v>
      </c>
      <c r="GF360">
        <v>-1906185507</v>
      </c>
      <c r="GG360">
        <v>1</v>
      </c>
      <c r="GH360">
        <v>1</v>
      </c>
      <c r="GI360">
        <v>4</v>
      </c>
      <c r="GJ360">
        <v>0</v>
      </c>
      <c r="GK360">
        <f>ROUND(R360*(S12)/100,2)</f>
        <v>0</v>
      </c>
      <c r="GL360">
        <f t="shared" si="306"/>
        <v>0</v>
      </c>
      <c r="GM360">
        <f t="shared" si="307"/>
        <v>12294.14</v>
      </c>
      <c r="GN360">
        <f t="shared" si="308"/>
        <v>0</v>
      </c>
      <c r="GO360">
        <f t="shared" si="309"/>
        <v>12294.14</v>
      </c>
      <c r="GP360">
        <f t="shared" si="310"/>
        <v>0</v>
      </c>
      <c r="GR360">
        <v>0</v>
      </c>
      <c r="GS360">
        <v>3</v>
      </c>
      <c r="GT360">
        <v>0</v>
      </c>
      <c r="GU360" t="s">
        <v>6</v>
      </c>
      <c r="GV360">
        <f t="shared" si="311"/>
        <v>0</v>
      </c>
      <c r="GW360">
        <v>1</v>
      </c>
      <c r="GX360">
        <f t="shared" si="312"/>
        <v>0</v>
      </c>
      <c r="HA360">
        <v>0</v>
      </c>
      <c r="HB360">
        <v>0</v>
      </c>
      <c r="HC360">
        <f t="shared" si="313"/>
        <v>0</v>
      </c>
      <c r="IK360">
        <v>0</v>
      </c>
    </row>
    <row r="361" spans="1:255" x14ac:dyDescent="0.2">
      <c r="A361" s="2">
        <v>18</v>
      </c>
      <c r="B361" s="2">
        <v>1</v>
      </c>
      <c r="C361" s="2">
        <v>500</v>
      </c>
      <c r="D361" s="2"/>
      <c r="E361" s="2" t="s">
        <v>375</v>
      </c>
      <c r="F361" s="2" t="s">
        <v>376</v>
      </c>
      <c r="G361" s="2" t="s">
        <v>377</v>
      </c>
      <c r="H361" s="2" t="s">
        <v>378</v>
      </c>
      <c r="I361" s="2">
        <f>I359*J361</f>
        <v>1</v>
      </c>
      <c r="J361" s="2">
        <v>0.5</v>
      </c>
      <c r="K361" s="2"/>
      <c r="L361" s="2"/>
      <c r="M361" s="2"/>
      <c r="N361" s="2"/>
      <c r="O361" s="2">
        <f t="shared" si="279"/>
        <v>437.65</v>
      </c>
      <c r="P361" s="2">
        <f t="shared" si="280"/>
        <v>437.65</v>
      </c>
      <c r="Q361" s="2">
        <f t="shared" si="281"/>
        <v>0</v>
      </c>
      <c r="R361" s="2">
        <f t="shared" si="282"/>
        <v>0</v>
      </c>
      <c r="S361" s="2">
        <f t="shared" si="283"/>
        <v>0</v>
      </c>
      <c r="T361" s="2">
        <f t="shared" si="284"/>
        <v>0</v>
      </c>
      <c r="U361" s="2">
        <f t="shared" si="285"/>
        <v>0</v>
      </c>
      <c r="V361" s="2">
        <f t="shared" si="286"/>
        <v>0</v>
      </c>
      <c r="W361" s="2">
        <f t="shared" si="287"/>
        <v>0</v>
      </c>
      <c r="X361" s="2">
        <f t="shared" si="288"/>
        <v>0</v>
      </c>
      <c r="Y361" s="2">
        <f t="shared" si="289"/>
        <v>0</v>
      </c>
      <c r="Z361" s="2"/>
      <c r="AA361" s="2">
        <v>16781625</v>
      </c>
      <c r="AB361" s="2">
        <f t="shared" si="290"/>
        <v>437.65</v>
      </c>
      <c r="AC361" s="2">
        <f t="shared" si="291"/>
        <v>437.65</v>
      </c>
      <c r="AD361" s="2">
        <f t="shared" si="314"/>
        <v>0</v>
      </c>
      <c r="AE361" s="2">
        <f t="shared" si="315"/>
        <v>0</v>
      </c>
      <c r="AF361" s="2">
        <f t="shared" si="316"/>
        <v>0</v>
      </c>
      <c r="AG361" s="2">
        <f t="shared" si="292"/>
        <v>0</v>
      </c>
      <c r="AH361" s="2">
        <f t="shared" si="317"/>
        <v>0</v>
      </c>
      <c r="AI361" s="2">
        <f t="shared" si="318"/>
        <v>0</v>
      </c>
      <c r="AJ361" s="2">
        <f t="shared" si="293"/>
        <v>0</v>
      </c>
      <c r="AK361" s="2">
        <v>437.65</v>
      </c>
      <c r="AL361" s="2">
        <v>437.65</v>
      </c>
      <c r="AM361" s="2">
        <v>0</v>
      </c>
      <c r="AN361" s="2">
        <v>0</v>
      </c>
      <c r="AO361" s="2">
        <v>0</v>
      </c>
      <c r="AP361" s="2">
        <v>0</v>
      </c>
      <c r="AQ361" s="2">
        <v>0</v>
      </c>
      <c r="AR361" s="2">
        <v>0</v>
      </c>
      <c r="AS361" s="2">
        <v>0</v>
      </c>
      <c r="AT361" s="2">
        <v>92</v>
      </c>
      <c r="AU361" s="2">
        <v>65</v>
      </c>
      <c r="AV361" s="2">
        <v>1</v>
      </c>
      <c r="AW361" s="2">
        <v>1</v>
      </c>
      <c r="AX361" s="2"/>
      <c r="AY361" s="2"/>
      <c r="AZ361" s="2">
        <v>1</v>
      </c>
      <c r="BA361" s="2">
        <v>1</v>
      </c>
      <c r="BB361" s="2">
        <v>1</v>
      </c>
      <c r="BC361" s="2">
        <v>1</v>
      </c>
      <c r="BD361" s="2" t="s">
        <v>6</v>
      </c>
      <c r="BE361" s="2" t="s">
        <v>6</v>
      </c>
      <c r="BF361" s="2" t="s">
        <v>6</v>
      </c>
      <c r="BG361" s="2" t="s">
        <v>6</v>
      </c>
      <c r="BH361" s="2">
        <v>3</v>
      </c>
      <c r="BI361" s="2">
        <v>2</v>
      </c>
      <c r="BJ361" s="2" t="s">
        <v>379</v>
      </c>
      <c r="BK361" s="2"/>
      <c r="BL361" s="2"/>
      <c r="BM361" s="2">
        <v>110004</v>
      </c>
      <c r="BN361" s="2">
        <v>0</v>
      </c>
      <c r="BO361" s="2" t="s">
        <v>6</v>
      </c>
      <c r="BP361" s="2">
        <v>0</v>
      </c>
      <c r="BQ361" s="2">
        <v>3</v>
      </c>
      <c r="BR361" s="2">
        <v>0</v>
      </c>
      <c r="BS361" s="2">
        <v>1</v>
      </c>
      <c r="BT361" s="2">
        <v>1</v>
      </c>
      <c r="BU361" s="2">
        <v>1</v>
      </c>
      <c r="BV361" s="2">
        <v>1</v>
      </c>
      <c r="BW361" s="2">
        <v>1</v>
      </c>
      <c r="BX361" s="2">
        <v>1</v>
      </c>
      <c r="BY361" s="2" t="s">
        <v>6</v>
      </c>
      <c r="BZ361" s="2">
        <v>92</v>
      </c>
      <c r="CA361" s="2">
        <v>65</v>
      </c>
      <c r="CB361" s="2"/>
      <c r="CC361" s="2"/>
      <c r="CD361" s="2"/>
      <c r="CE361" s="2">
        <v>0</v>
      </c>
      <c r="CF361" s="2">
        <v>0</v>
      </c>
      <c r="CG361" s="2">
        <v>0</v>
      </c>
      <c r="CH361" s="2"/>
      <c r="CI361" s="2"/>
      <c r="CJ361" s="2"/>
      <c r="CK361" s="2"/>
      <c r="CL361" s="2"/>
      <c r="CM361" s="2">
        <v>0</v>
      </c>
      <c r="CN361" s="2" t="s">
        <v>6</v>
      </c>
      <c r="CO361" s="2">
        <v>0</v>
      </c>
      <c r="CP361" s="2">
        <f t="shared" si="294"/>
        <v>437.65</v>
      </c>
      <c r="CQ361" s="2">
        <f t="shared" si="295"/>
        <v>437.65</v>
      </c>
      <c r="CR361" s="2">
        <f t="shared" si="296"/>
        <v>0</v>
      </c>
      <c r="CS361" s="2">
        <f t="shared" si="297"/>
        <v>0</v>
      </c>
      <c r="CT361" s="2">
        <f t="shared" si="298"/>
        <v>0</v>
      </c>
      <c r="CU361" s="2">
        <f t="shared" si="299"/>
        <v>0</v>
      </c>
      <c r="CV361" s="2">
        <f t="shared" si="300"/>
        <v>0</v>
      </c>
      <c r="CW361" s="2">
        <f t="shared" si="301"/>
        <v>0</v>
      </c>
      <c r="CX361" s="2">
        <f t="shared" si="302"/>
        <v>0</v>
      </c>
      <c r="CY361" s="2">
        <f t="shared" si="303"/>
        <v>0</v>
      </c>
      <c r="CZ361" s="2">
        <f t="shared" si="304"/>
        <v>0</v>
      </c>
      <c r="DA361" s="2"/>
      <c r="DB361" s="2"/>
      <c r="DC361" s="2" t="s">
        <v>6</v>
      </c>
      <c r="DD361" s="2" t="s">
        <v>6</v>
      </c>
      <c r="DE361" s="2" t="s">
        <v>6</v>
      </c>
      <c r="DF361" s="2" t="s">
        <v>6</v>
      </c>
      <c r="DG361" s="2" t="s">
        <v>6</v>
      </c>
      <c r="DH361" s="2" t="s">
        <v>6</v>
      </c>
      <c r="DI361" s="2" t="s">
        <v>6</v>
      </c>
      <c r="DJ361" s="2" t="s">
        <v>6</v>
      </c>
      <c r="DK361" s="2" t="s">
        <v>6</v>
      </c>
      <c r="DL361" s="2" t="s">
        <v>6</v>
      </c>
      <c r="DM361" s="2" t="s">
        <v>6</v>
      </c>
      <c r="DN361" s="2">
        <v>0</v>
      </c>
      <c r="DO361" s="2">
        <v>0</v>
      </c>
      <c r="DP361" s="2">
        <v>1</v>
      </c>
      <c r="DQ361" s="2">
        <v>1</v>
      </c>
      <c r="DR361" s="2"/>
      <c r="DS361" s="2"/>
      <c r="DT361" s="2"/>
      <c r="DU361" s="2">
        <v>1010</v>
      </c>
      <c r="DV361" s="2" t="s">
        <v>378</v>
      </c>
      <c r="DW361" s="2" t="s">
        <v>378</v>
      </c>
      <c r="DX361" s="2">
        <v>1</v>
      </c>
      <c r="DY361" s="2"/>
      <c r="DZ361" s="2"/>
      <c r="EA361" s="2"/>
      <c r="EB361" s="2"/>
      <c r="EC361" s="2"/>
      <c r="ED361" s="2"/>
      <c r="EE361" s="2">
        <v>16510374</v>
      </c>
      <c r="EF361" s="2">
        <v>3</v>
      </c>
      <c r="EG361" s="2" t="s">
        <v>40</v>
      </c>
      <c r="EH361" s="2">
        <v>0</v>
      </c>
      <c r="EI361" s="2" t="s">
        <v>6</v>
      </c>
      <c r="EJ361" s="2">
        <v>2</v>
      </c>
      <c r="EK361" s="2">
        <v>110004</v>
      </c>
      <c r="EL361" s="2" t="s">
        <v>373</v>
      </c>
      <c r="EM361" s="2" t="s">
        <v>374</v>
      </c>
      <c r="EN361" s="2"/>
      <c r="EO361" s="2" t="s">
        <v>6</v>
      </c>
      <c r="EP361" s="2"/>
      <c r="EQ361" s="2">
        <v>0</v>
      </c>
      <c r="ER361" s="2">
        <v>437.65</v>
      </c>
      <c r="ES361" s="2">
        <v>437.65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>
        <v>0</v>
      </c>
      <c r="FR361" s="2">
        <f t="shared" si="305"/>
        <v>0</v>
      </c>
      <c r="FS361" s="2">
        <v>0</v>
      </c>
      <c r="FT361" s="2"/>
      <c r="FU361" s="2"/>
      <c r="FV361" s="2"/>
      <c r="FW361" s="2"/>
      <c r="FX361" s="2">
        <v>92</v>
      </c>
      <c r="FY361" s="2">
        <v>65</v>
      </c>
      <c r="FZ361" s="2"/>
      <c r="GA361" s="2" t="s">
        <v>6</v>
      </c>
      <c r="GB361" s="2"/>
      <c r="GC361" s="2"/>
      <c r="GD361" s="2">
        <v>0</v>
      </c>
      <c r="GE361" s="2"/>
      <c r="GF361" s="2">
        <v>1793542953</v>
      </c>
      <c r="GG361" s="2">
        <v>2</v>
      </c>
      <c r="GH361" s="2">
        <v>1</v>
      </c>
      <c r="GI361" s="2">
        <v>-2</v>
      </c>
      <c r="GJ361" s="2">
        <v>0</v>
      </c>
      <c r="GK361" s="2">
        <f>ROUND(R361*(R12)/100,2)</f>
        <v>0</v>
      </c>
      <c r="GL361" s="2">
        <f t="shared" si="306"/>
        <v>0</v>
      </c>
      <c r="GM361" s="2">
        <f t="shared" si="307"/>
        <v>437.65</v>
      </c>
      <c r="GN361" s="2">
        <f t="shared" si="308"/>
        <v>0</v>
      </c>
      <c r="GO361" s="2">
        <f t="shared" si="309"/>
        <v>437.65</v>
      </c>
      <c r="GP361" s="2">
        <f t="shared" si="310"/>
        <v>0</v>
      </c>
      <c r="GQ361" s="2"/>
      <c r="GR361" s="2">
        <v>0</v>
      </c>
      <c r="GS361" s="2">
        <v>3</v>
      </c>
      <c r="GT361" s="2">
        <v>0</v>
      </c>
      <c r="GU361" s="2" t="s">
        <v>6</v>
      </c>
      <c r="GV361" s="2">
        <f t="shared" si="311"/>
        <v>0</v>
      </c>
      <c r="GW361" s="2">
        <v>1</v>
      </c>
      <c r="GX361" s="2">
        <f t="shared" si="312"/>
        <v>0</v>
      </c>
      <c r="GY361" s="2"/>
      <c r="GZ361" s="2"/>
      <c r="HA361" s="2">
        <v>0</v>
      </c>
      <c r="HB361" s="2">
        <v>0</v>
      </c>
      <c r="HC361" s="2">
        <f t="shared" si="313"/>
        <v>0</v>
      </c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/>
      <c r="HR361" s="2"/>
      <c r="HS361" s="2"/>
      <c r="HT361" s="2"/>
      <c r="HU361" s="2"/>
      <c r="HV361" s="2"/>
      <c r="HW361" s="2"/>
      <c r="HX361" s="2"/>
      <c r="HY361" s="2"/>
      <c r="HZ361" s="2"/>
      <c r="IA361" s="2"/>
      <c r="IB361" s="2"/>
      <c r="IC361" s="2"/>
      <c r="ID361" s="2"/>
      <c r="IE361" s="2"/>
      <c r="IF361" s="2"/>
      <c r="IG361" s="2"/>
      <c r="IH361" s="2"/>
      <c r="II361" s="2"/>
      <c r="IJ361" s="2"/>
      <c r="IK361" s="2">
        <v>0</v>
      </c>
      <c r="IL361" s="2"/>
      <c r="IM361" s="2"/>
      <c r="IN361" s="2"/>
      <c r="IO361" s="2"/>
      <c r="IP361" s="2"/>
      <c r="IQ361" s="2"/>
      <c r="IR361" s="2"/>
      <c r="IS361" s="2"/>
      <c r="IT361" s="2"/>
      <c r="IU361" s="2"/>
    </row>
    <row r="362" spans="1:255" x14ac:dyDescent="0.2">
      <c r="A362">
        <v>18</v>
      </c>
      <c r="B362">
        <v>1</v>
      </c>
      <c r="C362">
        <v>509</v>
      </c>
      <c r="E362" t="s">
        <v>375</v>
      </c>
      <c r="F362" t="s">
        <v>376</v>
      </c>
      <c r="G362" t="s">
        <v>377</v>
      </c>
      <c r="H362" t="s">
        <v>378</v>
      </c>
      <c r="I362">
        <f>I360*J362</f>
        <v>1</v>
      </c>
      <c r="J362">
        <v>0.5</v>
      </c>
      <c r="O362">
        <f t="shared" si="279"/>
        <v>2914.75</v>
      </c>
      <c r="P362">
        <f t="shared" si="280"/>
        <v>2914.75</v>
      </c>
      <c r="Q362">
        <f t="shared" si="281"/>
        <v>0</v>
      </c>
      <c r="R362">
        <f t="shared" si="282"/>
        <v>0</v>
      </c>
      <c r="S362">
        <f t="shared" si="283"/>
        <v>0</v>
      </c>
      <c r="T362">
        <f t="shared" si="284"/>
        <v>0</v>
      </c>
      <c r="U362">
        <f t="shared" si="285"/>
        <v>0</v>
      </c>
      <c r="V362">
        <f t="shared" si="286"/>
        <v>0</v>
      </c>
      <c r="W362">
        <f t="shared" si="287"/>
        <v>0</v>
      </c>
      <c r="X362">
        <f t="shared" si="288"/>
        <v>0</v>
      </c>
      <c r="Y362">
        <f t="shared" si="289"/>
        <v>0</v>
      </c>
      <c r="AA362">
        <v>16781639</v>
      </c>
      <c r="AB362">
        <f t="shared" si="290"/>
        <v>437.65</v>
      </c>
      <c r="AC362">
        <f t="shared" si="291"/>
        <v>437.65</v>
      </c>
      <c r="AD362">
        <f t="shared" si="314"/>
        <v>0</v>
      </c>
      <c r="AE362">
        <f t="shared" si="315"/>
        <v>0</v>
      </c>
      <c r="AF362">
        <f t="shared" si="316"/>
        <v>0</v>
      </c>
      <c r="AG362">
        <f t="shared" si="292"/>
        <v>0</v>
      </c>
      <c r="AH362">
        <f t="shared" si="317"/>
        <v>0</v>
      </c>
      <c r="AI362">
        <f t="shared" si="318"/>
        <v>0</v>
      </c>
      <c r="AJ362">
        <f t="shared" si="293"/>
        <v>0</v>
      </c>
      <c r="AK362">
        <v>437.65</v>
      </c>
      <c r="AL362">
        <v>437.65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92</v>
      </c>
      <c r="AU362">
        <v>65</v>
      </c>
      <c r="AV362">
        <v>1</v>
      </c>
      <c r="AW362">
        <v>1</v>
      </c>
      <c r="AZ362">
        <v>6.66</v>
      </c>
      <c r="BA362">
        <v>1</v>
      </c>
      <c r="BB362">
        <v>1</v>
      </c>
      <c r="BC362">
        <v>6.66</v>
      </c>
      <c r="BD362" t="s">
        <v>6</v>
      </c>
      <c r="BE362" t="s">
        <v>6</v>
      </c>
      <c r="BF362" t="s">
        <v>6</v>
      </c>
      <c r="BG362" t="s">
        <v>6</v>
      </c>
      <c r="BH362">
        <v>3</v>
      </c>
      <c r="BI362">
        <v>2</v>
      </c>
      <c r="BJ362" t="s">
        <v>379</v>
      </c>
      <c r="BM362">
        <v>110004</v>
      </c>
      <c r="BN362">
        <v>0</v>
      </c>
      <c r="BO362" t="s">
        <v>6</v>
      </c>
      <c r="BP362">
        <v>0</v>
      </c>
      <c r="BQ362">
        <v>3</v>
      </c>
      <c r="BR362">
        <v>0</v>
      </c>
      <c r="BS362">
        <v>1</v>
      </c>
      <c r="BT362">
        <v>1</v>
      </c>
      <c r="BU362">
        <v>1</v>
      </c>
      <c r="BV362">
        <v>1</v>
      </c>
      <c r="BW362">
        <v>1</v>
      </c>
      <c r="BX362">
        <v>1</v>
      </c>
      <c r="BY362" t="s">
        <v>6</v>
      </c>
      <c r="BZ362">
        <v>92</v>
      </c>
      <c r="CA362">
        <v>65</v>
      </c>
      <c r="CE362">
        <v>0</v>
      </c>
      <c r="CF362">
        <v>0</v>
      </c>
      <c r="CG362">
        <v>0</v>
      </c>
      <c r="CM362">
        <v>0</v>
      </c>
      <c r="CN362" t="s">
        <v>6</v>
      </c>
      <c r="CO362">
        <v>0</v>
      </c>
      <c r="CP362">
        <f t="shared" si="294"/>
        <v>2914.75</v>
      </c>
      <c r="CQ362">
        <f t="shared" si="295"/>
        <v>2914.7489999999998</v>
      </c>
      <c r="CR362">
        <f t="shared" si="296"/>
        <v>0</v>
      </c>
      <c r="CS362">
        <f t="shared" si="297"/>
        <v>0</v>
      </c>
      <c r="CT362">
        <f t="shared" si="298"/>
        <v>0</v>
      </c>
      <c r="CU362">
        <f t="shared" si="299"/>
        <v>0</v>
      </c>
      <c r="CV362">
        <f t="shared" si="300"/>
        <v>0</v>
      </c>
      <c r="CW362">
        <f t="shared" si="301"/>
        <v>0</v>
      </c>
      <c r="CX362">
        <f t="shared" si="302"/>
        <v>0</v>
      </c>
      <c r="CY362">
        <f t="shared" si="303"/>
        <v>0</v>
      </c>
      <c r="CZ362">
        <f t="shared" si="304"/>
        <v>0</v>
      </c>
      <c r="DC362" t="s">
        <v>6</v>
      </c>
      <c r="DD362" t="s">
        <v>6</v>
      </c>
      <c r="DE362" t="s">
        <v>6</v>
      </c>
      <c r="DF362" t="s">
        <v>6</v>
      </c>
      <c r="DG362" t="s">
        <v>6</v>
      </c>
      <c r="DH362" t="s">
        <v>6</v>
      </c>
      <c r="DI362" t="s">
        <v>6</v>
      </c>
      <c r="DJ362" t="s">
        <v>6</v>
      </c>
      <c r="DK362" t="s">
        <v>6</v>
      </c>
      <c r="DL362" t="s">
        <v>6</v>
      </c>
      <c r="DM362" t="s">
        <v>6</v>
      </c>
      <c r="DN362">
        <v>0</v>
      </c>
      <c r="DO362">
        <v>0</v>
      </c>
      <c r="DP362">
        <v>1</v>
      </c>
      <c r="DQ362">
        <v>1</v>
      </c>
      <c r="DU362">
        <v>1010</v>
      </c>
      <c r="DV362" t="s">
        <v>378</v>
      </c>
      <c r="DW362" t="s">
        <v>378</v>
      </c>
      <c r="DX362">
        <v>1</v>
      </c>
      <c r="EE362">
        <v>16510374</v>
      </c>
      <c r="EF362">
        <v>3</v>
      </c>
      <c r="EG362" t="s">
        <v>40</v>
      </c>
      <c r="EH362">
        <v>0</v>
      </c>
      <c r="EI362" t="s">
        <v>6</v>
      </c>
      <c r="EJ362">
        <v>2</v>
      </c>
      <c r="EK362">
        <v>110004</v>
      </c>
      <c r="EL362" t="s">
        <v>373</v>
      </c>
      <c r="EM362" t="s">
        <v>374</v>
      </c>
      <c r="EO362" t="s">
        <v>6</v>
      </c>
      <c r="EQ362">
        <v>0</v>
      </c>
      <c r="ER362">
        <v>437.65</v>
      </c>
      <c r="ES362">
        <v>437.65</v>
      </c>
      <c r="ET362">
        <v>0</v>
      </c>
      <c r="EU362">
        <v>0</v>
      </c>
      <c r="EV362">
        <v>0</v>
      </c>
      <c r="EW362">
        <v>0</v>
      </c>
      <c r="EX362">
        <v>0</v>
      </c>
      <c r="FQ362">
        <v>0</v>
      </c>
      <c r="FR362">
        <f t="shared" si="305"/>
        <v>0</v>
      </c>
      <c r="FS362">
        <v>0</v>
      </c>
      <c r="FX362">
        <v>92</v>
      </c>
      <c r="FY362">
        <v>65</v>
      </c>
      <c r="GA362" t="s">
        <v>6</v>
      </c>
      <c r="GD362">
        <v>0</v>
      </c>
      <c r="GF362">
        <v>1793542953</v>
      </c>
      <c r="GG362">
        <v>1</v>
      </c>
      <c r="GH362">
        <v>1</v>
      </c>
      <c r="GI362">
        <v>4</v>
      </c>
      <c r="GJ362">
        <v>0</v>
      </c>
      <c r="GK362">
        <f>ROUND(R362*(S12)/100,2)</f>
        <v>0</v>
      </c>
      <c r="GL362">
        <f t="shared" si="306"/>
        <v>0</v>
      </c>
      <c r="GM362">
        <f t="shared" si="307"/>
        <v>2914.75</v>
      </c>
      <c r="GN362">
        <f t="shared" si="308"/>
        <v>0</v>
      </c>
      <c r="GO362">
        <f t="shared" si="309"/>
        <v>2914.75</v>
      </c>
      <c r="GP362">
        <f t="shared" si="310"/>
        <v>0</v>
      </c>
      <c r="GR362">
        <v>0</v>
      </c>
      <c r="GS362">
        <v>3</v>
      </c>
      <c r="GT362">
        <v>0</v>
      </c>
      <c r="GU362" t="s">
        <v>6</v>
      </c>
      <c r="GV362">
        <f t="shared" si="311"/>
        <v>0</v>
      </c>
      <c r="GW362">
        <v>1</v>
      </c>
      <c r="GX362">
        <f t="shared" si="312"/>
        <v>0</v>
      </c>
      <c r="HA362">
        <v>0</v>
      </c>
      <c r="HB362">
        <v>0</v>
      </c>
      <c r="HC362">
        <f t="shared" si="313"/>
        <v>0</v>
      </c>
      <c r="IK362">
        <v>0</v>
      </c>
    </row>
    <row r="363" spans="1:255" x14ac:dyDescent="0.2">
      <c r="A363" s="2">
        <v>18</v>
      </c>
      <c r="B363" s="2">
        <v>1</v>
      </c>
      <c r="C363" s="2">
        <v>501</v>
      </c>
      <c r="D363" s="2"/>
      <c r="E363" s="2" t="s">
        <v>380</v>
      </c>
      <c r="F363" s="2" t="s">
        <v>381</v>
      </c>
      <c r="G363" s="2" t="s">
        <v>382</v>
      </c>
      <c r="H363" s="2" t="s">
        <v>378</v>
      </c>
      <c r="I363" s="2">
        <f>I359*J363</f>
        <v>1</v>
      </c>
      <c r="J363" s="2">
        <v>0.5</v>
      </c>
      <c r="K363" s="2"/>
      <c r="L363" s="2"/>
      <c r="M363" s="2"/>
      <c r="N363" s="2"/>
      <c r="O363" s="2">
        <f t="shared" si="279"/>
        <v>202.07</v>
      </c>
      <c r="P363" s="2">
        <f t="shared" si="280"/>
        <v>202.07</v>
      </c>
      <c r="Q363" s="2">
        <f t="shared" si="281"/>
        <v>0</v>
      </c>
      <c r="R363" s="2">
        <f t="shared" si="282"/>
        <v>0</v>
      </c>
      <c r="S363" s="2">
        <f t="shared" si="283"/>
        <v>0</v>
      </c>
      <c r="T363" s="2">
        <f t="shared" si="284"/>
        <v>0</v>
      </c>
      <c r="U363" s="2">
        <f t="shared" si="285"/>
        <v>0</v>
      </c>
      <c r="V363" s="2">
        <f t="shared" si="286"/>
        <v>0</v>
      </c>
      <c r="W363" s="2">
        <f t="shared" si="287"/>
        <v>0</v>
      </c>
      <c r="X363" s="2">
        <f t="shared" si="288"/>
        <v>0</v>
      </c>
      <c r="Y363" s="2">
        <f t="shared" si="289"/>
        <v>0</v>
      </c>
      <c r="Z363" s="2"/>
      <c r="AA363" s="2">
        <v>16781625</v>
      </c>
      <c r="AB363" s="2">
        <f t="shared" si="290"/>
        <v>202.07</v>
      </c>
      <c r="AC363" s="2">
        <f t="shared" si="291"/>
        <v>202.07</v>
      </c>
      <c r="AD363" s="2">
        <f t="shared" si="314"/>
        <v>0</v>
      </c>
      <c r="AE363" s="2">
        <f t="shared" si="315"/>
        <v>0</v>
      </c>
      <c r="AF363" s="2">
        <f t="shared" si="316"/>
        <v>0</v>
      </c>
      <c r="AG363" s="2">
        <f t="shared" si="292"/>
        <v>0</v>
      </c>
      <c r="AH363" s="2">
        <f t="shared" si="317"/>
        <v>0</v>
      </c>
      <c r="AI363" s="2">
        <f t="shared" si="318"/>
        <v>0</v>
      </c>
      <c r="AJ363" s="2">
        <f t="shared" si="293"/>
        <v>0</v>
      </c>
      <c r="AK363" s="2">
        <v>202.07</v>
      </c>
      <c r="AL363" s="2">
        <v>202.07</v>
      </c>
      <c r="AM363" s="2">
        <v>0</v>
      </c>
      <c r="AN363" s="2">
        <v>0</v>
      </c>
      <c r="AO363" s="2">
        <v>0</v>
      </c>
      <c r="AP363" s="2">
        <v>0</v>
      </c>
      <c r="AQ363" s="2">
        <v>0</v>
      </c>
      <c r="AR363" s="2">
        <v>0</v>
      </c>
      <c r="AS363" s="2">
        <v>0</v>
      </c>
      <c r="AT363" s="2">
        <v>92</v>
      </c>
      <c r="AU363" s="2">
        <v>65</v>
      </c>
      <c r="AV363" s="2">
        <v>1</v>
      </c>
      <c r="AW363" s="2">
        <v>1</v>
      </c>
      <c r="AX363" s="2"/>
      <c r="AY363" s="2"/>
      <c r="AZ363" s="2">
        <v>1</v>
      </c>
      <c r="BA363" s="2">
        <v>1</v>
      </c>
      <c r="BB363" s="2">
        <v>1</v>
      </c>
      <c r="BC363" s="2">
        <v>1</v>
      </c>
      <c r="BD363" s="2" t="s">
        <v>6</v>
      </c>
      <c r="BE363" s="2" t="s">
        <v>6</v>
      </c>
      <c r="BF363" s="2" t="s">
        <v>6</v>
      </c>
      <c r="BG363" s="2" t="s">
        <v>6</v>
      </c>
      <c r="BH363" s="2">
        <v>3</v>
      </c>
      <c r="BI363" s="2">
        <v>2</v>
      </c>
      <c r="BJ363" s="2" t="s">
        <v>383</v>
      </c>
      <c r="BK363" s="2"/>
      <c r="BL363" s="2"/>
      <c r="BM363" s="2">
        <v>110004</v>
      </c>
      <c r="BN363" s="2">
        <v>0</v>
      </c>
      <c r="BO363" s="2" t="s">
        <v>6</v>
      </c>
      <c r="BP363" s="2">
        <v>0</v>
      </c>
      <c r="BQ363" s="2">
        <v>3</v>
      </c>
      <c r="BR363" s="2">
        <v>0</v>
      </c>
      <c r="BS363" s="2">
        <v>1</v>
      </c>
      <c r="BT363" s="2">
        <v>1</v>
      </c>
      <c r="BU363" s="2">
        <v>1</v>
      </c>
      <c r="BV363" s="2">
        <v>1</v>
      </c>
      <c r="BW363" s="2">
        <v>1</v>
      </c>
      <c r="BX363" s="2">
        <v>1</v>
      </c>
      <c r="BY363" s="2" t="s">
        <v>6</v>
      </c>
      <c r="BZ363" s="2">
        <v>92</v>
      </c>
      <c r="CA363" s="2">
        <v>65</v>
      </c>
      <c r="CB363" s="2"/>
      <c r="CC363" s="2"/>
      <c r="CD363" s="2"/>
      <c r="CE363" s="2">
        <v>0</v>
      </c>
      <c r="CF363" s="2">
        <v>0</v>
      </c>
      <c r="CG363" s="2">
        <v>0</v>
      </c>
      <c r="CH363" s="2"/>
      <c r="CI363" s="2"/>
      <c r="CJ363" s="2"/>
      <c r="CK363" s="2"/>
      <c r="CL363" s="2"/>
      <c r="CM363" s="2">
        <v>0</v>
      </c>
      <c r="CN363" s="2" t="s">
        <v>6</v>
      </c>
      <c r="CO363" s="2">
        <v>0</v>
      </c>
      <c r="CP363" s="2">
        <f t="shared" si="294"/>
        <v>202.07</v>
      </c>
      <c r="CQ363" s="2">
        <f t="shared" si="295"/>
        <v>202.07</v>
      </c>
      <c r="CR363" s="2">
        <f t="shared" si="296"/>
        <v>0</v>
      </c>
      <c r="CS363" s="2">
        <f t="shared" si="297"/>
        <v>0</v>
      </c>
      <c r="CT363" s="2">
        <f t="shared" si="298"/>
        <v>0</v>
      </c>
      <c r="CU363" s="2">
        <f t="shared" si="299"/>
        <v>0</v>
      </c>
      <c r="CV363" s="2">
        <f t="shared" si="300"/>
        <v>0</v>
      </c>
      <c r="CW363" s="2">
        <f t="shared" si="301"/>
        <v>0</v>
      </c>
      <c r="CX363" s="2">
        <f t="shared" si="302"/>
        <v>0</v>
      </c>
      <c r="CY363" s="2">
        <f t="shared" si="303"/>
        <v>0</v>
      </c>
      <c r="CZ363" s="2">
        <f t="shared" si="304"/>
        <v>0</v>
      </c>
      <c r="DA363" s="2"/>
      <c r="DB363" s="2"/>
      <c r="DC363" s="2" t="s">
        <v>6</v>
      </c>
      <c r="DD363" s="2" t="s">
        <v>6</v>
      </c>
      <c r="DE363" s="2" t="s">
        <v>6</v>
      </c>
      <c r="DF363" s="2" t="s">
        <v>6</v>
      </c>
      <c r="DG363" s="2" t="s">
        <v>6</v>
      </c>
      <c r="DH363" s="2" t="s">
        <v>6</v>
      </c>
      <c r="DI363" s="2" t="s">
        <v>6</v>
      </c>
      <c r="DJ363" s="2" t="s">
        <v>6</v>
      </c>
      <c r="DK363" s="2" t="s">
        <v>6</v>
      </c>
      <c r="DL363" s="2" t="s">
        <v>6</v>
      </c>
      <c r="DM363" s="2" t="s">
        <v>6</v>
      </c>
      <c r="DN363" s="2">
        <v>0</v>
      </c>
      <c r="DO363" s="2">
        <v>0</v>
      </c>
      <c r="DP363" s="2">
        <v>1</v>
      </c>
      <c r="DQ363" s="2">
        <v>1</v>
      </c>
      <c r="DR363" s="2"/>
      <c r="DS363" s="2"/>
      <c r="DT363" s="2"/>
      <c r="DU363" s="2">
        <v>1010</v>
      </c>
      <c r="DV363" s="2" t="s">
        <v>378</v>
      </c>
      <c r="DW363" s="2" t="s">
        <v>378</v>
      </c>
      <c r="DX363" s="2">
        <v>1</v>
      </c>
      <c r="DY363" s="2"/>
      <c r="DZ363" s="2"/>
      <c r="EA363" s="2"/>
      <c r="EB363" s="2"/>
      <c r="EC363" s="2"/>
      <c r="ED363" s="2"/>
      <c r="EE363" s="2">
        <v>16510374</v>
      </c>
      <c r="EF363" s="2">
        <v>3</v>
      </c>
      <c r="EG363" s="2" t="s">
        <v>40</v>
      </c>
      <c r="EH363" s="2">
        <v>0</v>
      </c>
      <c r="EI363" s="2" t="s">
        <v>6</v>
      </c>
      <c r="EJ363" s="2">
        <v>2</v>
      </c>
      <c r="EK363" s="2">
        <v>110004</v>
      </c>
      <c r="EL363" s="2" t="s">
        <v>373</v>
      </c>
      <c r="EM363" s="2" t="s">
        <v>374</v>
      </c>
      <c r="EN363" s="2"/>
      <c r="EO363" s="2" t="s">
        <v>6</v>
      </c>
      <c r="EP363" s="2"/>
      <c r="EQ363" s="2">
        <v>0</v>
      </c>
      <c r="ER363" s="2">
        <v>202.07</v>
      </c>
      <c r="ES363" s="2">
        <v>202.07</v>
      </c>
      <c r="ET363" s="2">
        <v>0</v>
      </c>
      <c r="EU363" s="2">
        <v>0</v>
      </c>
      <c r="EV363" s="2">
        <v>0</v>
      </c>
      <c r="EW363" s="2">
        <v>0</v>
      </c>
      <c r="EX363" s="2">
        <v>0</v>
      </c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>
        <v>0</v>
      </c>
      <c r="FR363" s="2">
        <f t="shared" si="305"/>
        <v>0</v>
      </c>
      <c r="FS363" s="2">
        <v>0</v>
      </c>
      <c r="FT363" s="2"/>
      <c r="FU363" s="2"/>
      <c r="FV363" s="2"/>
      <c r="FW363" s="2"/>
      <c r="FX363" s="2">
        <v>92</v>
      </c>
      <c r="FY363" s="2">
        <v>65</v>
      </c>
      <c r="FZ363" s="2"/>
      <c r="GA363" s="2" t="s">
        <v>6</v>
      </c>
      <c r="GB363" s="2"/>
      <c r="GC363" s="2"/>
      <c r="GD363" s="2">
        <v>0</v>
      </c>
      <c r="GE363" s="2"/>
      <c r="GF363" s="2">
        <v>230236074</v>
      </c>
      <c r="GG363" s="2">
        <v>2</v>
      </c>
      <c r="GH363" s="2">
        <v>1</v>
      </c>
      <c r="GI363" s="2">
        <v>-2</v>
      </c>
      <c r="GJ363" s="2">
        <v>0</v>
      </c>
      <c r="GK363" s="2">
        <f>ROUND(R363*(R12)/100,2)</f>
        <v>0</v>
      </c>
      <c r="GL363" s="2">
        <f t="shared" si="306"/>
        <v>0</v>
      </c>
      <c r="GM363" s="2">
        <f t="shared" si="307"/>
        <v>202.07</v>
      </c>
      <c r="GN363" s="2">
        <f t="shared" si="308"/>
        <v>0</v>
      </c>
      <c r="GO363" s="2">
        <f t="shared" si="309"/>
        <v>202.07</v>
      </c>
      <c r="GP363" s="2">
        <f t="shared" si="310"/>
        <v>0</v>
      </c>
      <c r="GQ363" s="2"/>
      <c r="GR363" s="2">
        <v>0</v>
      </c>
      <c r="GS363" s="2">
        <v>3</v>
      </c>
      <c r="GT363" s="2">
        <v>0</v>
      </c>
      <c r="GU363" s="2" t="s">
        <v>6</v>
      </c>
      <c r="GV363" s="2">
        <f t="shared" si="311"/>
        <v>0</v>
      </c>
      <c r="GW363" s="2">
        <v>1</v>
      </c>
      <c r="GX363" s="2">
        <f t="shared" si="312"/>
        <v>0</v>
      </c>
      <c r="GY363" s="2"/>
      <c r="GZ363" s="2"/>
      <c r="HA363" s="2">
        <v>0</v>
      </c>
      <c r="HB363" s="2">
        <v>0</v>
      </c>
      <c r="HC363" s="2">
        <f t="shared" si="313"/>
        <v>0</v>
      </c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/>
      <c r="HR363" s="2"/>
      <c r="HS363" s="2"/>
      <c r="HT363" s="2"/>
      <c r="HU363" s="2"/>
      <c r="HV363" s="2"/>
      <c r="HW363" s="2"/>
      <c r="HX363" s="2"/>
      <c r="HY363" s="2"/>
      <c r="HZ363" s="2"/>
      <c r="IA363" s="2"/>
      <c r="IB363" s="2"/>
      <c r="IC363" s="2"/>
      <c r="ID363" s="2"/>
      <c r="IE363" s="2"/>
      <c r="IF363" s="2"/>
      <c r="IG363" s="2"/>
      <c r="IH363" s="2"/>
      <c r="II363" s="2"/>
      <c r="IJ363" s="2"/>
      <c r="IK363" s="2">
        <v>0</v>
      </c>
      <c r="IL363" s="2"/>
      <c r="IM363" s="2"/>
      <c r="IN363" s="2"/>
      <c r="IO363" s="2"/>
      <c r="IP363" s="2"/>
      <c r="IQ363" s="2"/>
      <c r="IR363" s="2"/>
      <c r="IS363" s="2"/>
      <c r="IT363" s="2"/>
      <c r="IU363" s="2"/>
    </row>
    <row r="364" spans="1:255" x14ac:dyDescent="0.2">
      <c r="A364">
        <v>18</v>
      </c>
      <c r="B364">
        <v>1</v>
      </c>
      <c r="C364">
        <v>510</v>
      </c>
      <c r="E364" t="s">
        <v>380</v>
      </c>
      <c r="F364" t="s">
        <v>381</v>
      </c>
      <c r="G364" t="s">
        <v>382</v>
      </c>
      <c r="H364" t="s">
        <v>378</v>
      </c>
      <c r="I364">
        <f>I360*J364</f>
        <v>1</v>
      </c>
      <c r="J364">
        <v>0.5</v>
      </c>
      <c r="O364">
        <f t="shared" si="279"/>
        <v>1345.79</v>
      </c>
      <c r="P364">
        <f t="shared" si="280"/>
        <v>1345.79</v>
      </c>
      <c r="Q364">
        <f t="shared" si="281"/>
        <v>0</v>
      </c>
      <c r="R364">
        <f t="shared" si="282"/>
        <v>0</v>
      </c>
      <c r="S364">
        <f t="shared" si="283"/>
        <v>0</v>
      </c>
      <c r="T364">
        <f t="shared" si="284"/>
        <v>0</v>
      </c>
      <c r="U364">
        <f t="shared" si="285"/>
        <v>0</v>
      </c>
      <c r="V364">
        <f t="shared" si="286"/>
        <v>0</v>
      </c>
      <c r="W364">
        <f t="shared" si="287"/>
        <v>0</v>
      </c>
      <c r="X364">
        <f t="shared" si="288"/>
        <v>0</v>
      </c>
      <c r="Y364">
        <f t="shared" si="289"/>
        <v>0</v>
      </c>
      <c r="AA364">
        <v>16781639</v>
      </c>
      <c r="AB364">
        <f t="shared" si="290"/>
        <v>202.07</v>
      </c>
      <c r="AC364">
        <f t="shared" si="291"/>
        <v>202.07</v>
      </c>
      <c r="AD364">
        <f t="shared" si="314"/>
        <v>0</v>
      </c>
      <c r="AE364">
        <f t="shared" si="315"/>
        <v>0</v>
      </c>
      <c r="AF364">
        <f t="shared" si="316"/>
        <v>0</v>
      </c>
      <c r="AG364">
        <f t="shared" si="292"/>
        <v>0</v>
      </c>
      <c r="AH364">
        <f t="shared" si="317"/>
        <v>0</v>
      </c>
      <c r="AI364">
        <f t="shared" si="318"/>
        <v>0</v>
      </c>
      <c r="AJ364">
        <f t="shared" si="293"/>
        <v>0</v>
      </c>
      <c r="AK364">
        <v>202.07</v>
      </c>
      <c r="AL364">
        <v>202.07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92</v>
      </c>
      <c r="AU364">
        <v>65</v>
      </c>
      <c r="AV364">
        <v>1</v>
      </c>
      <c r="AW364">
        <v>1</v>
      </c>
      <c r="AZ364">
        <v>6.66</v>
      </c>
      <c r="BA364">
        <v>1</v>
      </c>
      <c r="BB364">
        <v>1</v>
      </c>
      <c r="BC364">
        <v>6.66</v>
      </c>
      <c r="BD364" t="s">
        <v>6</v>
      </c>
      <c r="BE364" t="s">
        <v>6</v>
      </c>
      <c r="BF364" t="s">
        <v>6</v>
      </c>
      <c r="BG364" t="s">
        <v>6</v>
      </c>
      <c r="BH364">
        <v>3</v>
      </c>
      <c r="BI364">
        <v>2</v>
      </c>
      <c r="BJ364" t="s">
        <v>383</v>
      </c>
      <c r="BM364">
        <v>110004</v>
      </c>
      <c r="BN364">
        <v>0</v>
      </c>
      <c r="BO364" t="s">
        <v>6</v>
      </c>
      <c r="BP364">
        <v>0</v>
      </c>
      <c r="BQ364">
        <v>3</v>
      </c>
      <c r="BR364">
        <v>0</v>
      </c>
      <c r="BS364">
        <v>1</v>
      </c>
      <c r="BT364">
        <v>1</v>
      </c>
      <c r="BU364">
        <v>1</v>
      </c>
      <c r="BV364">
        <v>1</v>
      </c>
      <c r="BW364">
        <v>1</v>
      </c>
      <c r="BX364">
        <v>1</v>
      </c>
      <c r="BY364" t="s">
        <v>6</v>
      </c>
      <c r="BZ364">
        <v>92</v>
      </c>
      <c r="CA364">
        <v>65</v>
      </c>
      <c r="CE364">
        <v>0</v>
      </c>
      <c r="CF364">
        <v>0</v>
      </c>
      <c r="CG364">
        <v>0</v>
      </c>
      <c r="CM364">
        <v>0</v>
      </c>
      <c r="CN364" t="s">
        <v>6</v>
      </c>
      <c r="CO364">
        <v>0</v>
      </c>
      <c r="CP364">
        <f t="shared" si="294"/>
        <v>1345.79</v>
      </c>
      <c r="CQ364">
        <f t="shared" si="295"/>
        <v>1345.7862</v>
      </c>
      <c r="CR364">
        <f t="shared" si="296"/>
        <v>0</v>
      </c>
      <c r="CS364">
        <f t="shared" si="297"/>
        <v>0</v>
      </c>
      <c r="CT364">
        <f t="shared" si="298"/>
        <v>0</v>
      </c>
      <c r="CU364">
        <f t="shared" si="299"/>
        <v>0</v>
      </c>
      <c r="CV364">
        <f t="shared" si="300"/>
        <v>0</v>
      </c>
      <c r="CW364">
        <f t="shared" si="301"/>
        <v>0</v>
      </c>
      <c r="CX364">
        <f t="shared" si="302"/>
        <v>0</v>
      </c>
      <c r="CY364">
        <f t="shared" si="303"/>
        <v>0</v>
      </c>
      <c r="CZ364">
        <f t="shared" si="304"/>
        <v>0</v>
      </c>
      <c r="DC364" t="s">
        <v>6</v>
      </c>
      <c r="DD364" t="s">
        <v>6</v>
      </c>
      <c r="DE364" t="s">
        <v>6</v>
      </c>
      <c r="DF364" t="s">
        <v>6</v>
      </c>
      <c r="DG364" t="s">
        <v>6</v>
      </c>
      <c r="DH364" t="s">
        <v>6</v>
      </c>
      <c r="DI364" t="s">
        <v>6</v>
      </c>
      <c r="DJ364" t="s">
        <v>6</v>
      </c>
      <c r="DK364" t="s">
        <v>6</v>
      </c>
      <c r="DL364" t="s">
        <v>6</v>
      </c>
      <c r="DM364" t="s">
        <v>6</v>
      </c>
      <c r="DN364">
        <v>0</v>
      </c>
      <c r="DO364">
        <v>0</v>
      </c>
      <c r="DP364">
        <v>1</v>
      </c>
      <c r="DQ364">
        <v>1</v>
      </c>
      <c r="DU364">
        <v>1010</v>
      </c>
      <c r="DV364" t="s">
        <v>378</v>
      </c>
      <c r="DW364" t="s">
        <v>378</v>
      </c>
      <c r="DX364">
        <v>1</v>
      </c>
      <c r="EE364">
        <v>16510374</v>
      </c>
      <c r="EF364">
        <v>3</v>
      </c>
      <c r="EG364" t="s">
        <v>40</v>
      </c>
      <c r="EH364">
        <v>0</v>
      </c>
      <c r="EI364" t="s">
        <v>6</v>
      </c>
      <c r="EJ364">
        <v>2</v>
      </c>
      <c r="EK364">
        <v>110004</v>
      </c>
      <c r="EL364" t="s">
        <v>373</v>
      </c>
      <c r="EM364" t="s">
        <v>374</v>
      </c>
      <c r="EO364" t="s">
        <v>6</v>
      </c>
      <c r="EQ364">
        <v>0</v>
      </c>
      <c r="ER364">
        <v>202.07</v>
      </c>
      <c r="ES364">
        <v>202.07</v>
      </c>
      <c r="ET364">
        <v>0</v>
      </c>
      <c r="EU364">
        <v>0</v>
      </c>
      <c r="EV364">
        <v>0</v>
      </c>
      <c r="EW364">
        <v>0</v>
      </c>
      <c r="EX364">
        <v>0</v>
      </c>
      <c r="FQ364">
        <v>0</v>
      </c>
      <c r="FR364">
        <f t="shared" si="305"/>
        <v>0</v>
      </c>
      <c r="FS364">
        <v>0</v>
      </c>
      <c r="FX364">
        <v>92</v>
      </c>
      <c r="FY364">
        <v>65</v>
      </c>
      <c r="GA364" t="s">
        <v>6</v>
      </c>
      <c r="GD364">
        <v>0</v>
      </c>
      <c r="GF364">
        <v>230236074</v>
      </c>
      <c r="GG364">
        <v>1</v>
      </c>
      <c r="GH364">
        <v>1</v>
      </c>
      <c r="GI364">
        <v>4</v>
      </c>
      <c r="GJ364">
        <v>0</v>
      </c>
      <c r="GK364">
        <f>ROUND(R364*(S12)/100,2)</f>
        <v>0</v>
      </c>
      <c r="GL364">
        <f t="shared" si="306"/>
        <v>0</v>
      </c>
      <c r="GM364">
        <f t="shared" si="307"/>
        <v>1345.79</v>
      </c>
      <c r="GN364">
        <f t="shared" si="308"/>
        <v>0</v>
      </c>
      <c r="GO364">
        <f t="shared" si="309"/>
        <v>1345.79</v>
      </c>
      <c r="GP364">
        <f t="shared" si="310"/>
        <v>0</v>
      </c>
      <c r="GR364">
        <v>0</v>
      </c>
      <c r="GS364">
        <v>3</v>
      </c>
      <c r="GT364">
        <v>0</v>
      </c>
      <c r="GU364" t="s">
        <v>6</v>
      </c>
      <c r="GV364">
        <f t="shared" si="311"/>
        <v>0</v>
      </c>
      <c r="GW364">
        <v>1</v>
      </c>
      <c r="GX364">
        <f t="shared" si="312"/>
        <v>0</v>
      </c>
      <c r="HA364">
        <v>0</v>
      </c>
      <c r="HB364">
        <v>0</v>
      </c>
      <c r="HC364">
        <f t="shared" si="313"/>
        <v>0</v>
      </c>
      <c r="IK364">
        <v>0</v>
      </c>
    </row>
    <row r="365" spans="1:255" x14ac:dyDescent="0.2">
      <c r="A365" s="2">
        <v>17</v>
      </c>
      <c r="B365" s="2">
        <v>1</v>
      </c>
      <c r="C365" s="2">
        <f>ROW(SmtRes!A528)</f>
        <v>528</v>
      </c>
      <c r="D365" s="2">
        <f>ROW(EtalonRes!A522)</f>
        <v>522</v>
      </c>
      <c r="E365" s="2" t="s">
        <v>384</v>
      </c>
      <c r="F365" s="2" t="s">
        <v>385</v>
      </c>
      <c r="G365" s="2" t="s">
        <v>386</v>
      </c>
      <c r="H365" s="2" t="s">
        <v>35</v>
      </c>
      <c r="I365" s="2">
        <v>14</v>
      </c>
      <c r="J365" s="2">
        <v>0</v>
      </c>
      <c r="K365" s="2"/>
      <c r="L365" s="2"/>
      <c r="M365" s="2"/>
      <c r="N365" s="2"/>
      <c r="O365" s="2">
        <f t="shared" si="279"/>
        <v>503.72</v>
      </c>
      <c r="P365" s="2">
        <f t="shared" si="280"/>
        <v>281.26</v>
      </c>
      <c r="Q365" s="2">
        <f t="shared" si="281"/>
        <v>14.7</v>
      </c>
      <c r="R365" s="2">
        <f t="shared" si="282"/>
        <v>0</v>
      </c>
      <c r="S365" s="2">
        <f t="shared" si="283"/>
        <v>207.76</v>
      </c>
      <c r="T365" s="2">
        <f t="shared" si="284"/>
        <v>0</v>
      </c>
      <c r="U365" s="2">
        <f t="shared" si="285"/>
        <v>21.84</v>
      </c>
      <c r="V365" s="2">
        <f t="shared" si="286"/>
        <v>0</v>
      </c>
      <c r="W365" s="2">
        <f t="shared" si="287"/>
        <v>0</v>
      </c>
      <c r="X365" s="2">
        <f t="shared" si="288"/>
        <v>197.37</v>
      </c>
      <c r="Y365" s="2">
        <f t="shared" si="289"/>
        <v>135.04</v>
      </c>
      <c r="Z365" s="2"/>
      <c r="AA365" s="2">
        <v>16781625</v>
      </c>
      <c r="AB365" s="2">
        <f t="shared" si="290"/>
        <v>35.979999999999997</v>
      </c>
      <c r="AC365" s="2">
        <f t="shared" si="291"/>
        <v>20.09</v>
      </c>
      <c r="AD365" s="2">
        <f t="shared" si="314"/>
        <v>1.05</v>
      </c>
      <c r="AE365" s="2">
        <f t="shared" si="315"/>
        <v>0</v>
      </c>
      <c r="AF365" s="2">
        <f t="shared" si="316"/>
        <v>14.84</v>
      </c>
      <c r="AG365" s="2">
        <f t="shared" si="292"/>
        <v>0</v>
      </c>
      <c r="AH365" s="2">
        <f t="shared" si="317"/>
        <v>1.56</v>
      </c>
      <c r="AI365" s="2">
        <f t="shared" si="318"/>
        <v>0</v>
      </c>
      <c r="AJ365" s="2">
        <f t="shared" si="293"/>
        <v>0</v>
      </c>
      <c r="AK365" s="2">
        <v>35.979999999999997</v>
      </c>
      <c r="AL365" s="2">
        <v>20.09</v>
      </c>
      <c r="AM365" s="2">
        <v>1.05</v>
      </c>
      <c r="AN365" s="2">
        <v>0</v>
      </c>
      <c r="AO365" s="2">
        <v>14.84</v>
      </c>
      <c r="AP365" s="2">
        <v>0</v>
      </c>
      <c r="AQ365" s="2">
        <v>1.56</v>
      </c>
      <c r="AR365" s="2">
        <v>0</v>
      </c>
      <c r="AS365" s="2">
        <v>0</v>
      </c>
      <c r="AT365" s="2">
        <v>95</v>
      </c>
      <c r="AU365" s="2">
        <v>65</v>
      </c>
      <c r="AV365" s="2">
        <v>1</v>
      </c>
      <c r="AW365" s="2">
        <v>1</v>
      </c>
      <c r="AX365" s="2"/>
      <c r="AY365" s="2"/>
      <c r="AZ365" s="2">
        <v>1</v>
      </c>
      <c r="BA365" s="2">
        <v>1</v>
      </c>
      <c r="BB365" s="2">
        <v>1</v>
      </c>
      <c r="BC365" s="2">
        <v>1</v>
      </c>
      <c r="BD365" s="2" t="s">
        <v>6</v>
      </c>
      <c r="BE365" s="2" t="s">
        <v>6</v>
      </c>
      <c r="BF365" s="2" t="s">
        <v>6</v>
      </c>
      <c r="BG365" s="2" t="s">
        <v>6</v>
      </c>
      <c r="BH365" s="2">
        <v>0</v>
      </c>
      <c r="BI365" s="2">
        <v>2</v>
      </c>
      <c r="BJ365" s="2" t="s">
        <v>387</v>
      </c>
      <c r="BK365" s="2"/>
      <c r="BL365" s="2"/>
      <c r="BM365" s="2">
        <v>108001</v>
      </c>
      <c r="BN365" s="2">
        <v>0</v>
      </c>
      <c r="BO365" s="2" t="s">
        <v>6</v>
      </c>
      <c r="BP365" s="2">
        <v>0</v>
      </c>
      <c r="BQ365" s="2">
        <v>3</v>
      </c>
      <c r="BR365" s="2">
        <v>0</v>
      </c>
      <c r="BS365" s="2">
        <v>1</v>
      </c>
      <c r="BT365" s="2">
        <v>1</v>
      </c>
      <c r="BU365" s="2">
        <v>1</v>
      </c>
      <c r="BV365" s="2">
        <v>1</v>
      </c>
      <c r="BW365" s="2">
        <v>1</v>
      </c>
      <c r="BX365" s="2">
        <v>1</v>
      </c>
      <c r="BY365" s="2" t="s">
        <v>6</v>
      </c>
      <c r="BZ365" s="2">
        <v>95</v>
      </c>
      <c r="CA365" s="2">
        <v>65</v>
      </c>
      <c r="CB365" s="2"/>
      <c r="CC365" s="2"/>
      <c r="CD365" s="2"/>
      <c r="CE365" s="2">
        <v>0</v>
      </c>
      <c r="CF365" s="2">
        <v>0</v>
      </c>
      <c r="CG365" s="2">
        <v>0</v>
      </c>
      <c r="CH365" s="2"/>
      <c r="CI365" s="2"/>
      <c r="CJ365" s="2"/>
      <c r="CK365" s="2"/>
      <c r="CL365" s="2"/>
      <c r="CM365" s="2">
        <v>0</v>
      </c>
      <c r="CN365" s="2" t="s">
        <v>6</v>
      </c>
      <c r="CO365" s="2">
        <v>0</v>
      </c>
      <c r="CP365" s="2">
        <f t="shared" si="294"/>
        <v>503.71999999999997</v>
      </c>
      <c r="CQ365" s="2">
        <f t="shared" si="295"/>
        <v>20.09</v>
      </c>
      <c r="CR365" s="2">
        <f t="shared" si="296"/>
        <v>1.05</v>
      </c>
      <c r="CS365" s="2">
        <f t="shared" si="297"/>
        <v>0</v>
      </c>
      <c r="CT365" s="2">
        <f t="shared" si="298"/>
        <v>14.84</v>
      </c>
      <c r="CU365" s="2">
        <f t="shared" si="299"/>
        <v>0</v>
      </c>
      <c r="CV365" s="2">
        <f t="shared" si="300"/>
        <v>1.56</v>
      </c>
      <c r="CW365" s="2">
        <f t="shared" si="301"/>
        <v>0</v>
      </c>
      <c r="CX365" s="2">
        <f t="shared" si="302"/>
        <v>0</v>
      </c>
      <c r="CY365" s="2">
        <f t="shared" si="303"/>
        <v>197.37200000000001</v>
      </c>
      <c r="CZ365" s="2">
        <f t="shared" si="304"/>
        <v>135.04399999999998</v>
      </c>
      <c r="DA365" s="2"/>
      <c r="DB365" s="2"/>
      <c r="DC365" s="2" t="s">
        <v>6</v>
      </c>
      <c r="DD365" s="2" t="s">
        <v>6</v>
      </c>
      <c r="DE365" s="2" t="s">
        <v>6</v>
      </c>
      <c r="DF365" s="2" t="s">
        <v>6</v>
      </c>
      <c r="DG365" s="2" t="s">
        <v>6</v>
      </c>
      <c r="DH365" s="2" t="s">
        <v>6</v>
      </c>
      <c r="DI365" s="2" t="s">
        <v>6</v>
      </c>
      <c r="DJ365" s="2" t="s">
        <v>6</v>
      </c>
      <c r="DK365" s="2" t="s">
        <v>6</v>
      </c>
      <c r="DL365" s="2" t="s">
        <v>6</v>
      </c>
      <c r="DM365" s="2" t="s">
        <v>6</v>
      </c>
      <c r="DN365" s="2">
        <v>0</v>
      </c>
      <c r="DO365" s="2">
        <v>0</v>
      </c>
      <c r="DP365" s="2">
        <v>1</v>
      </c>
      <c r="DQ365" s="2">
        <v>1</v>
      </c>
      <c r="DR365" s="2"/>
      <c r="DS365" s="2"/>
      <c r="DT365" s="2"/>
      <c r="DU365" s="2">
        <v>1013</v>
      </c>
      <c r="DV365" s="2" t="s">
        <v>35</v>
      </c>
      <c r="DW365" s="2" t="s">
        <v>35</v>
      </c>
      <c r="DX365" s="2">
        <v>1</v>
      </c>
      <c r="DY365" s="2"/>
      <c r="DZ365" s="2"/>
      <c r="EA365" s="2"/>
      <c r="EB365" s="2"/>
      <c r="EC365" s="2"/>
      <c r="ED365" s="2"/>
      <c r="EE365" s="2">
        <v>16510370</v>
      </c>
      <c r="EF365" s="2">
        <v>3</v>
      </c>
      <c r="EG365" s="2" t="s">
        <v>40</v>
      </c>
      <c r="EH365" s="2">
        <v>0</v>
      </c>
      <c r="EI365" s="2" t="s">
        <v>6</v>
      </c>
      <c r="EJ365" s="2">
        <v>2</v>
      </c>
      <c r="EK365" s="2">
        <v>108001</v>
      </c>
      <c r="EL365" s="2" t="s">
        <v>41</v>
      </c>
      <c r="EM365" s="2" t="s">
        <v>42</v>
      </c>
      <c r="EN365" s="2"/>
      <c r="EO365" s="2" t="s">
        <v>6</v>
      </c>
      <c r="EP365" s="2"/>
      <c r="EQ365" s="2">
        <v>0</v>
      </c>
      <c r="ER365" s="2">
        <v>35.979999999999997</v>
      </c>
      <c r="ES365" s="2">
        <v>20.09</v>
      </c>
      <c r="ET365" s="2">
        <v>1.05</v>
      </c>
      <c r="EU365" s="2">
        <v>0</v>
      </c>
      <c r="EV365" s="2">
        <v>14.84</v>
      </c>
      <c r="EW365" s="2">
        <v>1.56</v>
      </c>
      <c r="EX365" s="2">
        <v>0</v>
      </c>
      <c r="EY365" s="2">
        <v>0</v>
      </c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>
        <v>0</v>
      </c>
      <c r="FR365" s="2">
        <f t="shared" si="305"/>
        <v>0</v>
      </c>
      <c r="FS365" s="2">
        <v>0</v>
      </c>
      <c r="FT365" s="2"/>
      <c r="FU365" s="2"/>
      <c r="FV365" s="2"/>
      <c r="FW365" s="2"/>
      <c r="FX365" s="2">
        <v>95</v>
      </c>
      <c r="FY365" s="2">
        <v>65</v>
      </c>
      <c r="FZ365" s="2"/>
      <c r="GA365" s="2" t="s">
        <v>6</v>
      </c>
      <c r="GB365" s="2"/>
      <c r="GC365" s="2"/>
      <c r="GD365" s="2">
        <v>0</v>
      </c>
      <c r="GE365" s="2"/>
      <c r="GF365" s="2">
        <v>942868882</v>
      </c>
      <c r="GG365" s="2">
        <v>2</v>
      </c>
      <c r="GH365" s="2">
        <v>1</v>
      </c>
      <c r="GI365" s="2">
        <v>-2</v>
      </c>
      <c r="GJ365" s="2">
        <v>0</v>
      </c>
      <c r="GK365" s="2">
        <f>ROUND(R365*(R12)/100,2)</f>
        <v>0</v>
      </c>
      <c r="GL365" s="2">
        <f t="shared" si="306"/>
        <v>0</v>
      </c>
      <c r="GM365" s="2">
        <f t="shared" si="307"/>
        <v>836.13</v>
      </c>
      <c r="GN365" s="2">
        <f t="shared" si="308"/>
        <v>0</v>
      </c>
      <c r="GO365" s="2">
        <f t="shared" si="309"/>
        <v>836.13</v>
      </c>
      <c r="GP365" s="2">
        <f t="shared" si="310"/>
        <v>0</v>
      </c>
      <c r="GQ365" s="2"/>
      <c r="GR365" s="2">
        <v>0</v>
      </c>
      <c r="GS365" s="2">
        <v>3</v>
      </c>
      <c r="GT365" s="2">
        <v>0</v>
      </c>
      <c r="GU365" s="2" t="s">
        <v>6</v>
      </c>
      <c r="GV365" s="2">
        <f t="shared" si="311"/>
        <v>0</v>
      </c>
      <c r="GW365" s="2">
        <v>1</v>
      </c>
      <c r="GX365" s="2">
        <f t="shared" si="312"/>
        <v>0</v>
      </c>
      <c r="GY365" s="2"/>
      <c r="GZ365" s="2"/>
      <c r="HA365" s="2">
        <v>0</v>
      </c>
      <c r="HB365" s="2">
        <v>0</v>
      </c>
      <c r="HC365" s="2">
        <f t="shared" si="313"/>
        <v>0</v>
      </c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  <c r="IG365" s="2"/>
      <c r="IH365" s="2"/>
      <c r="II365" s="2"/>
      <c r="IJ365" s="2"/>
      <c r="IK365" s="2">
        <v>0</v>
      </c>
      <c r="IL365" s="2"/>
      <c r="IM365" s="2"/>
      <c r="IN365" s="2"/>
      <c r="IO365" s="2"/>
      <c r="IP365" s="2"/>
      <c r="IQ365" s="2"/>
      <c r="IR365" s="2"/>
      <c r="IS365" s="2"/>
      <c r="IT365" s="2"/>
      <c r="IU365" s="2"/>
    </row>
    <row r="366" spans="1:255" x14ac:dyDescent="0.2">
      <c r="A366">
        <v>17</v>
      </c>
      <c r="B366">
        <v>1</v>
      </c>
      <c r="C366">
        <f>ROW(SmtRes!A544)</f>
        <v>544</v>
      </c>
      <c r="D366">
        <f>ROW(EtalonRes!A536)</f>
        <v>536</v>
      </c>
      <c r="E366" t="s">
        <v>384</v>
      </c>
      <c r="F366" t="s">
        <v>385</v>
      </c>
      <c r="G366" t="s">
        <v>386</v>
      </c>
      <c r="H366" t="s">
        <v>35</v>
      </c>
      <c r="I366">
        <v>14</v>
      </c>
      <c r="J366">
        <v>0</v>
      </c>
      <c r="O366">
        <f t="shared" si="279"/>
        <v>3354.77</v>
      </c>
      <c r="P366">
        <f t="shared" si="280"/>
        <v>1873.19</v>
      </c>
      <c r="Q366">
        <f t="shared" si="281"/>
        <v>97.9</v>
      </c>
      <c r="R366">
        <f t="shared" si="282"/>
        <v>0</v>
      </c>
      <c r="S366">
        <f t="shared" si="283"/>
        <v>1383.68</v>
      </c>
      <c r="T366">
        <f t="shared" si="284"/>
        <v>0</v>
      </c>
      <c r="U366">
        <f t="shared" si="285"/>
        <v>21.84</v>
      </c>
      <c r="V366">
        <f t="shared" si="286"/>
        <v>0</v>
      </c>
      <c r="W366">
        <f t="shared" si="287"/>
        <v>0</v>
      </c>
      <c r="X366">
        <f t="shared" si="288"/>
        <v>1314.5</v>
      </c>
      <c r="Y366">
        <f t="shared" si="289"/>
        <v>899.39</v>
      </c>
      <c r="AA366">
        <v>16781639</v>
      </c>
      <c r="AB366">
        <f t="shared" si="290"/>
        <v>35.979999999999997</v>
      </c>
      <c r="AC366">
        <f t="shared" si="291"/>
        <v>20.09</v>
      </c>
      <c r="AD366">
        <f t="shared" si="314"/>
        <v>1.05</v>
      </c>
      <c r="AE366">
        <f t="shared" si="315"/>
        <v>0</v>
      </c>
      <c r="AF366">
        <f t="shared" si="316"/>
        <v>14.84</v>
      </c>
      <c r="AG366">
        <f t="shared" si="292"/>
        <v>0</v>
      </c>
      <c r="AH366">
        <f t="shared" si="317"/>
        <v>1.56</v>
      </c>
      <c r="AI366">
        <f t="shared" si="318"/>
        <v>0</v>
      </c>
      <c r="AJ366">
        <f t="shared" si="293"/>
        <v>0</v>
      </c>
      <c r="AK366">
        <v>35.979999999999997</v>
      </c>
      <c r="AL366">
        <v>20.09</v>
      </c>
      <c r="AM366">
        <v>1.05</v>
      </c>
      <c r="AN366">
        <v>0</v>
      </c>
      <c r="AO366">
        <v>14.84</v>
      </c>
      <c r="AP366">
        <v>0</v>
      </c>
      <c r="AQ366">
        <v>1.56</v>
      </c>
      <c r="AR366">
        <v>0</v>
      </c>
      <c r="AS366">
        <v>0</v>
      </c>
      <c r="AT366">
        <v>95</v>
      </c>
      <c r="AU366">
        <v>65</v>
      </c>
      <c r="AV366">
        <v>1</v>
      </c>
      <c r="AW366">
        <v>1</v>
      </c>
      <c r="AZ366">
        <v>6.66</v>
      </c>
      <c r="BA366">
        <v>6.66</v>
      </c>
      <c r="BB366">
        <v>6.66</v>
      </c>
      <c r="BC366">
        <v>6.66</v>
      </c>
      <c r="BD366" t="s">
        <v>6</v>
      </c>
      <c r="BE366" t="s">
        <v>6</v>
      </c>
      <c r="BF366" t="s">
        <v>6</v>
      </c>
      <c r="BG366" t="s">
        <v>6</v>
      </c>
      <c r="BH366">
        <v>0</v>
      </c>
      <c r="BI366">
        <v>2</v>
      </c>
      <c r="BJ366" t="s">
        <v>387</v>
      </c>
      <c r="BM366">
        <v>108001</v>
      </c>
      <c r="BN366">
        <v>0</v>
      </c>
      <c r="BO366" t="s">
        <v>6</v>
      </c>
      <c r="BP366">
        <v>0</v>
      </c>
      <c r="BQ366">
        <v>3</v>
      </c>
      <c r="BR366">
        <v>0</v>
      </c>
      <c r="BS366">
        <v>6.66</v>
      </c>
      <c r="BT366">
        <v>1</v>
      </c>
      <c r="BU366">
        <v>1</v>
      </c>
      <c r="BV366">
        <v>1</v>
      </c>
      <c r="BW366">
        <v>1</v>
      </c>
      <c r="BX366">
        <v>1</v>
      </c>
      <c r="BY366" t="s">
        <v>6</v>
      </c>
      <c r="BZ366">
        <v>95</v>
      </c>
      <c r="CA366">
        <v>65</v>
      </c>
      <c r="CE366">
        <v>0</v>
      </c>
      <c r="CF366">
        <v>0</v>
      </c>
      <c r="CG366">
        <v>0</v>
      </c>
      <c r="CM366">
        <v>0</v>
      </c>
      <c r="CN366" t="s">
        <v>6</v>
      </c>
      <c r="CO366">
        <v>0</v>
      </c>
      <c r="CP366">
        <f t="shared" si="294"/>
        <v>3354.7700000000004</v>
      </c>
      <c r="CQ366">
        <f t="shared" si="295"/>
        <v>133.79939999999999</v>
      </c>
      <c r="CR366">
        <f t="shared" si="296"/>
        <v>6.9930000000000003</v>
      </c>
      <c r="CS366">
        <f t="shared" si="297"/>
        <v>0</v>
      </c>
      <c r="CT366">
        <f t="shared" si="298"/>
        <v>98.834400000000002</v>
      </c>
      <c r="CU366">
        <f t="shared" si="299"/>
        <v>0</v>
      </c>
      <c r="CV366">
        <f t="shared" si="300"/>
        <v>1.56</v>
      </c>
      <c r="CW366">
        <f t="shared" si="301"/>
        <v>0</v>
      </c>
      <c r="CX366">
        <f t="shared" si="302"/>
        <v>0</v>
      </c>
      <c r="CY366">
        <f t="shared" si="303"/>
        <v>1314.4960000000001</v>
      </c>
      <c r="CZ366">
        <f t="shared" si="304"/>
        <v>899.39199999999994</v>
      </c>
      <c r="DC366" t="s">
        <v>6</v>
      </c>
      <c r="DD366" t="s">
        <v>6</v>
      </c>
      <c r="DE366" t="s">
        <v>6</v>
      </c>
      <c r="DF366" t="s">
        <v>6</v>
      </c>
      <c r="DG366" t="s">
        <v>6</v>
      </c>
      <c r="DH366" t="s">
        <v>6</v>
      </c>
      <c r="DI366" t="s">
        <v>6</v>
      </c>
      <c r="DJ366" t="s">
        <v>6</v>
      </c>
      <c r="DK366" t="s">
        <v>6</v>
      </c>
      <c r="DL366" t="s">
        <v>6</v>
      </c>
      <c r="DM366" t="s">
        <v>6</v>
      </c>
      <c r="DN366">
        <v>0</v>
      </c>
      <c r="DO366">
        <v>0</v>
      </c>
      <c r="DP366">
        <v>1</v>
      </c>
      <c r="DQ366">
        <v>1</v>
      </c>
      <c r="DU366">
        <v>1013</v>
      </c>
      <c r="DV366" t="s">
        <v>35</v>
      </c>
      <c r="DW366" t="s">
        <v>35</v>
      </c>
      <c r="DX366">
        <v>1</v>
      </c>
      <c r="EE366">
        <v>16510370</v>
      </c>
      <c r="EF366">
        <v>3</v>
      </c>
      <c r="EG366" t="s">
        <v>40</v>
      </c>
      <c r="EH366">
        <v>0</v>
      </c>
      <c r="EI366" t="s">
        <v>6</v>
      </c>
      <c r="EJ366">
        <v>2</v>
      </c>
      <c r="EK366">
        <v>108001</v>
      </c>
      <c r="EL366" t="s">
        <v>41</v>
      </c>
      <c r="EM366" t="s">
        <v>42</v>
      </c>
      <c r="EO366" t="s">
        <v>6</v>
      </c>
      <c r="EQ366">
        <v>0</v>
      </c>
      <c r="ER366">
        <v>35.979999999999997</v>
      </c>
      <c r="ES366">
        <v>20.09</v>
      </c>
      <c r="ET366">
        <v>1.05</v>
      </c>
      <c r="EU366">
        <v>0</v>
      </c>
      <c r="EV366">
        <v>14.84</v>
      </c>
      <c r="EW366">
        <v>1.56</v>
      </c>
      <c r="EX366">
        <v>0</v>
      </c>
      <c r="EY366">
        <v>0</v>
      </c>
      <c r="FQ366">
        <v>0</v>
      </c>
      <c r="FR366">
        <f t="shared" si="305"/>
        <v>0</v>
      </c>
      <c r="FS366">
        <v>0</v>
      </c>
      <c r="FX366">
        <v>95</v>
      </c>
      <c r="FY366">
        <v>65</v>
      </c>
      <c r="GA366" t="s">
        <v>6</v>
      </c>
      <c r="GD366">
        <v>0</v>
      </c>
      <c r="GF366">
        <v>942868882</v>
      </c>
      <c r="GG366">
        <v>1</v>
      </c>
      <c r="GH366">
        <v>1</v>
      </c>
      <c r="GI366">
        <v>4</v>
      </c>
      <c r="GJ366">
        <v>0</v>
      </c>
      <c r="GK366">
        <f>ROUND(R366*(S12)/100,2)</f>
        <v>0</v>
      </c>
      <c r="GL366">
        <f t="shared" si="306"/>
        <v>0</v>
      </c>
      <c r="GM366">
        <f t="shared" si="307"/>
        <v>5568.66</v>
      </c>
      <c r="GN366">
        <f t="shared" si="308"/>
        <v>0</v>
      </c>
      <c r="GO366">
        <f t="shared" si="309"/>
        <v>5568.66</v>
      </c>
      <c r="GP366">
        <f t="shared" si="310"/>
        <v>0</v>
      </c>
      <c r="GR366">
        <v>0</v>
      </c>
      <c r="GS366">
        <v>3</v>
      </c>
      <c r="GT366">
        <v>0</v>
      </c>
      <c r="GU366" t="s">
        <v>6</v>
      </c>
      <c r="GV366">
        <f t="shared" si="311"/>
        <v>0</v>
      </c>
      <c r="GW366">
        <v>1</v>
      </c>
      <c r="GX366">
        <f t="shared" si="312"/>
        <v>0</v>
      </c>
      <c r="HA366">
        <v>0</v>
      </c>
      <c r="HB366">
        <v>0</v>
      </c>
      <c r="HC366">
        <f t="shared" si="313"/>
        <v>0</v>
      </c>
      <c r="IK366">
        <v>0</v>
      </c>
    </row>
    <row r="367" spans="1:255" x14ac:dyDescent="0.2">
      <c r="A367" s="2">
        <v>18</v>
      </c>
      <c r="B367" s="2">
        <v>1</v>
      </c>
      <c r="C367" s="2">
        <v>526</v>
      </c>
      <c r="D367" s="2"/>
      <c r="E367" s="2" t="s">
        <v>388</v>
      </c>
      <c r="F367" s="2" t="s">
        <v>389</v>
      </c>
      <c r="G367" s="2" t="s">
        <v>390</v>
      </c>
      <c r="H367" s="2" t="s">
        <v>378</v>
      </c>
      <c r="I367" s="2">
        <f>I365*J367</f>
        <v>8</v>
      </c>
      <c r="J367" s="2">
        <v>0.5714285714285714</v>
      </c>
      <c r="K367" s="2"/>
      <c r="L367" s="2"/>
      <c r="M367" s="2"/>
      <c r="N367" s="2"/>
      <c r="O367" s="2">
        <f t="shared" si="279"/>
        <v>370</v>
      </c>
      <c r="P367" s="2">
        <f t="shared" si="280"/>
        <v>370</v>
      </c>
      <c r="Q367" s="2">
        <f t="shared" si="281"/>
        <v>0</v>
      </c>
      <c r="R367" s="2">
        <f t="shared" si="282"/>
        <v>0</v>
      </c>
      <c r="S367" s="2">
        <f t="shared" si="283"/>
        <v>0</v>
      </c>
      <c r="T367" s="2">
        <f t="shared" si="284"/>
        <v>0</v>
      </c>
      <c r="U367" s="2">
        <f t="shared" si="285"/>
        <v>0</v>
      </c>
      <c r="V367" s="2">
        <f t="shared" si="286"/>
        <v>0</v>
      </c>
      <c r="W367" s="2">
        <f t="shared" si="287"/>
        <v>0</v>
      </c>
      <c r="X367" s="2">
        <f t="shared" si="288"/>
        <v>0</v>
      </c>
      <c r="Y367" s="2">
        <f t="shared" si="289"/>
        <v>0</v>
      </c>
      <c r="Z367" s="2"/>
      <c r="AA367" s="2">
        <v>16781625</v>
      </c>
      <c r="AB367" s="2">
        <f t="shared" si="290"/>
        <v>46.25</v>
      </c>
      <c r="AC367" s="2">
        <f t="shared" si="291"/>
        <v>46.25</v>
      </c>
      <c r="AD367" s="2">
        <f t="shared" si="314"/>
        <v>0</v>
      </c>
      <c r="AE367" s="2">
        <f t="shared" si="315"/>
        <v>0</v>
      </c>
      <c r="AF367" s="2">
        <f t="shared" si="316"/>
        <v>0</v>
      </c>
      <c r="AG367" s="2">
        <f t="shared" si="292"/>
        <v>0</v>
      </c>
      <c r="AH367" s="2">
        <f t="shared" si="317"/>
        <v>0</v>
      </c>
      <c r="AI367" s="2">
        <f t="shared" si="318"/>
        <v>0</v>
      </c>
      <c r="AJ367" s="2">
        <f t="shared" si="293"/>
        <v>0</v>
      </c>
      <c r="AK367" s="2">
        <v>46.25</v>
      </c>
      <c r="AL367" s="2">
        <v>46.25</v>
      </c>
      <c r="AM367" s="2">
        <v>0</v>
      </c>
      <c r="AN367" s="2">
        <v>0</v>
      </c>
      <c r="AO367" s="2">
        <v>0</v>
      </c>
      <c r="AP367" s="2">
        <v>0</v>
      </c>
      <c r="AQ367" s="2">
        <v>0</v>
      </c>
      <c r="AR367" s="2">
        <v>0</v>
      </c>
      <c r="AS367" s="2">
        <v>0</v>
      </c>
      <c r="AT367" s="2">
        <v>95</v>
      </c>
      <c r="AU367" s="2">
        <v>65</v>
      </c>
      <c r="AV367" s="2">
        <v>1</v>
      </c>
      <c r="AW367" s="2">
        <v>1</v>
      </c>
      <c r="AX367" s="2"/>
      <c r="AY367" s="2"/>
      <c r="AZ367" s="2">
        <v>1</v>
      </c>
      <c r="BA367" s="2">
        <v>1</v>
      </c>
      <c r="BB367" s="2">
        <v>1</v>
      </c>
      <c r="BC367" s="2">
        <v>1</v>
      </c>
      <c r="BD367" s="2" t="s">
        <v>6</v>
      </c>
      <c r="BE367" s="2" t="s">
        <v>6</v>
      </c>
      <c r="BF367" s="2" t="s">
        <v>6</v>
      </c>
      <c r="BG367" s="2" t="s">
        <v>6</v>
      </c>
      <c r="BH367" s="2">
        <v>3</v>
      </c>
      <c r="BI367" s="2">
        <v>2</v>
      </c>
      <c r="BJ367" s="2" t="s">
        <v>391</v>
      </c>
      <c r="BK367" s="2"/>
      <c r="BL367" s="2"/>
      <c r="BM367" s="2">
        <v>108001</v>
      </c>
      <c r="BN367" s="2">
        <v>0</v>
      </c>
      <c r="BO367" s="2" t="s">
        <v>6</v>
      </c>
      <c r="BP367" s="2">
        <v>0</v>
      </c>
      <c r="BQ367" s="2">
        <v>3</v>
      </c>
      <c r="BR367" s="2">
        <v>0</v>
      </c>
      <c r="BS367" s="2">
        <v>1</v>
      </c>
      <c r="BT367" s="2">
        <v>1</v>
      </c>
      <c r="BU367" s="2">
        <v>1</v>
      </c>
      <c r="BV367" s="2">
        <v>1</v>
      </c>
      <c r="BW367" s="2">
        <v>1</v>
      </c>
      <c r="BX367" s="2">
        <v>1</v>
      </c>
      <c r="BY367" s="2" t="s">
        <v>6</v>
      </c>
      <c r="BZ367" s="2">
        <v>95</v>
      </c>
      <c r="CA367" s="2">
        <v>65</v>
      </c>
      <c r="CB367" s="2"/>
      <c r="CC367" s="2"/>
      <c r="CD367" s="2"/>
      <c r="CE367" s="2">
        <v>0</v>
      </c>
      <c r="CF367" s="2">
        <v>0</v>
      </c>
      <c r="CG367" s="2">
        <v>0</v>
      </c>
      <c r="CH367" s="2"/>
      <c r="CI367" s="2"/>
      <c r="CJ367" s="2"/>
      <c r="CK367" s="2"/>
      <c r="CL367" s="2"/>
      <c r="CM367" s="2">
        <v>0</v>
      </c>
      <c r="CN367" s="2" t="s">
        <v>6</v>
      </c>
      <c r="CO367" s="2">
        <v>0</v>
      </c>
      <c r="CP367" s="2">
        <f t="shared" si="294"/>
        <v>370</v>
      </c>
      <c r="CQ367" s="2">
        <f t="shared" si="295"/>
        <v>46.25</v>
      </c>
      <c r="CR367" s="2">
        <f t="shared" si="296"/>
        <v>0</v>
      </c>
      <c r="CS367" s="2">
        <f t="shared" si="297"/>
        <v>0</v>
      </c>
      <c r="CT367" s="2">
        <f t="shared" si="298"/>
        <v>0</v>
      </c>
      <c r="CU367" s="2">
        <f t="shared" si="299"/>
        <v>0</v>
      </c>
      <c r="CV367" s="2">
        <f t="shared" si="300"/>
        <v>0</v>
      </c>
      <c r="CW367" s="2">
        <f t="shared" si="301"/>
        <v>0</v>
      </c>
      <c r="CX367" s="2">
        <f t="shared" si="302"/>
        <v>0</v>
      </c>
      <c r="CY367" s="2">
        <f t="shared" si="303"/>
        <v>0</v>
      </c>
      <c r="CZ367" s="2">
        <f t="shared" si="304"/>
        <v>0</v>
      </c>
      <c r="DA367" s="2"/>
      <c r="DB367" s="2"/>
      <c r="DC367" s="2" t="s">
        <v>6</v>
      </c>
      <c r="DD367" s="2" t="s">
        <v>6</v>
      </c>
      <c r="DE367" s="2" t="s">
        <v>6</v>
      </c>
      <c r="DF367" s="2" t="s">
        <v>6</v>
      </c>
      <c r="DG367" s="2" t="s">
        <v>6</v>
      </c>
      <c r="DH367" s="2" t="s">
        <v>6</v>
      </c>
      <c r="DI367" s="2" t="s">
        <v>6</v>
      </c>
      <c r="DJ367" s="2" t="s">
        <v>6</v>
      </c>
      <c r="DK367" s="2" t="s">
        <v>6</v>
      </c>
      <c r="DL367" s="2" t="s">
        <v>6</v>
      </c>
      <c r="DM367" s="2" t="s">
        <v>6</v>
      </c>
      <c r="DN367" s="2">
        <v>0</v>
      </c>
      <c r="DO367" s="2">
        <v>0</v>
      </c>
      <c r="DP367" s="2">
        <v>1</v>
      </c>
      <c r="DQ367" s="2">
        <v>1</v>
      </c>
      <c r="DR367" s="2"/>
      <c r="DS367" s="2"/>
      <c r="DT367" s="2"/>
      <c r="DU367" s="2">
        <v>1010</v>
      </c>
      <c r="DV367" s="2" t="s">
        <v>378</v>
      </c>
      <c r="DW367" s="2" t="s">
        <v>378</v>
      </c>
      <c r="DX367" s="2">
        <v>1</v>
      </c>
      <c r="DY367" s="2"/>
      <c r="DZ367" s="2"/>
      <c r="EA367" s="2"/>
      <c r="EB367" s="2"/>
      <c r="EC367" s="2"/>
      <c r="ED367" s="2"/>
      <c r="EE367" s="2">
        <v>16510370</v>
      </c>
      <c r="EF367" s="2">
        <v>3</v>
      </c>
      <c r="EG367" s="2" t="s">
        <v>40</v>
      </c>
      <c r="EH367" s="2">
        <v>0</v>
      </c>
      <c r="EI367" s="2" t="s">
        <v>6</v>
      </c>
      <c r="EJ367" s="2">
        <v>2</v>
      </c>
      <c r="EK367" s="2">
        <v>108001</v>
      </c>
      <c r="EL367" s="2" t="s">
        <v>41</v>
      </c>
      <c r="EM367" s="2" t="s">
        <v>42</v>
      </c>
      <c r="EN367" s="2"/>
      <c r="EO367" s="2" t="s">
        <v>6</v>
      </c>
      <c r="EP367" s="2"/>
      <c r="EQ367" s="2">
        <v>0</v>
      </c>
      <c r="ER367" s="2">
        <v>46.25</v>
      </c>
      <c r="ES367" s="2">
        <v>46.25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>
        <v>0</v>
      </c>
      <c r="FR367" s="2">
        <f t="shared" si="305"/>
        <v>0</v>
      </c>
      <c r="FS367" s="2">
        <v>0</v>
      </c>
      <c r="FT367" s="2"/>
      <c r="FU367" s="2"/>
      <c r="FV367" s="2"/>
      <c r="FW367" s="2"/>
      <c r="FX367" s="2">
        <v>95</v>
      </c>
      <c r="FY367" s="2">
        <v>65</v>
      </c>
      <c r="FZ367" s="2"/>
      <c r="GA367" s="2" t="s">
        <v>6</v>
      </c>
      <c r="GB367" s="2"/>
      <c r="GC367" s="2"/>
      <c r="GD367" s="2">
        <v>0</v>
      </c>
      <c r="GE367" s="2"/>
      <c r="GF367" s="2">
        <v>1365225357</v>
      </c>
      <c r="GG367" s="2">
        <v>2</v>
      </c>
      <c r="GH367" s="2">
        <v>1</v>
      </c>
      <c r="GI367" s="2">
        <v>-2</v>
      </c>
      <c r="GJ367" s="2">
        <v>0</v>
      </c>
      <c r="GK367" s="2">
        <f>ROUND(R367*(R12)/100,2)</f>
        <v>0</v>
      </c>
      <c r="GL367" s="2">
        <f t="shared" si="306"/>
        <v>0</v>
      </c>
      <c r="GM367" s="2">
        <f t="shared" si="307"/>
        <v>370</v>
      </c>
      <c r="GN367" s="2">
        <f t="shared" si="308"/>
        <v>0</v>
      </c>
      <c r="GO367" s="2">
        <f t="shared" si="309"/>
        <v>370</v>
      </c>
      <c r="GP367" s="2">
        <f t="shared" si="310"/>
        <v>0</v>
      </c>
      <c r="GQ367" s="2"/>
      <c r="GR367" s="2">
        <v>0</v>
      </c>
      <c r="GS367" s="2">
        <v>3</v>
      </c>
      <c r="GT367" s="2">
        <v>0</v>
      </c>
      <c r="GU367" s="2" t="s">
        <v>6</v>
      </c>
      <c r="GV367" s="2">
        <f t="shared" si="311"/>
        <v>0</v>
      </c>
      <c r="GW367" s="2">
        <v>1</v>
      </c>
      <c r="GX367" s="2">
        <f t="shared" si="312"/>
        <v>0</v>
      </c>
      <c r="GY367" s="2"/>
      <c r="GZ367" s="2"/>
      <c r="HA367" s="2">
        <v>0</v>
      </c>
      <c r="HB367" s="2">
        <v>0</v>
      </c>
      <c r="HC367" s="2">
        <f t="shared" si="313"/>
        <v>0</v>
      </c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  <c r="IG367" s="2"/>
      <c r="IH367" s="2"/>
      <c r="II367" s="2"/>
      <c r="IJ367" s="2"/>
      <c r="IK367" s="2">
        <v>0</v>
      </c>
      <c r="IL367" s="2"/>
      <c r="IM367" s="2"/>
      <c r="IN367" s="2"/>
      <c r="IO367" s="2"/>
      <c r="IP367" s="2"/>
      <c r="IQ367" s="2"/>
      <c r="IR367" s="2"/>
      <c r="IS367" s="2"/>
      <c r="IT367" s="2"/>
      <c r="IU367" s="2"/>
    </row>
    <row r="368" spans="1:255" x14ac:dyDescent="0.2">
      <c r="A368">
        <v>18</v>
      </c>
      <c r="B368">
        <v>1</v>
      </c>
      <c r="C368">
        <v>542</v>
      </c>
      <c r="E368" t="s">
        <v>388</v>
      </c>
      <c r="F368" t="s">
        <v>389</v>
      </c>
      <c r="G368" t="s">
        <v>390</v>
      </c>
      <c r="H368" t="s">
        <v>378</v>
      </c>
      <c r="I368">
        <f>I366*J368</f>
        <v>8</v>
      </c>
      <c r="J368">
        <v>0.5714285714285714</v>
      </c>
      <c r="O368">
        <f t="shared" si="279"/>
        <v>2464.1999999999998</v>
      </c>
      <c r="P368">
        <f t="shared" si="280"/>
        <v>2464.1999999999998</v>
      </c>
      <c r="Q368">
        <f t="shared" si="281"/>
        <v>0</v>
      </c>
      <c r="R368">
        <f t="shared" si="282"/>
        <v>0</v>
      </c>
      <c r="S368">
        <f t="shared" si="283"/>
        <v>0</v>
      </c>
      <c r="T368">
        <f t="shared" si="284"/>
        <v>0</v>
      </c>
      <c r="U368">
        <f t="shared" si="285"/>
        <v>0</v>
      </c>
      <c r="V368">
        <f t="shared" si="286"/>
        <v>0</v>
      </c>
      <c r="W368">
        <f t="shared" si="287"/>
        <v>0</v>
      </c>
      <c r="X368">
        <f t="shared" si="288"/>
        <v>0</v>
      </c>
      <c r="Y368">
        <f t="shared" si="289"/>
        <v>0</v>
      </c>
      <c r="AA368">
        <v>16781639</v>
      </c>
      <c r="AB368">
        <f t="shared" si="290"/>
        <v>46.25</v>
      </c>
      <c r="AC368">
        <f t="shared" si="291"/>
        <v>46.25</v>
      </c>
      <c r="AD368">
        <f t="shared" si="314"/>
        <v>0</v>
      </c>
      <c r="AE368">
        <f t="shared" si="315"/>
        <v>0</v>
      </c>
      <c r="AF368">
        <f t="shared" si="316"/>
        <v>0</v>
      </c>
      <c r="AG368">
        <f t="shared" si="292"/>
        <v>0</v>
      </c>
      <c r="AH368">
        <f t="shared" si="317"/>
        <v>0</v>
      </c>
      <c r="AI368">
        <f t="shared" si="318"/>
        <v>0</v>
      </c>
      <c r="AJ368">
        <f t="shared" si="293"/>
        <v>0</v>
      </c>
      <c r="AK368">
        <v>46.25</v>
      </c>
      <c r="AL368">
        <v>46.25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95</v>
      </c>
      <c r="AU368">
        <v>65</v>
      </c>
      <c r="AV368">
        <v>1</v>
      </c>
      <c r="AW368">
        <v>1</v>
      </c>
      <c r="AZ368">
        <v>6.66</v>
      </c>
      <c r="BA368">
        <v>1</v>
      </c>
      <c r="BB368">
        <v>1</v>
      </c>
      <c r="BC368">
        <v>6.66</v>
      </c>
      <c r="BD368" t="s">
        <v>6</v>
      </c>
      <c r="BE368" t="s">
        <v>6</v>
      </c>
      <c r="BF368" t="s">
        <v>6</v>
      </c>
      <c r="BG368" t="s">
        <v>6</v>
      </c>
      <c r="BH368">
        <v>3</v>
      </c>
      <c r="BI368">
        <v>2</v>
      </c>
      <c r="BJ368" t="s">
        <v>391</v>
      </c>
      <c r="BM368">
        <v>108001</v>
      </c>
      <c r="BN368">
        <v>0</v>
      </c>
      <c r="BO368" t="s">
        <v>6</v>
      </c>
      <c r="BP368">
        <v>0</v>
      </c>
      <c r="BQ368">
        <v>3</v>
      </c>
      <c r="BR368">
        <v>0</v>
      </c>
      <c r="BS368">
        <v>1</v>
      </c>
      <c r="BT368">
        <v>1</v>
      </c>
      <c r="BU368">
        <v>1</v>
      </c>
      <c r="BV368">
        <v>1</v>
      </c>
      <c r="BW368">
        <v>1</v>
      </c>
      <c r="BX368">
        <v>1</v>
      </c>
      <c r="BY368" t="s">
        <v>6</v>
      </c>
      <c r="BZ368">
        <v>95</v>
      </c>
      <c r="CA368">
        <v>65</v>
      </c>
      <c r="CE368">
        <v>0</v>
      </c>
      <c r="CF368">
        <v>0</v>
      </c>
      <c r="CG368">
        <v>0</v>
      </c>
      <c r="CM368">
        <v>0</v>
      </c>
      <c r="CN368" t="s">
        <v>6</v>
      </c>
      <c r="CO368">
        <v>0</v>
      </c>
      <c r="CP368">
        <f t="shared" si="294"/>
        <v>2464.1999999999998</v>
      </c>
      <c r="CQ368">
        <f t="shared" si="295"/>
        <v>308.02500000000003</v>
      </c>
      <c r="CR368">
        <f t="shared" si="296"/>
        <v>0</v>
      </c>
      <c r="CS368">
        <f t="shared" si="297"/>
        <v>0</v>
      </c>
      <c r="CT368">
        <f t="shared" si="298"/>
        <v>0</v>
      </c>
      <c r="CU368">
        <f t="shared" si="299"/>
        <v>0</v>
      </c>
      <c r="CV368">
        <f t="shared" si="300"/>
        <v>0</v>
      </c>
      <c r="CW368">
        <f t="shared" si="301"/>
        <v>0</v>
      </c>
      <c r="CX368">
        <f t="shared" si="302"/>
        <v>0</v>
      </c>
      <c r="CY368">
        <f t="shared" si="303"/>
        <v>0</v>
      </c>
      <c r="CZ368">
        <f t="shared" si="304"/>
        <v>0</v>
      </c>
      <c r="DC368" t="s">
        <v>6</v>
      </c>
      <c r="DD368" t="s">
        <v>6</v>
      </c>
      <c r="DE368" t="s">
        <v>6</v>
      </c>
      <c r="DF368" t="s">
        <v>6</v>
      </c>
      <c r="DG368" t="s">
        <v>6</v>
      </c>
      <c r="DH368" t="s">
        <v>6</v>
      </c>
      <c r="DI368" t="s">
        <v>6</v>
      </c>
      <c r="DJ368" t="s">
        <v>6</v>
      </c>
      <c r="DK368" t="s">
        <v>6</v>
      </c>
      <c r="DL368" t="s">
        <v>6</v>
      </c>
      <c r="DM368" t="s">
        <v>6</v>
      </c>
      <c r="DN368">
        <v>0</v>
      </c>
      <c r="DO368">
        <v>0</v>
      </c>
      <c r="DP368">
        <v>1</v>
      </c>
      <c r="DQ368">
        <v>1</v>
      </c>
      <c r="DU368">
        <v>1010</v>
      </c>
      <c r="DV368" t="s">
        <v>378</v>
      </c>
      <c r="DW368" t="s">
        <v>378</v>
      </c>
      <c r="DX368">
        <v>1</v>
      </c>
      <c r="EE368">
        <v>16510370</v>
      </c>
      <c r="EF368">
        <v>3</v>
      </c>
      <c r="EG368" t="s">
        <v>40</v>
      </c>
      <c r="EH368">
        <v>0</v>
      </c>
      <c r="EI368" t="s">
        <v>6</v>
      </c>
      <c r="EJ368">
        <v>2</v>
      </c>
      <c r="EK368">
        <v>108001</v>
      </c>
      <c r="EL368" t="s">
        <v>41</v>
      </c>
      <c r="EM368" t="s">
        <v>42</v>
      </c>
      <c r="EO368" t="s">
        <v>6</v>
      </c>
      <c r="EQ368">
        <v>0</v>
      </c>
      <c r="ER368">
        <v>46.25</v>
      </c>
      <c r="ES368">
        <v>46.25</v>
      </c>
      <c r="ET368">
        <v>0</v>
      </c>
      <c r="EU368">
        <v>0</v>
      </c>
      <c r="EV368">
        <v>0</v>
      </c>
      <c r="EW368">
        <v>0</v>
      </c>
      <c r="EX368">
        <v>0</v>
      </c>
      <c r="FQ368">
        <v>0</v>
      </c>
      <c r="FR368">
        <f t="shared" si="305"/>
        <v>0</v>
      </c>
      <c r="FS368">
        <v>0</v>
      </c>
      <c r="FX368">
        <v>95</v>
      </c>
      <c r="FY368">
        <v>65</v>
      </c>
      <c r="GA368" t="s">
        <v>6</v>
      </c>
      <c r="GD368">
        <v>0</v>
      </c>
      <c r="GF368">
        <v>1365225357</v>
      </c>
      <c r="GG368">
        <v>1</v>
      </c>
      <c r="GH368">
        <v>1</v>
      </c>
      <c r="GI368">
        <v>4</v>
      </c>
      <c r="GJ368">
        <v>0</v>
      </c>
      <c r="GK368">
        <f>ROUND(R368*(S12)/100,2)</f>
        <v>0</v>
      </c>
      <c r="GL368">
        <f t="shared" si="306"/>
        <v>0</v>
      </c>
      <c r="GM368">
        <f t="shared" si="307"/>
        <v>2464.1999999999998</v>
      </c>
      <c r="GN368">
        <f t="shared" si="308"/>
        <v>0</v>
      </c>
      <c r="GO368">
        <f t="shared" si="309"/>
        <v>2464.1999999999998</v>
      </c>
      <c r="GP368">
        <f t="shared" si="310"/>
        <v>0</v>
      </c>
      <c r="GR368">
        <v>0</v>
      </c>
      <c r="GS368">
        <v>3</v>
      </c>
      <c r="GT368">
        <v>0</v>
      </c>
      <c r="GU368" t="s">
        <v>6</v>
      </c>
      <c r="GV368">
        <f t="shared" si="311"/>
        <v>0</v>
      </c>
      <c r="GW368">
        <v>1</v>
      </c>
      <c r="GX368">
        <f t="shared" si="312"/>
        <v>0</v>
      </c>
      <c r="HA368">
        <v>0</v>
      </c>
      <c r="HB368">
        <v>0</v>
      </c>
      <c r="HC368">
        <f t="shared" si="313"/>
        <v>0</v>
      </c>
      <c r="IK368">
        <v>0</v>
      </c>
    </row>
    <row r="369" spans="1:255" x14ac:dyDescent="0.2">
      <c r="A369" s="2">
        <v>18</v>
      </c>
      <c r="B369" s="2">
        <v>1</v>
      </c>
      <c r="C369" s="2">
        <v>527</v>
      </c>
      <c r="D369" s="2"/>
      <c r="E369" s="2" t="s">
        <v>392</v>
      </c>
      <c r="F369" s="2" t="s">
        <v>393</v>
      </c>
      <c r="G369" s="2" t="s">
        <v>394</v>
      </c>
      <c r="H369" s="2" t="s">
        <v>378</v>
      </c>
      <c r="I369" s="2">
        <f>I365*J369</f>
        <v>6</v>
      </c>
      <c r="J369" s="2">
        <v>0.42857142857142855</v>
      </c>
      <c r="K369" s="2"/>
      <c r="L369" s="2"/>
      <c r="M369" s="2"/>
      <c r="N369" s="2"/>
      <c r="O369" s="2">
        <f t="shared" si="279"/>
        <v>276.12</v>
      </c>
      <c r="P369" s="2">
        <f t="shared" si="280"/>
        <v>276.12</v>
      </c>
      <c r="Q369" s="2">
        <f t="shared" si="281"/>
        <v>0</v>
      </c>
      <c r="R369" s="2">
        <f t="shared" si="282"/>
        <v>0</v>
      </c>
      <c r="S369" s="2">
        <f t="shared" si="283"/>
        <v>0</v>
      </c>
      <c r="T369" s="2">
        <f t="shared" si="284"/>
        <v>0</v>
      </c>
      <c r="U369" s="2">
        <f t="shared" si="285"/>
        <v>0</v>
      </c>
      <c r="V369" s="2">
        <f t="shared" si="286"/>
        <v>0</v>
      </c>
      <c r="W369" s="2">
        <f t="shared" si="287"/>
        <v>0</v>
      </c>
      <c r="X369" s="2">
        <f t="shared" si="288"/>
        <v>0</v>
      </c>
      <c r="Y369" s="2">
        <f t="shared" si="289"/>
        <v>0</v>
      </c>
      <c r="Z369" s="2"/>
      <c r="AA369" s="2">
        <v>16781625</v>
      </c>
      <c r="AB369" s="2">
        <f t="shared" si="290"/>
        <v>46.02</v>
      </c>
      <c r="AC369" s="2">
        <f t="shared" si="291"/>
        <v>46.02</v>
      </c>
      <c r="AD369" s="2">
        <f t="shared" si="314"/>
        <v>0</v>
      </c>
      <c r="AE369" s="2">
        <f t="shared" si="315"/>
        <v>0</v>
      </c>
      <c r="AF369" s="2">
        <f t="shared" si="316"/>
        <v>0</v>
      </c>
      <c r="AG369" s="2">
        <f t="shared" si="292"/>
        <v>0</v>
      </c>
      <c r="AH369" s="2">
        <f t="shared" si="317"/>
        <v>0</v>
      </c>
      <c r="AI369" s="2">
        <f t="shared" si="318"/>
        <v>0</v>
      </c>
      <c r="AJ369" s="2">
        <f t="shared" si="293"/>
        <v>0</v>
      </c>
      <c r="AK369" s="2">
        <v>46.02</v>
      </c>
      <c r="AL369" s="2">
        <v>46.02</v>
      </c>
      <c r="AM369" s="2">
        <v>0</v>
      </c>
      <c r="AN369" s="2">
        <v>0</v>
      </c>
      <c r="AO369" s="2">
        <v>0</v>
      </c>
      <c r="AP369" s="2">
        <v>0</v>
      </c>
      <c r="AQ369" s="2">
        <v>0</v>
      </c>
      <c r="AR369" s="2">
        <v>0</v>
      </c>
      <c r="AS369" s="2">
        <v>0</v>
      </c>
      <c r="AT369" s="2">
        <v>95</v>
      </c>
      <c r="AU369" s="2">
        <v>65</v>
      </c>
      <c r="AV369" s="2">
        <v>1</v>
      </c>
      <c r="AW369" s="2">
        <v>1</v>
      </c>
      <c r="AX369" s="2"/>
      <c r="AY369" s="2"/>
      <c r="AZ369" s="2">
        <v>1</v>
      </c>
      <c r="BA369" s="2">
        <v>1</v>
      </c>
      <c r="BB369" s="2">
        <v>1</v>
      </c>
      <c r="BC369" s="2">
        <v>1</v>
      </c>
      <c r="BD369" s="2" t="s">
        <v>6</v>
      </c>
      <c r="BE369" s="2" t="s">
        <v>6</v>
      </c>
      <c r="BF369" s="2" t="s">
        <v>6</v>
      </c>
      <c r="BG369" s="2" t="s">
        <v>6</v>
      </c>
      <c r="BH369" s="2">
        <v>3</v>
      </c>
      <c r="BI369" s="2">
        <v>2</v>
      </c>
      <c r="BJ369" s="2" t="s">
        <v>395</v>
      </c>
      <c r="BK369" s="2"/>
      <c r="BL369" s="2"/>
      <c r="BM369" s="2">
        <v>108001</v>
      </c>
      <c r="BN369" s="2">
        <v>0</v>
      </c>
      <c r="BO369" s="2" t="s">
        <v>6</v>
      </c>
      <c r="BP369" s="2">
        <v>0</v>
      </c>
      <c r="BQ369" s="2">
        <v>3</v>
      </c>
      <c r="BR369" s="2">
        <v>0</v>
      </c>
      <c r="BS369" s="2">
        <v>1</v>
      </c>
      <c r="BT369" s="2">
        <v>1</v>
      </c>
      <c r="BU369" s="2">
        <v>1</v>
      </c>
      <c r="BV369" s="2">
        <v>1</v>
      </c>
      <c r="BW369" s="2">
        <v>1</v>
      </c>
      <c r="BX369" s="2">
        <v>1</v>
      </c>
      <c r="BY369" s="2" t="s">
        <v>6</v>
      </c>
      <c r="BZ369" s="2">
        <v>95</v>
      </c>
      <c r="CA369" s="2">
        <v>65</v>
      </c>
      <c r="CB369" s="2"/>
      <c r="CC369" s="2"/>
      <c r="CD369" s="2"/>
      <c r="CE369" s="2">
        <v>0</v>
      </c>
      <c r="CF369" s="2">
        <v>0</v>
      </c>
      <c r="CG369" s="2">
        <v>0</v>
      </c>
      <c r="CH369" s="2"/>
      <c r="CI369" s="2"/>
      <c r="CJ369" s="2"/>
      <c r="CK369" s="2"/>
      <c r="CL369" s="2"/>
      <c r="CM369" s="2">
        <v>0</v>
      </c>
      <c r="CN369" s="2" t="s">
        <v>6</v>
      </c>
      <c r="CO369" s="2">
        <v>0</v>
      </c>
      <c r="CP369" s="2">
        <f t="shared" si="294"/>
        <v>276.12</v>
      </c>
      <c r="CQ369" s="2">
        <f t="shared" si="295"/>
        <v>46.02</v>
      </c>
      <c r="CR369" s="2">
        <f t="shared" si="296"/>
        <v>0</v>
      </c>
      <c r="CS369" s="2">
        <f t="shared" si="297"/>
        <v>0</v>
      </c>
      <c r="CT369" s="2">
        <f t="shared" si="298"/>
        <v>0</v>
      </c>
      <c r="CU369" s="2">
        <f t="shared" si="299"/>
        <v>0</v>
      </c>
      <c r="CV369" s="2">
        <f t="shared" si="300"/>
        <v>0</v>
      </c>
      <c r="CW369" s="2">
        <f t="shared" si="301"/>
        <v>0</v>
      </c>
      <c r="CX369" s="2">
        <f t="shared" si="302"/>
        <v>0</v>
      </c>
      <c r="CY369" s="2">
        <f t="shared" si="303"/>
        <v>0</v>
      </c>
      <c r="CZ369" s="2">
        <f t="shared" si="304"/>
        <v>0</v>
      </c>
      <c r="DA369" s="2"/>
      <c r="DB369" s="2"/>
      <c r="DC369" s="2" t="s">
        <v>6</v>
      </c>
      <c r="DD369" s="2" t="s">
        <v>6</v>
      </c>
      <c r="DE369" s="2" t="s">
        <v>6</v>
      </c>
      <c r="DF369" s="2" t="s">
        <v>6</v>
      </c>
      <c r="DG369" s="2" t="s">
        <v>6</v>
      </c>
      <c r="DH369" s="2" t="s">
        <v>6</v>
      </c>
      <c r="DI369" s="2" t="s">
        <v>6</v>
      </c>
      <c r="DJ369" s="2" t="s">
        <v>6</v>
      </c>
      <c r="DK369" s="2" t="s">
        <v>6</v>
      </c>
      <c r="DL369" s="2" t="s">
        <v>6</v>
      </c>
      <c r="DM369" s="2" t="s">
        <v>6</v>
      </c>
      <c r="DN369" s="2">
        <v>0</v>
      </c>
      <c r="DO369" s="2">
        <v>0</v>
      </c>
      <c r="DP369" s="2">
        <v>1</v>
      </c>
      <c r="DQ369" s="2">
        <v>1</v>
      </c>
      <c r="DR369" s="2"/>
      <c r="DS369" s="2"/>
      <c r="DT369" s="2"/>
      <c r="DU369" s="2">
        <v>1010</v>
      </c>
      <c r="DV369" s="2" t="s">
        <v>378</v>
      </c>
      <c r="DW369" s="2" t="s">
        <v>378</v>
      </c>
      <c r="DX369" s="2">
        <v>1</v>
      </c>
      <c r="DY369" s="2"/>
      <c r="DZ369" s="2"/>
      <c r="EA369" s="2"/>
      <c r="EB369" s="2"/>
      <c r="EC369" s="2"/>
      <c r="ED369" s="2"/>
      <c r="EE369" s="2">
        <v>16510370</v>
      </c>
      <c r="EF369" s="2">
        <v>3</v>
      </c>
      <c r="EG369" s="2" t="s">
        <v>40</v>
      </c>
      <c r="EH369" s="2">
        <v>0</v>
      </c>
      <c r="EI369" s="2" t="s">
        <v>6</v>
      </c>
      <c r="EJ369" s="2">
        <v>2</v>
      </c>
      <c r="EK369" s="2">
        <v>108001</v>
      </c>
      <c r="EL369" s="2" t="s">
        <v>41</v>
      </c>
      <c r="EM369" s="2" t="s">
        <v>42</v>
      </c>
      <c r="EN369" s="2"/>
      <c r="EO369" s="2" t="s">
        <v>6</v>
      </c>
      <c r="EP369" s="2"/>
      <c r="EQ369" s="2">
        <v>0</v>
      </c>
      <c r="ER369" s="2">
        <v>46.02</v>
      </c>
      <c r="ES369" s="2">
        <v>46.02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>
        <v>0</v>
      </c>
      <c r="FR369" s="2">
        <f t="shared" si="305"/>
        <v>0</v>
      </c>
      <c r="FS369" s="2">
        <v>0</v>
      </c>
      <c r="FT369" s="2"/>
      <c r="FU369" s="2"/>
      <c r="FV369" s="2"/>
      <c r="FW369" s="2"/>
      <c r="FX369" s="2">
        <v>95</v>
      </c>
      <c r="FY369" s="2">
        <v>65</v>
      </c>
      <c r="FZ369" s="2"/>
      <c r="GA369" s="2" t="s">
        <v>6</v>
      </c>
      <c r="GB369" s="2"/>
      <c r="GC369" s="2"/>
      <c r="GD369" s="2">
        <v>0</v>
      </c>
      <c r="GE369" s="2"/>
      <c r="GF369" s="2">
        <v>-1740505150</v>
      </c>
      <c r="GG369" s="2">
        <v>2</v>
      </c>
      <c r="GH369" s="2">
        <v>1</v>
      </c>
      <c r="GI369" s="2">
        <v>-2</v>
      </c>
      <c r="GJ369" s="2">
        <v>0</v>
      </c>
      <c r="GK369" s="2">
        <f>ROUND(R369*(R12)/100,2)</f>
        <v>0</v>
      </c>
      <c r="GL369" s="2">
        <f t="shared" si="306"/>
        <v>0</v>
      </c>
      <c r="GM369" s="2">
        <f t="shared" si="307"/>
        <v>276.12</v>
      </c>
      <c r="GN369" s="2">
        <f t="shared" si="308"/>
        <v>0</v>
      </c>
      <c r="GO369" s="2">
        <f t="shared" si="309"/>
        <v>276.12</v>
      </c>
      <c r="GP369" s="2">
        <f t="shared" si="310"/>
        <v>0</v>
      </c>
      <c r="GQ369" s="2"/>
      <c r="GR369" s="2">
        <v>0</v>
      </c>
      <c r="GS369" s="2">
        <v>3</v>
      </c>
      <c r="GT369" s="2">
        <v>0</v>
      </c>
      <c r="GU369" s="2" t="s">
        <v>6</v>
      </c>
      <c r="GV369" s="2">
        <f t="shared" si="311"/>
        <v>0</v>
      </c>
      <c r="GW369" s="2">
        <v>1</v>
      </c>
      <c r="GX369" s="2">
        <f t="shared" si="312"/>
        <v>0</v>
      </c>
      <c r="GY369" s="2"/>
      <c r="GZ369" s="2"/>
      <c r="HA369" s="2">
        <v>0</v>
      </c>
      <c r="HB369" s="2">
        <v>0</v>
      </c>
      <c r="HC369" s="2">
        <f t="shared" si="313"/>
        <v>0</v>
      </c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  <c r="IG369" s="2"/>
      <c r="IH369" s="2"/>
      <c r="II369" s="2"/>
      <c r="IJ369" s="2"/>
      <c r="IK369" s="2">
        <v>0</v>
      </c>
      <c r="IL369" s="2"/>
      <c r="IM369" s="2"/>
      <c r="IN369" s="2"/>
      <c r="IO369" s="2"/>
      <c r="IP369" s="2"/>
      <c r="IQ369" s="2"/>
      <c r="IR369" s="2"/>
      <c r="IS369" s="2"/>
      <c r="IT369" s="2"/>
      <c r="IU369" s="2"/>
    </row>
    <row r="370" spans="1:255" x14ac:dyDescent="0.2">
      <c r="A370">
        <v>18</v>
      </c>
      <c r="B370">
        <v>1</v>
      </c>
      <c r="C370">
        <v>543</v>
      </c>
      <c r="E370" t="s">
        <v>392</v>
      </c>
      <c r="F370" t="s">
        <v>393</v>
      </c>
      <c r="G370" t="s">
        <v>394</v>
      </c>
      <c r="H370" t="s">
        <v>378</v>
      </c>
      <c r="I370">
        <f>I366*J370</f>
        <v>6</v>
      </c>
      <c r="J370">
        <v>0.42857142857142855</v>
      </c>
      <c r="O370">
        <f t="shared" si="279"/>
        <v>1838.96</v>
      </c>
      <c r="P370">
        <f t="shared" si="280"/>
        <v>1838.96</v>
      </c>
      <c r="Q370">
        <f t="shared" si="281"/>
        <v>0</v>
      </c>
      <c r="R370">
        <f t="shared" si="282"/>
        <v>0</v>
      </c>
      <c r="S370">
        <f t="shared" si="283"/>
        <v>0</v>
      </c>
      <c r="T370">
        <f t="shared" si="284"/>
        <v>0</v>
      </c>
      <c r="U370">
        <f t="shared" si="285"/>
        <v>0</v>
      </c>
      <c r="V370">
        <f t="shared" si="286"/>
        <v>0</v>
      </c>
      <c r="W370">
        <f t="shared" si="287"/>
        <v>0</v>
      </c>
      <c r="X370">
        <f t="shared" si="288"/>
        <v>0</v>
      </c>
      <c r="Y370">
        <f t="shared" si="289"/>
        <v>0</v>
      </c>
      <c r="AA370">
        <v>16781639</v>
      </c>
      <c r="AB370">
        <f t="shared" si="290"/>
        <v>46.02</v>
      </c>
      <c r="AC370">
        <f t="shared" si="291"/>
        <v>46.02</v>
      </c>
      <c r="AD370">
        <f t="shared" si="314"/>
        <v>0</v>
      </c>
      <c r="AE370">
        <f t="shared" si="315"/>
        <v>0</v>
      </c>
      <c r="AF370">
        <f t="shared" si="316"/>
        <v>0</v>
      </c>
      <c r="AG370">
        <f t="shared" si="292"/>
        <v>0</v>
      </c>
      <c r="AH370">
        <f t="shared" si="317"/>
        <v>0</v>
      </c>
      <c r="AI370">
        <f t="shared" si="318"/>
        <v>0</v>
      </c>
      <c r="AJ370">
        <f t="shared" si="293"/>
        <v>0</v>
      </c>
      <c r="AK370">
        <v>46.02</v>
      </c>
      <c r="AL370">
        <v>46.02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95</v>
      </c>
      <c r="AU370">
        <v>65</v>
      </c>
      <c r="AV370">
        <v>1</v>
      </c>
      <c r="AW370">
        <v>1</v>
      </c>
      <c r="AZ370">
        <v>6.66</v>
      </c>
      <c r="BA370">
        <v>1</v>
      </c>
      <c r="BB370">
        <v>1</v>
      </c>
      <c r="BC370">
        <v>6.66</v>
      </c>
      <c r="BD370" t="s">
        <v>6</v>
      </c>
      <c r="BE370" t="s">
        <v>6</v>
      </c>
      <c r="BF370" t="s">
        <v>6</v>
      </c>
      <c r="BG370" t="s">
        <v>6</v>
      </c>
      <c r="BH370">
        <v>3</v>
      </c>
      <c r="BI370">
        <v>2</v>
      </c>
      <c r="BJ370" t="s">
        <v>395</v>
      </c>
      <c r="BM370">
        <v>108001</v>
      </c>
      <c r="BN370">
        <v>0</v>
      </c>
      <c r="BO370" t="s">
        <v>6</v>
      </c>
      <c r="BP370">
        <v>0</v>
      </c>
      <c r="BQ370">
        <v>3</v>
      </c>
      <c r="BR370">
        <v>0</v>
      </c>
      <c r="BS370">
        <v>1</v>
      </c>
      <c r="BT370">
        <v>1</v>
      </c>
      <c r="BU370">
        <v>1</v>
      </c>
      <c r="BV370">
        <v>1</v>
      </c>
      <c r="BW370">
        <v>1</v>
      </c>
      <c r="BX370">
        <v>1</v>
      </c>
      <c r="BY370" t="s">
        <v>6</v>
      </c>
      <c r="BZ370">
        <v>95</v>
      </c>
      <c r="CA370">
        <v>65</v>
      </c>
      <c r="CE370">
        <v>0</v>
      </c>
      <c r="CF370">
        <v>0</v>
      </c>
      <c r="CG370">
        <v>0</v>
      </c>
      <c r="CM370">
        <v>0</v>
      </c>
      <c r="CN370" t="s">
        <v>6</v>
      </c>
      <c r="CO370">
        <v>0</v>
      </c>
      <c r="CP370">
        <f t="shared" si="294"/>
        <v>1838.96</v>
      </c>
      <c r="CQ370">
        <f t="shared" si="295"/>
        <v>306.4932</v>
      </c>
      <c r="CR370">
        <f t="shared" si="296"/>
        <v>0</v>
      </c>
      <c r="CS370">
        <f t="shared" si="297"/>
        <v>0</v>
      </c>
      <c r="CT370">
        <f t="shared" si="298"/>
        <v>0</v>
      </c>
      <c r="CU370">
        <f t="shared" si="299"/>
        <v>0</v>
      </c>
      <c r="CV370">
        <f t="shared" si="300"/>
        <v>0</v>
      </c>
      <c r="CW370">
        <f t="shared" si="301"/>
        <v>0</v>
      </c>
      <c r="CX370">
        <f t="shared" si="302"/>
        <v>0</v>
      </c>
      <c r="CY370">
        <f t="shared" si="303"/>
        <v>0</v>
      </c>
      <c r="CZ370">
        <f t="shared" si="304"/>
        <v>0</v>
      </c>
      <c r="DC370" t="s">
        <v>6</v>
      </c>
      <c r="DD370" t="s">
        <v>6</v>
      </c>
      <c r="DE370" t="s">
        <v>6</v>
      </c>
      <c r="DF370" t="s">
        <v>6</v>
      </c>
      <c r="DG370" t="s">
        <v>6</v>
      </c>
      <c r="DH370" t="s">
        <v>6</v>
      </c>
      <c r="DI370" t="s">
        <v>6</v>
      </c>
      <c r="DJ370" t="s">
        <v>6</v>
      </c>
      <c r="DK370" t="s">
        <v>6</v>
      </c>
      <c r="DL370" t="s">
        <v>6</v>
      </c>
      <c r="DM370" t="s">
        <v>6</v>
      </c>
      <c r="DN370">
        <v>0</v>
      </c>
      <c r="DO370">
        <v>0</v>
      </c>
      <c r="DP370">
        <v>1</v>
      </c>
      <c r="DQ370">
        <v>1</v>
      </c>
      <c r="DU370">
        <v>1010</v>
      </c>
      <c r="DV370" t="s">
        <v>378</v>
      </c>
      <c r="DW370" t="s">
        <v>378</v>
      </c>
      <c r="DX370">
        <v>1</v>
      </c>
      <c r="EE370">
        <v>16510370</v>
      </c>
      <c r="EF370">
        <v>3</v>
      </c>
      <c r="EG370" t="s">
        <v>40</v>
      </c>
      <c r="EH370">
        <v>0</v>
      </c>
      <c r="EI370" t="s">
        <v>6</v>
      </c>
      <c r="EJ370">
        <v>2</v>
      </c>
      <c r="EK370">
        <v>108001</v>
      </c>
      <c r="EL370" t="s">
        <v>41</v>
      </c>
      <c r="EM370" t="s">
        <v>42</v>
      </c>
      <c r="EO370" t="s">
        <v>6</v>
      </c>
      <c r="EQ370">
        <v>0</v>
      </c>
      <c r="ER370">
        <v>46.02</v>
      </c>
      <c r="ES370">
        <v>46.02</v>
      </c>
      <c r="ET370">
        <v>0</v>
      </c>
      <c r="EU370">
        <v>0</v>
      </c>
      <c r="EV370">
        <v>0</v>
      </c>
      <c r="EW370">
        <v>0</v>
      </c>
      <c r="EX370">
        <v>0</v>
      </c>
      <c r="FQ370">
        <v>0</v>
      </c>
      <c r="FR370">
        <f t="shared" si="305"/>
        <v>0</v>
      </c>
      <c r="FS370">
        <v>0</v>
      </c>
      <c r="FX370">
        <v>95</v>
      </c>
      <c r="FY370">
        <v>65</v>
      </c>
      <c r="GA370" t="s">
        <v>6</v>
      </c>
      <c r="GD370">
        <v>0</v>
      </c>
      <c r="GF370">
        <v>-1740505150</v>
      </c>
      <c r="GG370">
        <v>1</v>
      </c>
      <c r="GH370">
        <v>1</v>
      </c>
      <c r="GI370">
        <v>4</v>
      </c>
      <c r="GJ370">
        <v>0</v>
      </c>
      <c r="GK370">
        <f>ROUND(R370*(S12)/100,2)</f>
        <v>0</v>
      </c>
      <c r="GL370">
        <f t="shared" si="306"/>
        <v>0</v>
      </c>
      <c r="GM370">
        <f t="shared" si="307"/>
        <v>1838.96</v>
      </c>
      <c r="GN370">
        <f t="shared" si="308"/>
        <v>0</v>
      </c>
      <c r="GO370">
        <f t="shared" si="309"/>
        <v>1838.96</v>
      </c>
      <c r="GP370">
        <f t="shared" si="310"/>
        <v>0</v>
      </c>
      <c r="GR370">
        <v>0</v>
      </c>
      <c r="GS370">
        <v>3</v>
      </c>
      <c r="GT370">
        <v>0</v>
      </c>
      <c r="GU370" t="s">
        <v>6</v>
      </c>
      <c r="GV370">
        <f t="shared" si="311"/>
        <v>0</v>
      </c>
      <c r="GW370">
        <v>1</v>
      </c>
      <c r="GX370">
        <f t="shared" si="312"/>
        <v>0</v>
      </c>
      <c r="HA370">
        <v>0</v>
      </c>
      <c r="HB370">
        <v>0</v>
      </c>
      <c r="HC370">
        <f t="shared" si="313"/>
        <v>0</v>
      </c>
      <c r="IK370">
        <v>0</v>
      </c>
    </row>
    <row r="371" spans="1:255" x14ac:dyDescent="0.2">
      <c r="A371" s="2">
        <v>17</v>
      </c>
      <c r="B371" s="2">
        <v>1</v>
      </c>
      <c r="C371" s="2">
        <f>ROW(SmtRes!A553)</f>
        <v>553</v>
      </c>
      <c r="D371" s="2">
        <f>ROW(EtalonRes!A544)</f>
        <v>544</v>
      </c>
      <c r="E371" s="2" t="s">
        <v>396</v>
      </c>
      <c r="F371" s="2" t="s">
        <v>397</v>
      </c>
      <c r="G371" s="2" t="s">
        <v>398</v>
      </c>
      <c r="H371" s="2" t="s">
        <v>30</v>
      </c>
      <c r="I371" s="2">
        <f>ROUND(200/100,9)</f>
        <v>2</v>
      </c>
      <c r="J371" s="2">
        <v>0</v>
      </c>
      <c r="K371" s="2"/>
      <c r="L371" s="2"/>
      <c r="M371" s="2"/>
      <c r="N371" s="2"/>
      <c r="O371" s="2">
        <f t="shared" si="279"/>
        <v>696.06</v>
      </c>
      <c r="P371" s="2">
        <f t="shared" si="280"/>
        <v>51.28</v>
      </c>
      <c r="Q371" s="2">
        <f t="shared" si="281"/>
        <v>127.4</v>
      </c>
      <c r="R371" s="2">
        <f t="shared" si="282"/>
        <v>13.06</v>
      </c>
      <c r="S371" s="2">
        <f t="shared" si="283"/>
        <v>517.38</v>
      </c>
      <c r="T371" s="2">
        <f t="shared" si="284"/>
        <v>0</v>
      </c>
      <c r="U371" s="2">
        <f t="shared" si="285"/>
        <v>55.04</v>
      </c>
      <c r="V371" s="2">
        <f t="shared" si="286"/>
        <v>1.04</v>
      </c>
      <c r="W371" s="2">
        <f t="shared" si="287"/>
        <v>0</v>
      </c>
      <c r="X371" s="2">
        <f t="shared" si="288"/>
        <v>503.92</v>
      </c>
      <c r="Y371" s="2">
        <f t="shared" si="289"/>
        <v>344.79</v>
      </c>
      <c r="Z371" s="2"/>
      <c r="AA371" s="2">
        <v>16781625</v>
      </c>
      <c r="AB371" s="2">
        <f t="shared" si="290"/>
        <v>348.03</v>
      </c>
      <c r="AC371" s="2">
        <f t="shared" si="291"/>
        <v>25.64</v>
      </c>
      <c r="AD371" s="2">
        <f t="shared" si="314"/>
        <v>63.7</v>
      </c>
      <c r="AE371" s="2">
        <f t="shared" si="315"/>
        <v>6.53</v>
      </c>
      <c r="AF371" s="2">
        <f t="shared" si="316"/>
        <v>258.69</v>
      </c>
      <c r="AG371" s="2">
        <f t="shared" si="292"/>
        <v>0</v>
      </c>
      <c r="AH371" s="2">
        <f t="shared" si="317"/>
        <v>27.52</v>
      </c>
      <c r="AI371" s="2">
        <f t="shared" si="318"/>
        <v>0.52</v>
      </c>
      <c r="AJ371" s="2">
        <f t="shared" si="293"/>
        <v>0</v>
      </c>
      <c r="AK371" s="2">
        <v>348.03</v>
      </c>
      <c r="AL371" s="2">
        <v>25.64</v>
      </c>
      <c r="AM371" s="2">
        <v>63.7</v>
      </c>
      <c r="AN371" s="2">
        <v>6.53</v>
      </c>
      <c r="AO371" s="2">
        <v>258.69</v>
      </c>
      <c r="AP371" s="2">
        <v>0</v>
      </c>
      <c r="AQ371" s="2">
        <v>27.52</v>
      </c>
      <c r="AR371" s="2">
        <v>0.52</v>
      </c>
      <c r="AS371" s="2">
        <v>0</v>
      </c>
      <c r="AT371" s="2">
        <v>95</v>
      </c>
      <c r="AU371" s="2">
        <v>65</v>
      </c>
      <c r="AV371" s="2">
        <v>1</v>
      </c>
      <c r="AW371" s="2">
        <v>1</v>
      </c>
      <c r="AX371" s="2"/>
      <c r="AY371" s="2"/>
      <c r="AZ371" s="2">
        <v>1</v>
      </c>
      <c r="BA371" s="2">
        <v>1</v>
      </c>
      <c r="BB371" s="2">
        <v>1</v>
      </c>
      <c r="BC371" s="2">
        <v>1</v>
      </c>
      <c r="BD371" s="2" t="s">
        <v>6</v>
      </c>
      <c r="BE371" s="2" t="s">
        <v>6</v>
      </c>
      <c r="BF371" s="2" t="s">
        <v>6</v>
      </c>
      <c r="BG371" s="2" t="s">
        <v>6</v>
      </c>
      <c r="BH371" s="2">
        <v>0</v>
      </c>
      <c r="BI371" s="2">
        <v>2</v>
      </c>
      <c r="BJ371" s="2" t="s">
        <v>399</v>
      </c>
      <c r="BK371" s="2"/>
      <c r="BL371" s="2"/>
      <c r="BM371" s="2">
        <v>108001</v>
      </c>
      <c r="BN371" s="2">
        <v>0</v>
      </c>
      <c r="BO371" s="2" t="s">
        <v>6</v>
      </c>
      <c r="BP371" s="2">
        <v>0</v>
      </c>
      <c r="BQ371" s="2">
        <v>3</v>
      </c>
      <c r="BR371" s="2">
        <v>0</v>
      </c>
      <c r="BS371" s="2">
        <v>1</v>
      </c>
      <c r="BT371" s="2">
        <v>1</v>
      </c>
      <c r="BU371" s="2">
        <v>1</v>
      </c>
      <c r="BV371" s="2">
        <v>1</v>
      </c>
      <c r="BW371" s="2">
        <v>1</v>
      </c>
      <c r="BX371" s="2">
        <v>1</v>
      </c>
      <c r="BY371" s="2" t="s">
        <v>6</v>
      </c>
      <c r="BZ371" s="2">
        <v>95</v>
      </c>
      <c r="CA371" s="2">
        <v>65</v>
      </c>
      <c r="CB371" s="2"/>
      <c r="CC371" s="2"/>
      <c r="CD371" s="2"/>
      <c r="CE371" s="2">
        <v>0</v>
      </c>
      <c r="CF371" s="2">
        <v>0</v>
      </c>
      <c r="CG371" s="2">
        <v>0</v>
      </c>
      <c r="CH371" s="2"/>
      <c r="CI371" s="2"/>
      <c r="CJ371" s="2"/>
      <c r="CK371" s="2"/>
      <c r="CL371" s="2"/>
      <c r="CM371" s="2">
        <v>0</v>
      </c>
      <c r="CN371" s="2" t="s">
        <v>6</v>
      </c>
      <c r="CO371" s="2">
        <v>0</v>
      </c>
      <c r="CP371" s="2">
        <f t="shared" si="294"/>
        <v>696.06</v>
      </c>
      <c r="CQ371" s="2">
        <f t="shared" si="295"/>
        <v>25.64</v>
      </c>
      <c r="CR371" s="2">
        <f t="shared" si="296"/>
        <v>63.7</v>
      </c>
      <c r="CS371" s="2">
        <f t="shared" si="297"/>
        <v>6.53</v>
      </c>
      <c r="CT371" s="2">
        <f t="shared" si="298"/>
        <v>258.69</v>
      </c>
      <c r="CU371" s="2">
        <f t="shared" si="299"/>
        <v>0</v>
      </c>
      <c r="CV371" s="2">
        <f t="shared" si="300"/>
        <v>27.52</v>
      </c>
      <c r="CW371" s="2">
        <f t="shared" si="301"/>
        <v>0.52</v>
      </c>
      <c r="CX371" s="2">
        <f t="shared" si="302"/>
        <v>0</v>
      </c>
      <c r="CY371" s="2">
        <f t="shared" si="303"/>
        <v>503.91799999999995</v>
      </c>
      <c r="CZ371" s="2">
        <f t="shared" si="304"/>
        <v>344.786</v>
      </c>
      <c r="DA371" s="2"/>
      <c r="DB371" s="2"/>
      <c r="DC371" s="2" t="s">
        <v>6</v>
      </c>
      <c r="DD371" s="2" t="s">
        <v>6</v>
      </c>
      <c r="DE371" s="2" t="s">
        <v>6</v>
      </c>
      <c r="DF371" s="2" t="s">
        <v>6</v>
      </c>
      <c r="DG371" s="2" t="s">
        <v>6</v>
      </c>
      <c r="DH371" s="2" t="s">
        <v>6</v>
      </c>
      <c r="DI371" s="2" t="s">
        <v>6</v>
      </c>
      <c r="DJ371" s="2" t="s">
        <v>6</v>
      </c>
      <c r="DK371" s="2" t="s">
        <v>6</v>
      </c>
      <c r="DL371" s="2" t="s">
        <v>6</v>
      </c>
      <c r="DM371" s="2" t="s">
        <v>6</v>
      </c>
      <c r="DN371" s="2">
        <v>0</v>
      </c>
      <c r="DO371" s="2">
        <v>0</v>
      </c>
      <c r="DP371" s="2">
        <v>1</v>
      </c>
      <c r="DQ371" s="2">
        <v>1</v>
      </c>
      <c r="DR371" s="2"/>
      <c r="DS371" s="2"/>
      <c r="DT371" s="2"/>
      <c r="DU371" s="2">
        <v>1003</v>
      </c>
      <c r="DV371" s="2" t="s">
        <v>30</v>
      </c>
      <c r="DW371" s="2" t="s">
        <v>30</v>
      </c>
      <c r="DX371" s="2">
        <v>100</v>
      </c>
      <c r="DY371" s="2"/>
      <c r="DZ371" s="2"/>
      <c r="EA371" s="2"/>
      <c r="EB371" s="2"/>
      <c r="EC371" s="2"/>
      <c r="ED371" s="2"/>
      <c r="EE371" s="2">
        <v>16510370</v>
      </c>
      <c r="EF371" s="2">
        <v>3</v>
      </c>
      <c r="EG371" s="2" t="s">
        <v>40</v>
      </c>
      <c r="EH371" s="2">
        <v>0</v>
      </c>
      <c r="EI371" s="2" t="s">
        <v>6</v>
      </c>
      <c r="EJ371" s="2">
        <v>2</v>
      </c>
      <c r="EK371" s="2">
        <v>108001</v>
      </c>
      <c r="EL371" s="2" t="s">
        <v>41</v>
      </c>
      <c r="EM371" s="2" t="s">
        <v>42</v>
      </c>
      <c r="EN371" s="2"/>
      <c r="EO371" s="2" t="s">
        <v>6</v>
      </c>
      <c r="EP371" s="2"/>
      <c r="EQ371" s="2">
        <v>0</v>
      </c>
      <c r="ER371" s="2">
        <v>348.03</v>
      </c>
      <c r="ES371" s="2">
        <v>25.64</v>
      </c>
      <c r="ET371" s="2">
        <v>63.7</v>
      </c>
      <c r="EU371" s="2">
        <v>6.53</v>
      </c>
      <c r="EV371" s="2">
        <v>258.69</v>
      </c>
      <c r="EW371" s="2">
        <v>27.52</v>
      </c>
      <c r="EX371" s="2">
        <v>0.52</v>
      </c>
      <c r="EY371" s="2">
        <v>0</v>
      </c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>
        <v>0</v>
      </c>
      <c r="FR371" s="2">
        <f t="shared" si="305"/>
        <v>0</v>
      </c>
      <c r="FS371" s="2">
        <v>0</v>
      </c>
      <c r="FT371" s="2"/>
      <c r="FU371" s="2"/>
      <c r="FV371" s="2"/>
      <c r="FW371" s="2"/>
      <c r="FX371" s="2">
        <v>95</v>
      </c>
      <c r="FY371" s="2">
        <v>65</v>
      </c>
      <c r="FZ371" s="2"/>
      <c r="GA371" s="2" t="s">
        <v>6</v>
      </c>
      <c r="GB371" s="2"/>
      <c r="GC371" s="2"/>
      <c r="GD371" s="2">
        <v>0</v>
      </c>
      <c r="GE371" s="2"/>
      <c r="GF371" s="2">
        <v>1030763556</v>
      </c>
      <c r="GG371" s="2">
        <v>2</v>
      </c>
      <c r="GH371" s="2">
        <v>1</v>
      </c>
      <c r="GI371" s="2">
        <v>-2</v>
      </c>
      <c r="GJ371" s="2">
        <v>0</v>
      </c>
      <c r="GK371" s="2">
        <f>ROUND(R371*(R12)/100,2)</f>
        <v>0</v>
      </c>
      <c r="GL371" s="2">
        <f t="shared" si="306"/>
        <v>0</v>
      </c>
      <c r="GM371" s="2">
        <f t="shared" si="307"/>
        <v>1544.77</v>
      </c>
      <c r="GN371" s="2">
        <f t="shared" si="308"/>
        <v>0</v>
      </c>
      <c r="GO371" s="2">
        <f t="shared" si="309"/>
        <v>1544.77</v>
      </c>
      <c r="GP371" s="2">
        <f t="shared" si="310"/>
        <v>0</v>
      </c>
      <c r="GQ371" s="2"/>
      <c r="GR371" s="2">
        <v>0</v>
      </c>
      <c r="GS371" s="2">
        <v>3</v>
      </c>
      <c r="GT371" s="2">
        <v>0</v>
      </c>
      <c r="GU371" s="2" t="s">
        <v>6</v>
      </c>
      <c r="GV371" s="2">
        <f t="shared" si="311"/>
        <v>0</v>
      </c>
      <c r="GW371" s="2">
        <v>1</v>
      </c>
      <c r="GX371" s="2">
        <f t="shared" si="312"/>
        <v>0</v>
      </c>
      <c r="GY371" s="2"/>
      <c r="GZ371" s="2"/>
      <c r="HA371" s="2">
        <v>0</v>
      </c>
      <c r="HB371" s="2">
        <v>0</v>
      </c>
      <c r="HC371" s="2">
        <f t="shared" si="313"/>
        <v>0</v>
      </c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  <c r="IG371" s="2"/>
      <c r="IH371" s="2"/>
      <c r="II371" s="2"/>
      <c r="IJ371" s="2"/>
      <c r="IK371" s="2">
        <v>0</v>
      </c>
      <c r="IL371" s="2"/>
      <c r="IM371" s="2"/>
      <c r="IN371" s="2"/>
      <c r="IO371" s="2"/>
      <c r="IP371" s="2"/>
      <c r="IQ371" s="2"/>
      <c r="IR371" s="2"/>
      <c r="IS371" s="2"/>
      <c r="IT371" s="2"/>
      <c r="IU371" s="2"/>
    </row>
    <row r="372" spans="1:255" x14ac:dyDescent="0.2">
      <c r="A372">
        <v>17</v>
      </c>
      <c r="B372">
        <v>1</v>
      </c>
      <c r="C372">
        <f>ROW(SmtRes!A562)</f>
        <v>562</v>
      </c>
      <c r="D372">
        <f>ROW(EtalonRes!A552)</f>
        <v>552</v>
      </c>
      <c r="E372" t="s">
        <v>396</v>
      </c>
      <c r="F372" t="s">
        <v>397</v>
      </c>
      <c r="G372" t="s">
        <v>398</v>
      </c>
      <c r="H372" t="s">
        <v>30</v>
      </c>
      <c r="I372">
        <f>ROUND(200/100,9)</f>
        <v>2</v>
      </c>
      <c r="J372">
        <v>0</v>
      </c>
      <c r="O372">
        <f t="shared" si="279"/>
        <v>4635.75</v>
      </c>
      <c r="P372">
        <f t="shared" si="280"/>
        <v>341.52</v>
      </c>
      <c r="Q372">
        <f t="shared" si="281"/>
        <v>848.48</v>
      </c>
      <c r="R372">
        <f t="shared" si="282"/>
        <v>86.98</v>
      </c>
      <c r="S372">
        <f t="shared" si="283"/>
        <v>3445.75</v>
      </c>
      <c r="T372">
        <f t="shared" si="284"/>
        <v>0</v>
      </c>
      <c r="U372">
        <f t="shared" si="285"/>
        <v>55.04</v>
      </c>
      <c r="V372">
        <f t="shared" si="286"/>
        <v>1.04</v>
      </c>
      <c r="W372">
        <f t="shared" si="287"/>
        <v>0</v>
      </c>
      <c r="X372">
        <f t="shared" si="288"/>
        <v>3356.09</v>
      </c>
      <c r="Y372">
        <f t="shared" si="289"/>
        <v>2296.27</v>
      </c>
      <c r="AA372">
        <v>16781639</v>
      </c>
      <c r="AB372">
        <f t="shared" si="290"/>
        <v>348.03</v>
      </c>
      <c r="AC372">
        <f t="shared" si="291"/>
        <v>25.64</v>
      </c>
      <c r="AD372">
        <f t="shared" si="314"/>
        <v>63.7</v>
      </c>
      <c r="AE372">
        <f t="shared" si="315"/>
        <v>6.53</v>
      </c>
      <c r="AF372">
        <f t="shared" si="316"/>
        <v>258.69</v>
      </c>
      <c r="AG372">
        <f t="shared" si="292"/>
        <v>0</v>
      </c>
      <c r="AH372">
        <f t="shared" si="317"/>
        <v>27.52</v>
      </c>
      <c r="AI372">
        <f t="shared" si="318"/>
        <v>0.52</v>
      </c>
      <c r="AJ372">
        <f t="shared" si="293"/>
        <v>0</v>
      </c>
      <c r="AK372">
        <v>348.03</v>
      </c>
      <c r="AL372">
        <v>25.64</v>
      </c>
      <c r="AM372">
        <v>63.7</v>
      </c>
      <c r="AN372">
        <v>6.53</v>
      </c>
      <c r="AO372">
        <v>258.69</v>
      </c>
      <c r="AP372">
        <v>0</v>
      </c>
      <c r="AQ372">
        <v>27.52</v>
      </c>
      <c r="AR372">
        <v>0.52</v>
      </c>
      <c r="AS372">
        <v>0</v>
      </c>
      <c r="AT372">
        <v>95</v>
      </c>
      <c r="AU372">
        <v>65</v>
      </c>
      <c r="AV372">
        <v>1</v>
      </c>
      <c r="AW372">
        <v>1</v>
      </c>
      <c r="AZ372">
        <v>6.66</v>
      </c>
      <c r="BA372">
        <v>6.66</v>
      </c>
      <c r="BB372">
        <v>6.66</v>
      </c>
      <c r="BC372">
        <v>6.66</v>
      </c>
      <c r="BD372" t="s">
        <v>6</v>
      </c>
      <c r="BE372" t="s">
        <v>6</v>
      </c>
      <c r="BF372" t="s">
        <v>6</v>
      </c>
      <c r="BG372" t="s">
        <v>6</v>
      </c>
      <c r="BH372">
        <v>0</v>
      </c>
      <c r="BI372">
        <v>2</v>
      </c>
      <c r="BJ372" t="s">
        <v>399</v>
      </c>
      <c r="BM372">
        <v>108001</v>
      </c>
      <c r="BN372">
        <v>0</v>
      </c>
      <c r="BO372" t="s">
        <v>6</v>
      </c>
      <c r="BP372">
        <v>0</v>
      </c>
      <c r="BQ372">
        <v>3</v>
      </c>
      <c r="BR372">
        <v>0</v>
      </c>
      <c r="BS372">
        <v>6.66</v>
      </c>
      <c r="BT372">
        <v>1</v>
      </c>
      <c r="BU372">
        <v>1</v>
      </c>
      <c r="BV372">
        <v>1</v>
      </c>
      <c r="BW372">
        <v>1</v>
      </c>
      <c r="BX372">
        <v>1</v>
      </c>
      <c r="BY372" t="s">
        <v>6</v>
      </c>
      <c r="BZ372">
        <v>95</v>
      </c>
      <c r="CA372">
        <v>65</v>
      </c>
      <c r="CE372">
        <v>0</v>
      </c>
      <c r="CF372">
        <v>0</v>
      </c>
      <c r="CG372">
        <v>0</v>
      </c>
      <c r="CM372">
        <v>0</v>
      </c>
      <c r="CN372" t="s">
        <v>6</v>
      </c>
      <c r="CO372">
        <v>0</v>
      </c>
      <c r="CP372">
        <f t="shared" si="294"/>
        <v>4635.75</v>
      </c>
      <c r="CQ372">
        <f t="shared" si="295"/>
        <v>170.76240000000001</v>
      </c>
      <c r="CR372">
        <f t="shared" si="296"/>
        <v>424.24200000000002</v>
      </c>
      <c r="CS372">
        <f t="shared" si="297"/>
        <v>43.489800000000002</v>
      </c>
      <c r="CT372">
        <f t="shared" si="298"/>
        <v>1722.8754000000001</v>
      </c>
      <c r="CU372">
        <f t="shared" si="299"/>
        <v>0</v>
      </c>
      <c r="CV372">
        <f t="shared" si="300"/>
        <v>27.52</v>
      </c>
      <c r="CW372">
        <f t="shared" si="301"/>
        <v>0.52</v>
      </c>
      <c r="CX372">
        <f t="shared" si="302"/>
        <v>0</v>
      </c>
      <c r="CY372">
        <f t="shared" si="303"/>
        <v>3356.0934999999999</v>
      </c>
      <c r="CZ372">
        <f t="shared" si="304"/>
        <v>2296.2745</v>
      </c>
      <c r="DC372" t="s">
        <v>6</v>
      </c>
      <c r="DD372" t="s">
        <v>6</v>
      </c>
      <c r="DE372" t="s">
        <v>6</v>
      </c>
      <c r="DF372" t="s">
        <v>6</v>
      </c>
      <c r="DG372" t="s">
        <v>6</v>
      </c>
      <c r="DH372" t="s">
        <v>6</v>
      </c>
      <c r="DI372" t="s">
        <v>6</v>
      </c>
      <c r="DJ372" t="s">
        <v>6</v>
      </c>
      <c r="DK372" t="s">
        <v>6</v>
      </c>
      <c r="DL372" t="s">
        <v>6</v>
      </c>
      <c r="DM372" t="s">
        <v>6</v>
      </c>
      <c r="DN372">
        <v>0</v>
      </c>
      <c r="DO372">
        <v>0</v>
      </c>
      <c r="DP372">
        <v>1</v>
      </c>
      <c r="DQ372">
        <v>1</v>
      </c>
      <c r="DU372">
        <v>1003</v>
      </c>
      <c r="DV372" t="s">
        <v>30</v>
      </c>
      <c r="DW372" t="s">
        <v>30</v>
      </c>
      <c r="DX372">
        <v>100</v>
      </c>
      <c r="EE372">
        <v>16510370</v>
      </c>
      <c r="EF372">
        <v>3</v>
      </c>
      <c r="EG372" t="s">
        <v>40</v>
      </c>
      <c r="EH372">
        <v>0</v>
      </c>
      <c r="EI372" t="s">
        <v>6</v>
      </c>
      <c r="EJ372">
        <v>2</v>
      </c>
      <c r="EK372">
        <v>108001</v>
      </c>
      <c r="EL372" t="s">
        <v>41</v>
      </c>
      <c r="EM372" t="s">
        <v>42</v>
      </c>
      <c r="EO372" t="s">
        <v>6</v>
      </c>
      <c r="EQ372">
        <v>0</v>
      </c>
      <c r="ER372">
        <v>348.03</v>
      </c>
      <c r="ES372">
        <v>25.64</v>
      </c>
      <c r="ET372">
        <v>63.7</v>
      </c>
      <c r="EU372">
        <v>6.53</v>
      </c>
      <c r="EV372">
        <v>258.69</v>
      </c>
      <c r="EW372">
        <v>27.52</v>
      </c>
      <c r="EX372">
        <v>0.52</v>
      </c>
      <c r="EY372">
        <v>0</v>
      </c>
      <c r="FQ372">
        <v>0</v>
      </c>
      <c r="FR372">
        <f t="shared" si="305"/>
        <v>0</v>
      </c>
      <c r="FS372">
        <v>0</v>
      </c>
      <c r="FX372">
        <v>95</v>
      </c>
      <c r="FY372">
        <v>65</v>
      </c>
      <c r="GA372" t="s">
        <v>6</v>
      </c>
      <c r="GD372">
        <v>0</v>
      </c>
      <c r="GF372">
        <v>1030763556</v>
      </c>
      <c r="GG372">
        <v>1</v>
      </c>
      <c r="GH372">
        <v>1</v>
      </c>
      <c r="GI372">
        <v>4</v>
      </c>
      <c r="GJ372">
        <v>0</v>
      </c>
      <c r="GK372">
        <f>ROUND(R372*(S12)/100,2)</f>
        <v>0</v>
      </c>
      <c r="GL372">
        <f t="shared" si="306"/>
        <v>0</v>
      </c>
      <c r="GM372">
        <f t="shared" si="307"/>
        <v>10288.11</v>
      </c>
      <c r="GN372">
        <f t="shared" si="308"/>
        <v>0</v>
      </c>
      <c r="GO372">
        <f t="shared" si="309"/>
        <v>10288.11</v>
      </c>
      <c r="GP372">
        <f t="shared" si="310"/>
        <v>0</v>
      </c>
      <c r="GR372">
        <v>0</v>
      </c>
      <c r="GS372">
        <v>3</v>
      </c>
      <c r="GT372">
        <v>0</v>
      </c>
      <c r="GU372" t="s">
        <v>6</v>
      </c>
      <c r="GV372">
        <f t="shared" si="311"/>
        <v>0</v>
      </c>
      <c r="GW372">
        <v>1</v>
      </c>
      <c r="GX372">
        <f t="shared" si="312"/>
        <v>0</v>
      </c>
      <c r="HA372">
        <v>0</v>
      </c>
      <c r="HB372">
        <v>0</v>
      </c>
      <c r="HC372">
        <f t="shared" si="313"/>
        <v>0</v>
      </c>
      <c r="IK372">
        <v>0</v>
      </c>
    </row>
    <row r="373" spans="1:255" x14ac:dyDescent="0.2">
      <c r="A373" s="2">
        <v>18</v>
      </c>
      <c r="B373" s="2">
        <v>1</v>
      </c>
      <c r="C373" s="2">
        <v>552</v>
      </c>
      <c r="D373" s="2"/>
      <c r="E373" s="2" t="s">
        <v>400</v>
      </c>
      <c r="F373" s="2" t="s">
        <v>401</v>
      </c>
      <c r="G373" s="2" t="s">
        <v>402</v>
      </c>
      <c r="H373" s="2" t="s">
        <v>284</v>
      </c>
      <c r="I373" s="2">
        <f>I371*J373</f>
        <v>200</v>
      </c>
      <c r="J373" s="2">
        <v>100</v>
      </c>
      <c r="K373" s="2"/>
      <c r="L373" s="2"/>
      <c r="M373" s="2"/>
      <c r="N373" s="2"/>
      <c r="O373" s="2">
        <f t="shared" si="279"/>
        <v>1470</v>
      </c>
      <c r="P373" s="2">
        <f t="shared" si="280"/>
        <v>1470</v>
      </c>
      <c r="Q373" s="2">
        <f t="shared" si="281"/>
        <v>0</v>
      </c>
      <c r="R373" s="2">
        <f t="shared" si="282"/>
        <v>0</v>
      </c>
      <c r="S373" s="2">
        <f t="shared" si="283"/>
        <v>0</v>
      </c>
      <c r="T373" s="2">
        <f t="shared" si="284"/>
        <v>0</v>
      </c>
      <c r="U373" s="2">
        <f t="shared" si="285"/>
        <v>0</v>
      </c>
      <c r="V373" s="2">
        <f t="shared" si="286"/>
        <v>0</v>
      </c>
      <c r="W373" s="2">
        <f t="shared" si="287"/>
        <v>0</v>
      </c>
      <c r="X373" s="2">
        <f t="shared" si="288"/>
        <v>0</v>
      </c>
      <c r="Y373" s="2">
        <f t="shared" si="289"/>
        <v>0</v>
      </c>
      <c r="Z373" s="2"/>
      <c r="AA373" s="2">
        <v>16781625</v>
      </c>
      <c r="AB373" s="2">
        <f t="shared" si="290"/>
        <v>7.35</v>
      </c>
      <c r="AC373" s="2">
        <f t="shared" si="291"/>
        <v>7.35</v>
      </c>
      <c r="AD373" s="2">
        <f t="shared" si="314"/>
        <v>0</v>
      </c>
      <c r="AE373" s="2">
        <f t="shared" si="315"/>
        <v>0</v>
      </c>
      <c r="AF373" s="2">
        <f t="shared" si="316"/>
        <v>0</v>
      </c>
      <c r="AG373" s="2">
        <f t="shared" si="292"/>
        <v>0</v>
      </c>
      <c r="AH373" s="2">
        <f t="shared" si="317"/>
        <v>0</v>
      </c>
      <c r="AI373" s="2">
        <f t="shared" si="318"/>
        <v>0</v>
      </c>
      <c r="AJ373" s="2">
        <f t="shared" si="293"/>
        <v>0</v>
      </c>
      <c r="AK373" s="2">
        <v>7.35</v>
      </c>
      <c r="AL373" s="2">
        <v>7.35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 s="2">
        <v>0</v>
      </c>
      <c r="AT373" s="2">
        <v>95</v>
      </c>
      <c r="AU373" s="2">
        <v>65</v>
      </c>
      <c r="AV373" s="2">
        <v>1</v>
      </c>
      <c r="AW373" s="2">
        <v>1</v>
      </c>
      <c r="AX373" s="2"/>
      <c r="AY373" s="2"/>
      <c r="AZ373" s="2">
        <v>1</v>
      </c>
      <c r="BA373" s="2">
        <v>1</v>
      </c>
      <c r="BB373" s="2">
        <v>1</v>
      </c>
      <c r="BC373" s="2">
        <v>1</v>
      </c>
      <c r="BD373" s="2" t="s">
        <v>6</v>
      </c>
      <c r="BE373" s="2" t="s">
        <v>6</v>
      </c>
      <c r="BF373" s="2" t="s">
        <v>6</v>
      </c>
      <c r="BG373" s="2" t="s">
        <v>6</v>
      </c>
      <c r="BH373" s="2">
        <v>3</v>
      </c>
      <c r="BI373" s="2">
        <v>2</v>
      </c>
      <c r="BJ373" s="2" t="s">
        <v>403</v>
      </c>
      <c r="BK373" s="2"/>
      <c r="BL373" s="2"/>
      <c r="BM373" s="2">
        <v>108001</v>
      </c>
      <c r="BN373" s="2">
        <v>0</v>
      </c>
      <c r="BO373" s="2" t="s">
        <v>6</v>
      </c>
      <c r="BP373" s="2">
        <v>0</v>
      </c>
      <c r="BQ373" s="2">
        <v>3</v>
      </c>
      <c r="BR373" s="2">
        <v>0</v>
      </c>
      <c r="BS373" s="2">
        <v>1</v>
      </c>
      <c r="BT373" s="2">
        <v>1</v>
      </c>
      <c r="BU373" s="2">
        <v>1</v>
      </c>
      <c r="BV373" s="2">
        <v>1</v>
      </c>
      <c r="BW373" s="2">
        <v>1</v>
      </c>
      <c r="BX373" s="2">
        <v>1</v>
      </c>
      <c r="BY373" s="2" t="s">
        <v>6</v>
      </c>
      <c r="BZ373" s="2">
        <v>95</v>
      </c>
      <c r="CA373" s="2">
        <v>65</v>
      </c>
      <c r="CB373" s="2"/>
      <c r="CC373" s="2"/>
      <c r="CD373" s="2"/>
      <c r="CE373" s="2">
        <v>0</v>
      </c>
      <c r="CF373" s="2">
        <v>0</v>
      </c>
      <c r="CG373" s="2">
        <v>0</v>
      </c>
      <c r="CH373" s="2"/>
      <c r="CI373" s="2"/>
      <c r="CJ373" s="2"/>
      <c r="CK373" s="2"/>
      <c r="CL373" s="2"/>
      <c r="CM373" s="2">
        <v>0</v>
      </c>
      <c r="CN373" s="2" t="s">
        <v>6</v>
      </c>
      <c r="CO373" s="2">
        <v>0</v>
      </c>
      <c r="CP373" s="2">
        <f t="shared" si="294"/>
        <v>1470</v>
      </c>
      <c r="CQ373" s="2">
        <f t="shared" si="295"/>
        <v>7.35</v>
      </c>
      <c r="CR373" s="2">
        <f t="shared" si="296"/>
        <v>0</v>
      </c>
      <c r="CS373" s="2">
        <f t="shared" si="297"/>
        <v>0</v>
      </c>
      <c r="CT373" s="2">
        <f t="shared" si="298"/>
        <v>0</v>
      </c>
      <c r="CU373" s="2">
        <f t="shared" si="299"/>
        <v>0</v>
      </c>
      <c r="CV373" s="2">
        <f t="shared" si="300"/>
        <v>0</v>
      </c>
      <c r="CW373" s="2">
        <f t="shared" si="301"/>
        <v>0</v>
      </c>
      <c r="CX373" s="2">
        <f t="shared" si="302"/>
        <v>0</v>
      </c>
      <c r="CY373" s="2">
        <f t="shared" si="303"/>
        <v>0</v>
      </c>
      <c r="CZ373" s="2">
        <f t="shared" si="304"/>
        <v>0</v>
      </c>
      <c r="DA373" s="2"/>
      <c r="DB373" s="2"/>
      <c r="DC373" s="2" t="s">
        <v>6</v>
      </c>
      <c r="DD373" s="2" t="s">
        <v>6</v>
      </c>
      <c r="DE373" s="2" t="s">
        <v>6</v>
      </c>
      <c r="DF373" s="2" t="s">
        <v>6</v>
      </c>
      <c r="DG373" s="2" t="s">
        <v>6</v>
      </c>
      <c r="DH373" s="2" t="s">
        <v>6</v>
      </c>
      <c r="DI373" s="2" t="s">
        <v>6</v>
      </c>
      <c r="DJ373" s="2" t="s">
        <v>6</v>
      </c>
      <c r="DK373" s="2" t="s">
        <v>6</v>
      </c>
      <c r="DL373" s="2" t="s">
        <v>6</v>
      </c>
      <c r="DM373" s="2" t="s">
        <v>6</v>
      </c>
      <c r="DN373" s="2">
        <v>0</v>
      </c>
      <c r="DO373" s="2">
        <v>0</v>
      </c>
      <c r="DP373" s="2">
        <v>1</v>
      </c>
      <c r="DQ373" s="2">
        <v>1</v>
      </c>
      <c r="DR373" s="2"/>
      <c r="DS373" s="2"/>
      <c r="DT373" s="2"/>
      <c r="DU373" s="2">
        <v>1003</v>
      </c>
      <c r="DV373" s="2" t="s">
        <v>284</v>
      </c>
      <c r="DW373" s="2" t="s">
        <v>284</v>
      </c>
      <c r="DX373" s="2">
        <v>1</v>
      </c>
      <c r="DY373" s="2"/>
      <c r="DZ373" s="2"/>
      <c r="EA373" s="2"/>
      <c r="EB373" s="2"/>
      <c r="EC373" s="2"/>
      <c r="ED373" s="2"/>
      <c r="EE373" s="2">
        <v>16510370</v>
      </c>
      <c r="EF373" s="2">
        <v>3</v>
      </c>
      <c r="EG373" s="2" t="s">
        <v>40</v>
      </c>
      <c r="EH373" s="2">
        <v>0</v>
      </c>
      <c r="EI373" s="2" t="s">
        <v>6</v>
      </c>
      <c r="EJ373" s="2">
        <v>2</v>
      </c>
      <c r="EK373" s="2">
        <v>108001</v>
      </c>
      <c r="EL373" s="2" t="s">
        <v>41</v>
      </c>
      <c r="EM373" s="2" t="s">
        <v>42</v>
      </c>
      <c r="EN373" s="2"/>
      <c r="EO373" s="2" t="s">
        <v>6</v>
      </c>
      <c r="EP373" s="2"/>
      <c r="EQ373" s="2">
        <v>0</v>
      </c>
      <c r="ER373" s="2">
        <v>7.35</v>
      </c>
      <c r="ES373" s="2">
        <v>7.35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>
        <v>0</v>
      </c>
      <c r="FR373" s="2">
        <f t="shared" si="305"/>
        <v>0</v>
      </c>
      <c r="FS373" s="2">
        <v>0</v>
      </c>
      <c r="FT373" s="2"/>
      <c r="FU373" s="2"/>
      <c r="FV373" s="2"/>
      <c r="FW373" s="2"/>
      <c r="FX373" s="2">
        <v>95</v>
      </c>
      <c r="FY373" s="2">
        <v>65</v>
      </c>
      <c r="FZ373" s="2"/>
      <c r="GA373" s="2" t="s">
        <v>6</v>
      </c>
      <c r="GB373" s="2"/>
      <c r="GC373" s="2"/>
      <c r="GD373" s="2">
        <v>0</v>
      </c>
      <c r="GE373" s="2"/>
      <c r="GF373" s="2">
        <v>646475764</v>
      </c>
      <c r="GG373" s="2">
        <v>2</v>
      </c>
      <c r="GH373" s="2">
        <v>1</v>
      </c>
      <c r="GI373" s="2">
        <v>-2</v>
      </c>
      <c r="GJ373" s="2">
        <v>0</v>
      </c>
      <c r="GK373" s="2">
        <f>ROUND(R373*(R12)/100,2)</f>
        <v>0</v>
      </c>
      <c r="GL373" s="2">
        <f t="shared" si="306"/>
        <v>0</v>
      </c>
      <c r="GM373" s="2">
        <f t="shared" si="307"/>
        <v>1470</v>
      </c>
      <c r="GN373" s="2">
        <f t="shared" si="308"/>
        <v>0</v>
      </c>
      <c r="GO373" s="2">
        <f t="shared" si="309"/>
        <v>1470</v>
      </c>
      <c r="GP373" s="2">
        <f t="shared" si="310"/>
        <v>0</v>
      </c>
      <c r="GQ373" s="2"/>
      <c r="GR373" s="2">
        <v>0</v>
      </c>
      <c r="GS373" s="2">
        <v>3</v>
      </c>
      <c r="GT373" s="2">
        <v>0</v>
      </c>
      <c r="GU373" s="2" t="s">
        <v>6</v>
      </c>
      <c r="GV373" s="2">
        <f t="shared" si="311"/>
        <v>0</v>
      </c>
      <c r="GW373" s="2">
        <v>1</v>
      </c>
      <c r="GX373" s="2">
        <f t="shared" si="312"/>
        <v>0</v>
      </c>
      <c r="GY373" s="2"/>
      <c r="GZ373" s="2"/>
      <c r="HA373" s="2">
        <v>0</v>
      </c>
      <c r="HB373" s="2">
        <v>0</v>
      </c>
      <c r="HC373" s="2">
        <f t="shared" si="313"/>
        <v>0</v>
      </c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  <c r="IG373" s="2"/>
      <c r="IH373" s="2"/>
      <c r="II373" s="2"/>
      <c r="IJ373" s="2"/>
      <c r="IK373" s="2">
        <v>0</v>
      </c>
      <c r="IL373" s="2"/>
      <c r="IM373" s="2"/>
      <c r="IN373" s="2"/>
      <c r="IO373" s="2"/>
      <c r="IP373" s="2"/>
      <c r="IQ373" s="2"/>
      <c r="IR373" s="2"/>
      <c r="IS373" s="2"/>
      <c r="IT373" s="2"/>
      <c r="IU373" s="2"/>
    </row>
    <row r="374" spans="1:255" x14ac:dyDescent="0.2">
      <c r="A374">
        <v>18</v>
      </c>
      <c r="B374">
        <v>1</v>
      </c>
      <c r="C374">
        <v>561</v>
      </c>
      <c r="E374" t="s">
        <v>400</v>
      </c>
      <c r="F374" t="s">
        <v>401</v>
      </c>
      <c r="G374" t="s">
        <v>402</v>
      </c>
      <c r="H374" t="s">
        <v>284</v>
      </c>
      <c r="I374">
        <f>I372*J374</f>
        <v>200</v>
      </c>
      <c r="J374">
        <v>100</v>
      </c>
      <c r="O374">
        <f t="shared" si="279"/>
        <v>9790.2000000000007</v>
      </c>
      <c r="P374">
        <f t="shared" si="280"/>
        <v>9790.2000000000007</v>
      </c>
      <c r="Q374">
        <f t="shared" si="281"/>
        <v>0</v>
      </c>
      <c r="R374">
        <f t="shared" si="282"/>
        <v>0</v>
      </c>
      <c r="S374">
        <f t="shared" si="283"/>
        <v>0</v>
      </c>
      <c r="T374">
        <f t="shared" si="284"/>
        <v>0</v>
      </c>
      <c r="U374">
        <f t="shared" si="285"/>
        <v>0</v>
      </c>
      <c r="V374">
        <f t="shared" si="286"/>
        <v>0</v>
      </c>
      <c r="W374">
        <f t="shared" si="287"/>
        <v>0</v>
      </c>
      <c r="X374">
        <f t="shared" si="288"/>
        <v>0</v>
      </c>
      <c r="Y374">
        <f t="shared" si="289"/>
        <v>0</v>
      </c>
      <c r="AA374">
        <v>16781639</v>
      </c>
      <c r="AB374">
        <f t="shared" si="290"/>
        <v>7.35</v>
      </c>
      <c r="AC374">
        <f t="shared" si="291"/>
        <v>7.35</v>
      </c>
      <c r="AD374">
        <f t="shared" si="314"/>
        <v>0</v>
      </c>
      <c r="AE374">
        <f t="shared" si="315"/>
        <v>0</v>
      </c>
      <c r="AF374">
        <f t="shared" si="316"/>
        <v>0</v>
      </c>
      <c r="AG374">
        <f t="shared" si="292"/>
        <v>0</v>
      </c>
      <c r="AH374">
        <f t="shared" si="317"/>
        <v>0</v>
      </c>
      <c r="AI374">
        <f t="shared" si="318"/>
        <v>0</v>
      </c>
      <c r="AJ374">
        <f t="shared" si="293"/>
        <v>0</v>
      </c>
      <c r="AK374">
        <v>7.35</v>
      </c>
      <c r="AL374">
        <v>7.35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95</v>
      </c>
      <c r="AU374">
        <v>65</v>
      </c>
      <c r="AV374">
        <v>1</v>
      </c>
      <c r="AW374">
        <v>1</v>
      </c>
      <c r="AZ374">
        <v>6.66</v>
      </c>
      <c r="BA374">
        <v>1</v>
      </c>
      <c r="BB374">
        <v>1</v>
      </c>
      <c r="BC374">
        <v>6.66</v>
      </c>
      <c r="BD374" t="s">
        <v>6</v>
      </c>
      <c r="BE374" t="s">
        <v>6</v>
      </c>
      <c r="BF374" t="s">
        <v>6</v>
      </c>
      <c r="BG374" t="s">
        <v>6</v>
      </c>
      <c r="BH374">
        <v>3</v>
      </c>
      <c r="BI374">
        <v>2</v>
      </c>
      <c r="BJ374" t="s">
        <v>403</v>
      </c>
      <c r="BM374">
        <v>108001</v>
      </c>
      <c r="BN374">
        <v>0</v>
      </c>
      <c r="BO374" t="s">
        <v>6</v>
      </c>
      <c r="BP374">
        <v>0</v>
      </c>
      <c r="BQ374">
        <v>3</v>
      </c>
      <c r="BR374">
        <v>0</v>
      </c>
      <c r="BS374">
        <v>1</v>
      </c>
      <c r="BT374">
        <v>1</v>
      </c>
      <c r="BU374">
        <v>1</v>
      </c>
      <c r="BV374">
        <v>1</v>
      </c>
      <c r="BW374">
        <v>1</v>
      </c>
      <c r="BX374">
        <v>1</v>
      </c>
      <c r="BY374" t="s">
        <v>6</v>
      </c>
      <c r="BZ374">
        <v>95</v>
      </c>
      <c r="CA374">
        <v>65</v>
      </c>
      <c r="CE374">
        <v>0</v>
      </c>
      <c r="CF374">
        <v>0</v>
      </c>
      <c r="CG374">
        <v>0</v>
      </c>
      <c r="CM374">
        <v>0</v>
      </c>
      <c r="CN374" t="s">
        <v>6</v>
      </c>
      <c r="CO374">
        <v>0</v>
      </c>
      <c r="CP374">
        <f t="shared" si="294"/>
        <v>9790.2000000000007</v>
      </c>
      <c r="CQ374">
        <f t="shared" si="295"/>
        <v>48.951000000000001</v>
      </c>
      <c r="CR374">
        <f t="shared" si="296"/>
        <v>0</v>
      </c>
      <c r="CS374">
        <f t="shared" si="297"/>
        <v>0</v>
      </c>
      <c r="CT374">
        <f t="shared" si="298"/>
        <v>0</v>
      </c>
      <c r="CU374">
        <f t="shared" si="299"/>
        <v>0</v>
      </c>
      <c r="CV374">
        <f t="shared" si="300"/>
        <v>0</v>
      </c>
      <c r="CW374">
        <f t="shared" si="301"/>
        <v>0</v>
      </c>
      <c r="CX374">
        <f t="shared" si="302"/>
        <v>0</v>
      </c>
      <c r="CY374">
        <f t="shared" si="303"/>
        <v>0</v>
      </c>
      <c r="CZ374">
        <f t="shared" si="304"/>
        <v>0</v>
      </c>
      <c r="DC374" t="s">
        <v>6</v>
      </c>
      <c r="DD374" t="s">
        <v>6</v>
      </c>
      <c r="DE374" t="s">
        <v>6</v>
      </c>
      <c r="DF374" t="s">
        <v>6</v>
      </c>
      <c r="DG374" t="s">
        <v>6</v>
      </c>
      <c r="DH374" t="s">
        <v>6</v>
      </c>
      <c r="DI374" t="s">
        <v>6</v>
      </c>
      <c r="DJ374" t="s">
        <v>6</v>
      </c>
      <c r="DK374" t="s">
        <v>6</v>
      </c>
      <c r="DL374" t="s">
        <v>6</v>
      </c>
      <c r="DM374" t="s">
        <v>6</v>
      </c>
      <c r="DN374">
        <v>0</v>
      </c>
      <c r="DO374">
        <v>0</v>
      </c>
      <c r="DP374">
        <v>1</v>
      </c>
      <c r="DQ374">
        <v>1</v>
      </c>
      <c r="DU374">
        <v>1003</v>
      </c>
      <c r="DV374" t="s">
        <v>284</v>
      </c>
      <c r="DW374" t="s">
        <v>284</v>
      </c>
      <c r="DX374">
        <v>1</v>
      </c>
      <c r="EE374">
        <v>16510370</v>
      </c>
      <c r="EF374">
        <v>3</v>
      </c>
      <c r="EG374" t="s">
        <v>40</v>
      </c>
      <c r="EH374">
        <v>0</v>
      </c>
      <c r="EI374" t="s">
        <v>6</v>
      </c>
      <c r="EJ374">
        <v>2</v>
      </c>
      <c r="EK374">
        <v>108001</v>
      </c>
      <c r="EL374" t="s">
        <v>41</v>
      </c>
      <c r="EM374" t="s">
        <v>42</v>
      </c>
      <c r="EO374" t="s">
        <v>6</v>
      </c>
      <c r="EQ374">
        <v>0</v>
      </c>
      <c r="ER374">
        <v>7.35</v>
      </c>
      <c r="ES374">
        <v>7.35</v>
      </c>
      <c r="ET374">
        <v>0</v>
      </c>
      <c r="EU374">
        <v>0</v>
      </c>
      <c r="EV374">
        <v>0</v>
      </c>
      <c r="EW374">
        <v>0</v>
      </c>
      <c r="EX374">
        <v>0</v>
      </c>
      <c r="FQ374">
        <v>0</v>
      </c>
      <c r="FR374">
        <f t="shared" si="305"/>
        <v>0</v>
      </c>
      <c r="FS374">
        <v>0</v>
      </c>
      <c r="FX374">
        <v>95</v>
      </c>
      <c r="FY374">
        <v>65</v>
      </c>
      <c r="GA374" t="s">
        <v>6</v>
      </c>
      <c r="GD374">
        <v>0</v>
      </c>
      <c r="GF374">
        <v>646475764</v>
      </c>
      <c r="GG374">
        <v>1</v>
      </c>
      <c r="GH374">
        <v>1</v>
      </c>
      <c r="GI374">
        <v>4</v>
      </c>
      <c r="GJ374">
        <v>0</v>
      </c>
      <c r="GK374">
        <f>ROUND(R374*(S12)/100,2)</f>
        <v>0</v>
      </c>
      <c r="GL374">
        <f t="shared" si="306"/>
        <v>0</v>
      </c>
      <c r="GM374">
        <f t="shared" si="307"/>
        <v>9790.2000000000007</v>
      </c>
      <c r="GN374">
        <f t="shared" si="308"/>
        <v>0</v>
      </c>
      <c r="GO374">
        <f t="shared" si="309"/>
        <v>9790.2000000000007</v>
      </c>
      <c r="GP374">
        <f t="shared" si="310"/>
        <v>0</v>
      </c>
      <c r="GR374">
        <v>0</v>
      </c>
      <c r="GS374">
        <v>3</v>
      </c>
      <c r="GT374">
        <v>0</v>
      </c>
      <c r="GU374" t="s">
        <v>6</v>
      </c>
      <c r="GV374">
        <f t="shared" si="311"/>
        <v>0</v>
      </c>
      <c r="GW374">
        <v>1</v>
      </c>
      <c r="GX374">
        <f t="shared" si="312"/>
        <v>0</v>
      </c>
      <c r="HA374">
        <v>0</v>
      </c>
      <c r="HB374">
        <v>0</v>
      </c>
      <c r="HC374">
        <f t="shared" si="313"/>
        <v>0</v>
      </c>
      <c r="IK374">
        <v>0</v>
      </c>
    </row>
    <row r="375" spans="1:255" x14ac:dyDescent="0.2">
      <c r="A375" s="2">
        <v>17</v>
      </c>
      <c r="B375" s="2">
        <v>1</v>
      </c>
      <c r="C375" s="2">
        <f>ROW(SmtRes!A573)</f>
        <v>573</v>
      </c>
      <c r="D375" s="2">
        <f>ROW(EtalonRes!A562)</f>
        <v>562</v>
      </c>
      <c r="E375" s="2" t="s">
        <v>404</v>
      </c>
      <c r="F375" s="2" t="s">
        <v>405</v>
      </c>
      <c r="G375" s="2" t="s">
        <v>406</v>
      </c>
      <c r="H375" s="2" t="s">
        <v>30</v>
      </c>
      <c r="I375" s="2">
        <f>ROUND(50/100,9)</f>
        <v>0.5</v>
      </c>
      <c r="J375" s="2">
        <v>0</v>
      </c>
      <c r="K375" s="2"/>
      <c r="L375" s="2"/>
      <c r="M375" s="2"/>
      <c r="N375" s="2"/>
      <c r="O375" s="2">
        <f t="shared" si="279"/>
        <v>34.36</v>
      </c>
      <c r="P375" s="2">
        <f t="shared" si="280"/>
        <v>7.24</v>
      </c>
      <c r="Q375" s="2">
        <f t="shared" si="281"/>
        <v>1.78</v>
      </c>
      <c r="R375" s="2">
        <f t="shared" si="282"/>
        <v>0.25</v>
      </c>
      <c r="S375" s="2">
        <f t="shared" si="283"/>
        <v>25.34</v>
      </c>
      <c r="T375" s="2">
        <f t="shared" si="284"/>
        <v>0</v>
      </c>
      <c r="U375" s="2">
        <f t="shared" si="285"/>
        <v>2.6949999999999998</v>
      </c>
      <c r="V375" s="2">
        <f t="shared" si="286"/>
        <v>0.02</v>
      </c>
      <c r="W375" s="2">
        <f t="shared" si="287"/>
        <v>0</v>
      </c>
      <c r="X375" s="2">
        <f t="shared" si="288"/>
        <v>24.31</v>
      </c>
      <c r="Y375" s="2">
        <f t="shared" si="289"/>
        <v>16.63</v>
      </c>
      <c r="Z375" s="2"/>
      <c r="AA375" s="2">
        <v>16781625</v>
      </c>
      <c r="AB375" s="2">
        <f t="shared" si="290"/>
        <v>68.7</v>
      </c>
      <c r="AC375" s="2">
        <f t="shared" si="291"/>
        <v>14.48</v>
      </c>
      <c r="AD375" s="2">
        <f t="shared" si="314"/>
        <v>3.55</v>
      </c>
      <c r="AE375" s="2">
        <f t="shared" si="315"/>
        <v>0.5</v>
      </c>
      <c r="AF375" s="2">
        <f t="shared" si="316"/>
        <v>50.67</v>
      </c>
      <c r="AG375" s="2">
        <f t="shared" si="292"/>
        <v>0</v>
      </c>
      <c r="AH375" s="2">
        <f t="shared" si="317"/>
        <v>5.39</v>
      </c>
      <c r="AI375" s="2">
        <f t="shared" si="318"/>
        <v>0.04</v>
      </c>
      <c r="AJ375" s="2">
        <f t="shared" si="293"/>
        <v>0</v>
      </c>
      <c r="AK375" s="2">
        <v>68.7</v>
      </c>
      <c r="AL375" s="2">
        <v>14.48</v>
      </c>
      <c r="AM375" s="2">
        <v>3.55</v>
      </c>
      <c r="AN375" s="2">
        <v>0.5</v>
      </c>
      <c r="AO375" s="2">
        <v>50.67</v>
      </c>
      <c r="AP375" s="2">
        <v>0</v>
      </c>
      <c r="AQ375" s="2">
        <v>5.39</v>
      </c>
      <c r="AR375" s="2">
        <v>0.04</v>
      </c>
      <c r="AS375" s="2">
        <v>0</v>
      </c>
      <c r="AT375" s="2">
        <v>95</v>
      </c>
      <c r="AU375" s="2">
        <v>65</v>
      </c>
      <c r="AV375" s="2">
        <v>1</v>
      </c>
      <c r="AW375" s="2">
        <v>1</v>
      </c>
      <c r="AX375" s="2"/>
      <c r="AY375" s="2"/>
      <c r="AZ375" s="2">
        <v>1</v>
      </c>
      <c r="BA375" s="2">
        <v>1</v>
      </c>
      <c r="BB375" s="2">
        <v>1</v>
      </c>
      <c r="BC375" s="2">
        <v>1</v>
      </c>
      <c r="BD375" s="2" t="s">
        <v>6</v>
      </c>
      <c r="BE375" s="2" t="s">
        <v>6</v>
      </c>
      <c r="BF375" s="2" t="s">
        <v>6</v>
      </c>
      <c r="BG375" s="2" t="s">
        <v>6</v>
      </c>
      <c r="BH375" s="2">
        <v>0</v>
      </c>
      <c r="BI375" s="2">
        <v>2</v>
      </c>
      <c r="BJ375" s="2" t="s">
        <v>407</v>
      </c>
      <c r="BK375" s="2"/>
      <c r="BL375" s="2"/>
      <c r="BM375" s="2">
        <v>108001</v>
      </c>
      <c r="BN375" s="2">
        <v>0</v>
      </c>
      <c r="BO375" s="2" t="s">
        <v>6</v>
      </c>
      <c r="BP375" s="2">
        <v>0</v>
      </c>
      <c r="BQ375" s="2">
        <v>3</v>
      </c>
      <c r="BR375" s="2">
        <v>0</v>
      </c>
      <c r="BS375" s="2">
        <v>1</v>
      </c>
      <c r="BT375" s="2">
        <v>1</v>
      </c>
      <c r="BU375" s="2">
        <v>1</v>
      </c>
      <c r="BV375" s="2">
        <v>1</v>
      </c>
      <c r="BW375" s="2">
        <v>1</v>
      </c>
      <c r="BX375" s="2">
        <v>1</v>
      </c>
      <c r="BY375" s="2" t="s">
        <v>6</v>
      </c>
      <c r="BZ375" s="2">
        <v>95</v>
      </c>
      <c r="CA375" s="2">
        <v>65</v>
      </c>
      <c r="CB375" s="2"/>
      <c r="CC375" s="2"/>
      <c r="CD375" s="2"/>
      <c r="CE375" s="2">
        <v>0</v>
      </c>
      <c r="CF375" s="2">
        <v>0</v>
      </c>
      <c r="CG375" s="2">
        <v>0</v>
      </c>
      <c r="CH375" s="2"/>
      <c r="CI375" s="2"/>
      <c r="CJ375" s="2"/>
      <c r="CK375" s="2"/>
      <c r="CL375" s="2"/>
      <c r="CM375" s="2">
        <v>0</v>
      </c>
      <c r="CN375" s="2" t="s">
        <v>6</v>
      </c>
      <c r="CO375" s="2">
        <v>0</v>
      </c>
      <c r="CP375" s="2">
        <f t="shared" si="294"/>
        <v>34.36</v>
      </c>
      <c r="CQ375" s="2">
        <f t="shared" si="295"/>
        <v>14.48</v>
      </c>
      <c r="CR375" s="2">
        <f t="shared" si="296"/>
        <v>3.55</v>
      </c>
      <c r="CS375" s="2">
        <f t="shared" si="297"/>
        <v>0.5</v>
      </c>
      <c r="CT375" s="2">
        <f t="shared" si="298"/>
        <v>50.67</v>
      </c>
      <c r="CU375" s="2">
        <f t="shared" si="299"/>
        <v>0</v>
      </c>
      <c r="CV375" s="2">
        <f t="shared" si="300"/>
        <v>5.39</v>
      </c>
      <c r="CW375" s="2">
        <f t="shared" si="301"/>
        <v>0.04</v>
      </c>
      <c r="CX375" s="2">
        <f t="shared" si="302"/>
        <v>0</v>
      </c>
      <c r="CY375" s="2">
        <f t="shared" si="303"/>
        <v>24.310500000000001</v>
      </c>
      <c r="CZ375" s="2">
        <f t="shared" si="304"/>
        <v>16.633499999999998</v>
      </c>
      <c r="DA375" s="2"/>
      <c r="DB375" s="2"/>
      <c r="DC375" s="2" t="s">
        <v>6</v>
      </c>
      <c r="DD375" s="2" t="s">
        <v>6</v>
      </c>
      <c r="DE375" s="2" t="s">
        <v>6</v>
      </c>
      <c r="DF375" s="2" t="s">
        <v>6</v>
      </c>
      <c r="DG375" s="2" t="s">
        <v>6</v>
      </c>
      <c r="DH375" s="2" t="s">
        <v>6</v>
      </c>
      <c r="DI375" s="2" t="s">
        <v>6</v>
      </c>
      <c r="DJ375" s="2" t="s">
        <v>6</v>
      </c>
      <c r="DK375" s="2" t="s">
        <v>6</v>
      </c>
      <c r="DL375" s="2" t="s">
        <v>6</v>
      </c>
      <c r="DM375" s="2" t="s">
        <v>6</v>
      </c>
      <c r="DN375" s="2">
        <v>0</v>
      </c>
      <c r="DO375" s="2">
        <v>0</v>
      </c>
      <c r="DP375" s="2">
        <v>1</v>
      </c>
      <c r="DQ375" s="2">
        <v>1</v>
      </c>
      <c r="DR375" s="2"/>
      <c r="DS375" s="2"/>
      <c r="DT375" s="2"/>
      <c r="DU375" s="2">
        <v>1003</v>
      </c>
      <c r="DV375" s="2" t="s">
        <v>30</v>
      </c>
      <c r="DW375" s="2" t="s">
        <v>30</v>
      </c>
      <c r="DX375" s="2">
        <v>100</v>
      </c>
      <c r="DY375" s="2"/>
      <c r="DZ375" s="2"/>
      <c r="EA375" s="2"/>
      <c r="EB375" s="2"/>
      <c r="EC375" s="2"/>
      <c r="ED375" s="2"/>
      <c r="EE375" s="2">
        <v>16510370</v>
      </c>
      <c r="EF375" s="2">
        <v>3</v>
      </c>
      <c r="EG375" s="2" t="s">
        <v>40</v>
      </c>
      <c r="EH375" s="2">
        <v>0</v>
      </c>
      <c r="EI375" s="2" t="s">
        <v>6</v>
      </c>
      <c r="EJ375" s="2">
        <v>2</v>
      </c>
      <c r="EK375" s="2">
        <v>108001</v>
      </c>
      <c r="EL375" s="2" t="s">
        <v>41</v>
      </c>
      <c r="EM375" s="2" t="s">
        <v>42</v>
      </c>
      <c r="EN375" s="2"/>
      <c r="EO375" s="2" t="s">
        <v>6</v>
      </c>
      <c r="EP375" s="2"/>
      <c r="EQ375" s="2">
        <v>0</v>
      </c>
      <c r="ER375" s="2">
        <v>68.7</v>
      </c>
      <c r="ES375" s="2">
        <v>14.48</v>
      </c>
      <c r="ET375" s="2">
        <v>3.55</v>
      </c>
      <c r="EU375" s="2">
        <v>0.5</v>
      </c>
      <c r="EV375" s="2">
        <v>50.67</v>
      </c>
      <c r="EW375" s="2">
        <v>5.39</v>
      </c>
      <c r="EX375" s="2">
        <v>0.04</v>
      </c>
      <c r="EY375" s="2">
        <v>0</v>
      </c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>
        <v>0</v>
      </c>
      <c r="FR375" s="2">
        <f t="shared" si="305"/>
        <v>0</v>
      </c>
      <c r="FS375" s="2">
        <v>0</v>
      </c>
      <c r="FT375" s="2"/>
      <c r="FU375" s="2"/>
      <c r="FV375" s="2"/>
      <c r="FW375" s="2"/>
      <c r="FX375" s="2">
        <v>95</v>
      </c>
      <c r="FY375" s="2">
        <v>65</v>
      </c>
      <c r="FZ375" s="2"/>
      <c r="GA375" s="2" t="s">
        <v>6</v>
      </c>
      <c r="GB375" s="2"/>
      <c r="GC375" s="2"/>
      <c r="GD375" s="2">
        <v>0</v>
      </c>
      <c r="GE375" s="2"/>
      <c r="GF375" s="2">
        <v>-1215790049</v>
      </c>
      <c r="GG375" s="2">
        <v>2</v>
      </c>
      <c r="GH375" s="2">
        <v>1</v>
      </c>
      <c r="GI375" s="2">
        <v>-2</v>
      </c>
      <c r="GJ375" s="2">
        <v>0</v>
      </c>
      <c r="GK375" s="2">
        <f>ROUND(R375*(R12)/100,2)</f>
        <v>0</v>
      </c>
      <c r="GL375" s="2">
        <f t="shared" si="306"/>
        <v>0</v>
      </c>
      <c r="GM375" s="2">
        <f t="shared" si="307"/>
        <v>75.3</v>
      </c>
      <c r="GN375" s="2">
        <f t="shared" si="308"/>
        <v>0</v>
      </c>
      <c r="GO375" s="2">
        <f t="shared" si="309"/>
        <v>75.3</v>
      </c>
      <c r="GP375" s="2">
        <f t="shared" si="310"/>
        <v>0</v>
      </c>
      <c r="GQ375" s="2"/>
      <c r="GR375" s="2">
        <v>0</v>
      </c>
      <c r="GS375" s="2">
        <v>3</v>
      </c>
      <c r="GT375" s="2">
        <v>0</v>
      </c>
      <c r="GU375" s="2" t="s">
        <v>6</v>
      </c>
      <c r="GV375" s="2">
        <f t="shared" si="311"/>
        <v>0</v>
      </c>
      <c r="GW375" s="2">
        <v>1</v>
      </c>
      <c r="GX375" s="2">
        <f t="shared" si="312"/>
        <v>0</v>
      </c>
      <c r="GY375" s="2"/>
      <c r="GZ375" s="2"/>
      <c r="HA375" s="2">
        <v>0</v>
      </c>
      <c r="HB375" s="2">
        <v>0</v>
      </c>
      <c r="HC375" s="2">
        <f t="shared" si="313"/>
        <v>0</v>
      </c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/>
      <c r="HR375" s="2"/>
      <c r="HS375" s="2"/>
      <c r="HT375" s="2"/>
      <c r="HU375" s="2"/>
      <c r="HV375" s="2"/>
      <c r="HW375" s="2"/>
      <c r="HX375" s="2"/>
      <c r="HY375" s="2"/>
      <c r="HZ375" s="2"/>
      <c r="IA375" s="2"/>
      <c r="IB375" s="2"/>
      <c r="IC375" s="2"/>
      <c r="ID375" s="2"/>
      <c r="IE375" s="2"/>
      <c r="IF375" s="2"/>
      <c r="IG375" s="2"/>
      <c r="IH375" s="2"/>
      <c r="II375" s="2"/>
      <c r="IJ375" s="2"/>
      <c r="IK375" s="2">
        <v>0</v>
      </c>
      <c r="IL375" s="2"/>
      <c r="IM375" s="2"/>
      <c r="IN375" s="2"/>
      <c r="IO375" s="2"/>
      <c r="IP375" s="2"/>
      <c r="IQ375" s="2"/>
      <c r="IR375" s="2"/>
      <c r="IS375" s="2"/>
      <c r="IT375" s="2"/>
      <c r="IU375" s="2"/>
    </row>
    <row r="376" spans="1:255" x14ac:dyDescent="0.2">
      <c r="A376">
        <v>17</v>
      </c>
      <c r="B376">
        <v>1</v>
      </c>
      <c r="C376">
        <f>ROW(SmtRes!A584)</f>
        <v>584</v>
      </c>
      <c r="D376">
        <f>ROW(EtalonRes!A572)</f>
        <v>572</v>
      </c>
      <c r="E376" t="s">
        <v>404</v>
      </c>
      <c r="F376" t="s">
        <v>405</v>
      </c>
      <c r="G376" t="s">
        <v>406</v>
      </c>
      <c r="H376" t="s">
        <v>30</v>
      </c>
      <c r="I376">
        <f>ROUND(50/100,9)</f>
        <v>0.5</v>
      </c>
      <c r="J376">
        <v>0</v>
      </c>
      <c r="O376">
        <f t="shared" si="279"/>
        <v>228.77</v>
      </c>
      <c r="P376">
        <f t="shared" si="280"/>
        <v>48.22</v>
      </c>
      <c r="Q376">
        <f t="shared" si="281"/>
        <v>11.82</v>
      </c>
      <c r="R376">
        <f t="shared" si="282"/>
        <v>1.67</v>
      </c>
      <c r="S376">
        <f t="shared" si="283"/>
        <v>168.73</v>
      </c>
      <c r="T376">
        <f t="shared" si="284"/>
        <v>0</v>
      </c>
      <c r="U376">
        <f t="shared" si="285"/>
        <v>2.6949999999999998</v>
      </c>
      <c r="V376">
        <f t="shared" si="286"/>
        <v>0.02</v>
      </c>
      <c r="W376">
        <f t="shared" si="287"/>
        <v>0</v>
      </c>
      <c r="X376">
        <f t="shared" si="288"/>
        <v>161.88</v>
      </c>
      <c r="Y376">
        <f t="shared" si="289"/>
        <v>110.76</v>
      </c>
      <c r="AA376">
        <v>16781639</v>
      </c>
      <c r="AB376">
        <f t="shared" si="290"/>
        <v>68.7</v>
      </c>
      <c r="AC376">
        <f t="shared" si="291"/>
        <v>14.48</v>
      </c>
      <c r="AD376">
        <f t="shared" si="314"/>
        <v>3.55</v>
      </c>
      <c r="AE376">
        <f t="shared" si="315"/>
        <v>0.5</v>
      </c>
      <c r="AF376">
        <f t="shared" si="316"/>
        <v>50.67</v>
      </c>
      <c r="AG376">
        <f t="shared" si="292"/>
        <v>0</v>
      </c>
      <c r="AH376">
        <f t="shared" si="317"/>
        <v>5.39</v>
      </c>
      <c r="AI376">
        <f t="shared" si="318"/>
        <v>0.04</v>
      </c>
      <c r="AJ376">
        <f t="shared" si="293"/>
        <v>0</v>
      </c>
      <c r="AK376">
        <v>68.7</v>
      </c>
      <c r="AL376">
        <v>14.48</v>
      </c>
      <c r="AM376">
        <v>3.55</v>
      </c>
      <c r="AN376">
        <v>0.5</v>
      </c>
      <c r="AO376">
        <v>50.67</v>
      </c>
      <c r="AP376">
        <v>0</v>
      </c>
      <c r="AQ376">
        <v>5.39</v>
      </c>
      <c r="AR376">
        <v>0.04</v>
      </c>
      <c r="AS376">
        <v>0</v>
      </c>
      <c r="AT376">
        <v>95</v>
      </c>
      <c r="AU376">
        <v>65</v>
      </c>
      <c r="AV376">
        <v>1</v>
      </c>
      <c r="AW376">
        <v>1</v>
      </c>
      <c r="AZ376">
        <v>6.66</v>
      </c>
      <c r="BA376">
        <v>6.66</v>
      </c>
      <c r="BB376">
        <v>6.66</v>
      </c>
      <c r="BC376">
        <v>6.66</v>
      </c>
      <c r="BD376" t="s">
        <v>6</v>
      </c>
      <c r="BE376" t="s">
        <v>6</v>
      </c>
      <c r="BF376" t="s">
        <v>6</v>
      </c>
      <c r="BG376" t="s">
        <v>6</v>
      </c>
      <c r="BH376">
        <v>0</v>
      </c>
      <c r="BI376">
        <v>2</v>
      </c>
      <c r="BJ376" t="s">
        <v>407</v>
      </c>
      <c r="BM376">
        <v>108001</v>
      </c>
      <c r="BN376">
        <v>0</v>
      </c>
      <c r="BO376" t="s">
        <v>6</v>
      </c>
      <c r="BP376">
        <v>0</v>
      </c>
      <c r="BQ376">
        <v>3</v>
      </c>
      <c r="BR376">
        <v>0</v>
      </c>
      <c r="BS376">
        <v>6.66</v>
      </c>
      <c r="BT376">
        <v>1</v>
      </c>
      <c r="BU376">
        <v>1</v>
      </c>
      <c r="BV376">
        <v>1</v>
      </c>
      <c r="BW376">
        <v>1</v>
      </c>
      <c r="BX376">
        <v>1</v>
      </c>
      <c r="BY376" t="s">
        <v>6</v>
      </c>
      <c r="BZ376">
        <v>95</v>
      </c>
      <c r="CA376">
        <v>65</v>
      </c>
      <c r="CE376">
        <v>0</v>
      </c>
      <c r="CF376">
        <v>0</v>
      </c>
      <c r="CG376">
        <v>0</v>
      </c>
      <c r="CM376">
        <v>0</v>
      </c>
      <c r="CN376" t="s">
        <v>6</v>
      </c>
      <c r="CO376">
        <v>0</v>
      </c>
      <c r="CP376">
        <f t="shared" si="294"/>
        <v>228.76999999999998</v>
      </c>
      <c r="CQ376">
        <f t="shared" si="295"/>
        <v>96.436800000000005</v>
      </c>
      <c r="CR376">
        <f t="shared" si="296"/>
        <v>23.643000000000001</v>
      </c>
      <c r="CS376">
        <f t="shared" si="297"/>
        <v>3.33</v>
      </c>
      <c r="CT376">
        <f t="shared" si="298"/>
        <v>337.4622</v>
      </c>
      <c r="CU376">
        <f t="shared" si="299"/>
        <v>0</v>
      </c>
      <c r="CV376">
        <f t="shared" si="300"/>
        <v>5.39</v>
      </c>
      <c r="CW376">
        <f t="shared" si="301"/>
        <v>0.04</v>
      </c>
      <c r="CX376">
        <f t="shared" si="302"/>
        <v>0</v>
      </c>
      <c r="CY376">
        <f t="shared" si="303"/>
        <v>161.88</v>
      </c>
      <c r="CZ376">
        <f t="shared" si="304"/>
        <v>110.75999999999998</v>
      </c>
      <c r="DC376" t="s">
        <v>6</v>
      </c>
      <c r="DD376" t="s">
        <v>6</v>
      </c>
      <c r="DE376" t="s">
        <v>6</v>
      </c>
      <c r="DF376" t="s">
        <v>6</v>
      </c>
      <c r="DG376" t="s">
        <v>6</v>
      </c>
      <c r="DH376" t="s">
        <v>6</v>
      </c>
      <c r="DI376" t="s">
        <v>6</v>
      </c>
      <c r="DJ376" t="s">
        <v>6</v>
      </c>
      <c r="DK376" t="s">
        <v>6</v>
      </c>
      <c r="DL376" t="s">
        <v>6</v>
      </c>
      <c r="DM376" t="s">
        <v>6</v>
      </c>
      <c r="DN376">
        <v>0</v>
      </c>
      <c r="DO376">
        <v>0</v>
      </c>
      <c r="DP376">
        <v>1</v>
      </c>
      <c r="DQ376">
        <v>1</v>
      </c>
      <c r="DU376">
        <v>1003</v>
      </c>
      <c r="DV376" t="s">
        <v>30</v>
      </c>
      <c r="DW376" t="s">
        <v>30</v>
      </c>
      <c r="DX376">
        <v>100</v>
      </c>
      <c r="EE376">
        <v>16510370</v>
      </c>
      <c r="EF376">
        <v>3</v>
      </c>
      <c r="EG376" t="s">
        <v>40</v>
      </c>
      <c r="EH376">
        <v>0</v>
      </c>
      <c r="EI376" t="s">
        <v>6</v>
      </c>
      <c r="EJ376">
        <v>2</v>
      </c>
      <c r="EK376">
        <v>108001</v>
      </c>
      <c r="EL376" t="s">
        <v>41</v>
      </c>
      <c r="EM376" t="s">
        <v>42</v>
      </c>
      <c r="EO376" t="s">
        <v>6</v>
      </c>
      <c r="EQ376">
        <v>0</v>
      </c>
      <c r="ER376">
        <v>68.7</v>
      </c>
      <c r="ES376">
        <v>14.48</v>
      </c>
      <c r="ET376">
        <v>3.55</v>
      </c>
      <c r="EU376">
        <v>0.5</v>
      </c>
      <c r="EV376">
        <v>50.67</v>
      </c>
      <c r="EW376">
        <v>5.39</v>
      </c>
      <c r="EX376">
        <v>0.04</v>
      </c>
      <c r="EY376">
        <v>0</v>
      </c>
      <c r="FQ376">
        <v>0</v>
      </c>
      <c r="FR376">
        <f t="shared" si="305"/>
        <v>0</v>
      </c>
      <c r="FS376">
        <v>0</v>
      </c>
      <c r="FX376">
        <v>95</v>
      </c>
      <c r="FY376">
        <v>65</v>
      </c>
      <c r="GA376" t="s">
        <v>6</v>
      </c>
      <c r="GD376">
        <v>0</v>
      </c>
      <c r="GF376">
        <v>-1215790049</v>
      </c>
      <c r="GG376">
        <v>1</v>
      </c>
      <c r="GH376">
        <v>1</v>
      </c>
      <c r="GI376">
        <v>4</v>
      </c>
      <c r="GJ376">
        <v>0</v>
      </c>
      <c r="GK376">
        <f>ROUND(R376*(S12)/100,2)</f>
        <v>0</v>
      </c>
      <c r="GL376">
        <f t="shared" si="306"/>
        <v>0</v>
      </c>
      <c r="GM376">
        <f t="shared" si="307"/>
        <v>501.41</v>
      </c>
      <c r="GN376">
        <f t="shared" si="308"/>
        <v>0</v>
      </c>
      <c r="GO376">
        <f t="shared" si="309"/>
        <v>501.41</v>
      </c>
      <c r="GP376">
        <f t="shared" si="310"/>
        <v>0</v>
      </c>
      <c r="GR376">
        <v>0</v>
      </c>
      <c r="GS376">
        <v>3</v>
      </c>
      <c r="GT376">
        <v>0</v>
      </c>
      <c r="GU376" t="s">
        <v>6</v>
      </c>
      <c r="GV376">
        <f t="shared" si="311"/>
        <v>0</v>
      </c>
      <c r="GW376">
        <v>1</v>
      </c>
      <c r="GX376">
        <f t="shared" si="312"/>
        <v>0</v>
      </c>
      <c r="HA376">
        <v>0</v>
      </c>
      <c r="HB376">
        <v>0</v>
      </c>
      <c r="HC376">
        <f t="shared" si="313"/>
        <v>0</v>
      </c>
      <c r="IK376">
        <v>0</v>
      </c>
    </row>
    <row r="377" spans="1:255" x14ac:dyDescent="0.2">
      <c r="A377" s="2">
        <v>18</v>
      </c>
      <c r="B377" s="2">
        <v>1</v>
      </c>
      <c r="C377" s="2">
        <v>572</v>
      </c>
      <c r="D377" s="2"/>
      <c r="E377" s="2" t="s">
        <v>408</v>
      </c>
      <c r="F377" s="2" t="s">
        <v>409</v>
      </c>
      <c r="G377" s="2" t="s">
        <v>410</v>
      </c>
      <c r="H377" s="2" t="s">
        <v>411</v>
      </c>
      <c r="I377" s="2">
        <f>I375*J377</f>
        <v>0.05</v>
      </c>
      <c r="J377" s="2">
        <v>0.1</v>
      </c>
      <c r="K377" s="2"/>
      <c r="L377" s="2"/>
      <c r="M377" s="2"/>
      <c r="N377" s="2"/>
      <c r="O377" s="2">
        <f t="shared" si="279"/>
        <v>241.61</v>
      </c>
      <c r="P377" s="2">
        <f t="shared" si="280"/>
        <v>241.61</v>
      </c>
      <c r="Q377" s="2">
        <f t="shared" si="281"/>
        <v>0</v>
      </c>
      <c r="R377" s="2">
        <f t="shared" si="282"/>
        <v>0</v>
      </c>
      <c r="S377" s="2">
        <f t="shared" si="283"/>
        <v>0</v>
      </c>
      <c r="T377" s="2">
        <f t="shared" si="284"/>
        <v>0</v>
      </c>
      <c r="U377" s="2">
        <f t="shared" si="285"/>
        <v>0</v>
      </c>
      <c r="V377" s="2">
        <f t="shared" si="286"/>
        <v>0</v>
      </c>
      <c r="W377" s="2">
        <f t="shared" si="287"/>
        <v>0</v>
      </c>
      <c r="X377" s="2">
        <f t="shared" si="288"/>
        <v>0</v>
      </c>
      <c r="Y377" s="2">
        <f t="shared" si="289"/>
        <v>0</v>
      </c>
      <c r="Z377" s="2"/>
      <c r="AA377" s="2">
        <v>16781625</v>
      </c>
      <c r="AB377" s="2">
        <f t="shared" si="290"/>
        <v>4832.12</v>
      </c>
      <c r="AC377" s="2">
        <f t="shared" si="291"/>
        <v>4832.12</v>
      </c>
      <c r="AD377" s="2">
        <f t="shared" si="314"/>
        <v>0</v>
      </c>
      <c r="AE377" s="2">
        <f t="shared" si="315"/>
        <v>0</v>
      </c>
      <c r="AF377" s="2">
        <f t="shared" si="316"/>
        <v>0</v>
      </c>
      <c r="AG377" s="2">
        <f t="shared" si="292"/>
        <v>0</v>
      </c>
      <c r="AH377" s="2">
        <f t="shared" si="317"/>
        <v>0</v>
      </c>
      <c r="AI377" s="2">
        <f t="shared" si="318"/>
        <v>0</v>
      </c>
      <c r="AJ377" s="2">
        <f t="shared" si="293"/>
        <v>0</v>
      </c>
      <c r="AK377" s="2">
        <v>4832.12</v>
      </c>
      <c r="AL377" s="2">
        <v>4832.12</v>
      </c>
      <c r="AM377" s="2">
        <v>0</v>
      </c>
      <c r="AN377" s="2">
        <v>0</v>
      </c>
      <c r="AO377" s="2">
        <v>0</v>
      </c>
      <c r="AP377" s="2">
        <v>0</v>
      </c>
      <c r="AQ377" s="2">
        <v>0</v>
      </c>
      <c r="AR377" s="2">
        <v>0</v>
      </c>
      <c r="AS377" s="2">
        <v>0</v>
      </c>
      <c r="AT377" s="2">
        <v>95</v>
      </c>
      <c r="AU377" s="2">
        <v>65</v>
      </c>
      <c r="AV377" s="2">
        <v>1</v>
      </c>
      <c r="AW377" s="2">
        <v>1</v>
      </c>
      <c r="AX377" s="2"/>
      <c r="AY377" s="2"/>
      <c r="AZ377" s="2">
        <v>1</v>
      </c>
      <c r="BA377" s="2">
        <v>1</v>
      </c>
      <c r="BB377" s="2">
        <v>1</v>
      </c>
      <c r="BC377" s="2">
        <v>1</v>
      </c>
      <c r="BD377" s="2" t="s">
        <v>6</v>
      </c>
      <c r="BE377" s="2" t="s">
        <v>6</v>
      </c>
      <c r="BF377" s="2" t="s">
        <v>6</v>
      </c>
      <c r="BG377" s="2" t="s">
        <v>6</v>
      </c>
      <c r="BH377" s="2">
        <v>3</v>
      </c>
      <c r="BI377" s="2">
        <v>2</v>
      </c>
      <c r="BJ377" s="2" t="s">
        <v>412</v>
      </c>
      <c r="BK377" s="2"/>
      <c r="BL377" s="2"/>
      <c r="BM377" s="2">
        <v>108001</v>
      </c>
      <c r="BN377" s="2">
        <v>0</v>
      </c>
      <c r="BO377" s="2" t="s">
        <v>6</v>
      </c>
      <c r="BP377" s="2">
        <v>0</v>
      </c>
      <c r="BQ377" s="2">
        <v>3</v>
      </c>
      <c r="BR377" s="2">
        <v>0</v>
      </c>
      <c r="BS377" s="2">
        <v>1</v>
      </c>
      <c r="BT377" s="2">
        <v>1</v>
      </c>
      <c r="BU377" s="2">
        <v>1</v>
      </c>
      <c r="BV377" s="2">
        <v>1</v>
      </c>
      <c r="BW377" s="2">
        <v>1</v>
      </c>
      <c r="BX377" s="2">
        <v>1</v>
      </c>
      <c r="BY377" s="2" t="s">
        <v>6</v>
      </c>
      <c r="BZ377" s="2">
        <v>95</v>
      </c>
      <c r="CA377" s="2">
        <v>65</v>
      </c>
      <c r="CB377" s="2"/>
      <c r="CC377" s="2"/>
      <c r="CD377" s="2"/>
      <c r="CE377" s="2">
        <v>0</v>
      </c>
      <c r="CF377" s="2">
        <v>0</v>
      </c>
      <c r="CG377" s="2">
        <v>0</v>
      </c>
      <c r="CH377" s="2"/>
      <c r="CI377" s="2"/>
      <c r="CJ377" s="2"/>
      <c r="CK377" s="2"/>
      <c r="CL377" s="2"/>
      <c r="CM377" s="2">
        <v>0</v>
      </c>
      <c r="CN377" s="2" t="s">
        <v>6</v>
      </c>
      <c r="CO377" s="2">
        <v>0</v>
      </c>
      <c r="CP377" s="2">
        <f t="shared" si="294"/>
        <v>241.61</v>
      </c>
      <c r="CQ377" s="2">
        <f t="shared" si="295"/>
        <v>4832.12</v>
      </c>
      <c r="CR377" s="2">
        <f t="shared" si="296"/>
        <v>0</v>
      </c>
      <c r="CS377" s="2">
        <f t="shared" si="297"/>
        <v>0</v>
      </c>
      <c r="CT377" s="2">
        <f t="shared" si="298"/>
        <v>0</v>
      </c>
      <c r="CU377" s="2">
        <f t="shared" si="299"/>
        <v>0</v>
      </c>
      <c r="CV377" s="2">
        <f t="shared" si="300"/>
        <v>0</v>
      </c>
      <c r="CW377" s="2">
        <f t="shared" si="301"/>
        <v>0</v>
      </c>
      <c r="CX377" s="2">
        <f t="shared" si="302"/>
        <v>0</v>
      </c>
      <c r="CY377" s="2">
        <f t="shared" si="303"/>
        <v>0</v>
      </c>
      <c r="CZ377" s="2">
        <f t="shared" si="304"/>
        <v>0</v>
      </c>
      <c r="DA377" s="2"/>
      <c r="DB377" s="2"/>
      <c r="DC377" s="2" t="s">
        <v>6</v>
      </c>
      <c r="DD377" s="2" t="s">
        <v>6</v>
      </c>
      <c r="DE377" s="2" t="s">
        <v>6</v>
      </c>
      <c r="DF377" s="2" t="s">
        <v>6</v>
      </c>
      <c r="DG377" s="2" t="s">
        <v>6</v>
      </c>
      <c r="DH377" s="2" t="s">
        <v>6</v>
      </c>
      <c r="DI377" s="2" t="s">
        <v>6</v>
      </c>
      <c r="DJ377" s="2" t="s">
        <v>6</v>
      </c>
      <c r="DK377" s="2" t="s">
        <v>6</v>
      </c>
      <c r="DL377" s="2" t="s">
        <v>6</v>
      </c>
      <c r="DM377" s="2" t="s">
        <v>6</v>
      </c>
      <c r="DN377" s="2">
        <v>0</v>
      </c>
      <c r="DO377" s="2">
        <v>0</v>
      </c>
      <c r="DP377" s="2">
        <v>1</v>
      </c>
      <c r="DQ377" s="2">
        <v>1</v>
      </c>
      <c r="DR377" s="2"/>
      <c r="DS377" s="2"/>
      <c r="DT377" s="2"/>
      <c r="DU377" s="2">
        <v>1013</v>
      </c>
      <c r="DV377" s="2" t="s">
        <v>411</v>
      </c>
      <c r="DW377" s="2" t="s">
        <v>413</v>
      </c>
      <c r="DX377" s="2">
        <v>1</v>
      </c>
      <c r="DY377" s="2"/>
      <c r="DZ377" s="2"/>
      <c r="EA377" s="2"/>
      <c r="EB377" s="2"/>
      <c r="EC377" s="2"/>
      <c r="ED377" s="2"/>
      <c r="EE377" s="2">
        <v>16510370</v>
      </c>
      <c r="EF377" s="2">
        <v>3</v>
      </c>
      <c r="EG377" s="2" t="s">
        <v>40</v>
      </c>
      <c r="EH377" s="2">
        <v>0</v>
      </c>
      <c r="EI377" s="2" t="s">
        <v>6</v>
      </c>
      <c r="EJ377" s="2">
        <v>2</v>
      </c>
      <c r="EK377" s="2">
        <v>108001</v>
      </c>
      <c r="EL377" s="2" t="s">
        <v>41</v>
      </c>
      <c r="EM377" s="2" t="s">
        <v>42</v>
      </c>
      <c r="EN377" s="2"/>
      <c r="EO377" s="2" t="s">
        <v>6</v>
      </c>
      <c r="EP377" s="2"/>
      <c r="EQ377" s="2">
        <v>0</v>
      </c>
      <c r="ER377" s="2">
        <v>4832.12</v>
      </c>
      <c r="ES377" s="2">
        <v>4832.12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>
        <v>0</v>
      </c>
      <c r="FR377" s="2">
        <f t="shared" si="305"/>
        <v>0</v>
      </c>
      <c r="FS377" s="2">
        <v>0</v>
      </c>
      <c r="FT377" s="2"/>
      <c r="FU377" s="2"/>
      <c r="FV377" s="2"/>
      <c r="FW377" s="2"/>
      <c r="FX377" s="2">
        <v>95</v>
      </c>
      <c r="FY377" s="2">
        <v>65</v>
      </c>
      <c r="FZ377" s="2"/>
      <c r="GA377" s="2" t="s">
        <v>6</v>
      </c>
      <c r="GB377" s="2"/>
      <c r="GC377" s="2"/>
      <c r="GD377" s="2">
        <v>0</v>
      </c>
      <c r="GE377" s="2"/>
      <c r="GF377" s="2">
        <v>-1479501953</v>
      </c>
      <c r="GG377" s="2">
        <v>2</v>
      </c>
      <c r="GH377" s="2">
        <v>1</v>
      </c>
      <c r="GI377" s="2">
        <v>-2</v>
      </c>
      <c r="GJ377" s="2">
        <v>0</v>
      </c>
      <c r="GK377" s="2">
        <f>ROUND(R377*(R12)/100,2)</f>
        <v>0</v>
      </c>
      <c r="GL377" s="2">
        <f t="shared" si="306"/>
        <v>0</v>
      </c>
      <c r="GM377" s="2">
        <f t="shared" si="307"/>
        <v>241.61</v>
      </c>
      <c r="GN377" s="2">
        <f t="shared" si="308"/>
        <v>0</v>
      </c>
      <c r="GO377" s="2">
        <f t="shared" si="309"/>
        <v>241.61</v>
      </c>
      <c r="GP377" s="2">
        <f t="shared" si="310"/>
        <v>0</v>
      </c>
      <c r="GQ377" s="2"/>
      <c r="GR377" s="2">
        <v>0</v>
      </c>
      <c r="GS377" s="2">
        <v>3</v>
      </c>
      <c r="GT377" s="2">
        <v>0</v>
      </c>
      <c r="GU377" s="2" t="s">
        <v>6</v>
      </c>
      <c r="GV377" s="2">
        <f t="shared" si="311"/>
        <v>0</v>
      </c>
      <c r="GW377" s="2">
        <v>1</v>
      </c>
      <c r="GX377" s="2">
        <f t="shared" si="312"/>
        <v>0</v>
      </c>
      <c r="GY377" s="2"/>
      <c r="GZ377" s="2"/>
      <c r="HA377" s="2">
        <v>0</v>
      </c>
      <c r="HB377" s="2">
        <v>0</v>
      </c>
      <c r="HC377" s="2">
        <f t="shared" si="313"/>
        <v>0</v>
      </c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  <c r="HW377" s="2"/>
      <c r="HX377" s="2"/>
      <c r="HY377" s="2"/>
      <c r="HZ377" s="2"/>
      <c r="IA377" s="2"/>
      <c r="IB377" s="2"/>
      <c r="IC377" s="2"/>
      <c r="ID377" s="2"/>
      <c r="IE377" s="2"/>
      <c r="IF377" s="2"/>
      <c r="IG377" s="2"/>
      <c r="IH377" s="2"/>
      <c r="II377" s="2"/>
      <c r="IJ377" s="2"/>
      <c r="IK377" s="2">
        <v>0</v>
      </c>
      <c r="IL377" s="2"/>
      <c r="IM377" s="2"/>
      <c r="IN377" s="2"/>
      <c r="IO377" s="2"/>
      <c r="IP377" s="2"/>
      <c r="IQ377" s="2"/>
      <c r="IR377" s="2"/>
      <c r="IS377" s="2"/>
      <c r="IT377" s="2"/>
      <c r="IU377" s="2"/>
    </row>
    <row r="378" spans="1:255" x14ac:dyDescent="0.2">
      <c r="A378">
        <v>18</v>
      </c>
      <c r="B378">
        <v>1</v>
      </c>
      <c r="C378">
        <v>583</v>
      </c>
      <c r="E378" t="s">
        <v>408</v>
      </c>
      <c r="F378" t="s">
        <v>409</v>
      </c>
      <c r="G378" t="s">
        <v>410</v>
      </c>
      <c r="H378" t="s">
        <v>411</v>
      </c>
      <c r="I378">
        <f>I376*J378</f>
        <v>0.05</v>
      </c>
      <c r="J378">
        <v>0.1</v>
      </c>
      <c r="O378">
        <f t="shared" si="279"/>
        <v>1609.1</v>
      </c>
      <c r="P378">
        <f t="shared" si="280"/>
        <v>1609.1</v>
      </c>
      <c r="Q378">
        <f t="shared" si="281"/>
        <v>0</v>
      </c>
      <c r="R378">
        <f t="shared" si="282"/>
        <v>0</v>
      </c>
      <c r="S378">
        <f t="shared" si="283"/>
        <v>0</v>
      </c>
      <c r="T378">
        <f t="shared" si="284"/>
        <v>0</v>
      </c>
      <c r="U378">
        <f t="shared" si="285"/>
        <v>0</v>
      </c>
      <c r="V378">
        <f t="shared" si="286"/>
        <v>0</v>
      </c>
      <c r="W378">
        <f t="shared" si="287"/>
        <v>0</v>
      </c>
      <c r="X378">
        <f t="shared" si="288"/>
        <v>0</v>
      </c>
      <c r="Y378">
        <f t="shared" si="289"/>
        <v>0</v>
      </c>
      <c r="AA378">
        <v>16781639</v>
      </c>
      <c r="AB378">
        <f t="shared" si="290"/>
        <v>4832.12</v>
      </c>
      <c r="AC378">
        <f t="shared" si="291"/>
        <v>4832.12</v>
      </c>
      <c r="AD378">
        <f t="shared" si="314"/>
        <v>0</v>
      </c>
      <c r="AE378">
        <f t="shared" si="315"/>
        <v>0</v>
      </c>
      <c r="AF378">
        <f t="shared" si="316"/>
        <v>0</v>
      </c>
      <c r="AG378">
        <f t="shared" si="292"/>
        <v>0</v>
      </c>
      <c r="AH378">
        <f t="shared" si="317"/>
        <v>0</v>
      </c>
      <c r="AI378">
        <f t="shared" si="318"/>
        <v>0</v>
      </c>
      <c r="AJ378">
        <f t="shared" si="293"/>
        <v>0</v>
      </c>
      <c r="AK378">
        <v>4832.12</v>
      </c>
      <c r="AL378">
        <v>4832.12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95</v>
      </c>
      <c r="AU378">
        <v>65</v>
      </c>
      <c r="AV378">
        <v>1</v>
      </c>
      <c r="AW378">
        <v>1</v>
      </c>
      <c r="AZ378">
        <v>6.66</v>
      </c>
      <c r="BA378">
        <v>1</v>
      </c>
      <c r="BB378">
        <v>1</v>
      </c>
      <c r="BC378">
        <v>6.66</v>
      </c>
      <c r="BD378" t="s">
        <v>6</v>
      </c>
      <c r="BE378" t="s">
        <v>6</v>
      </c>
      <c r="BF378" t="s">
        <v>6</v>
      </c>
      <c r="BG378" t="s">
        <v>6</v>
      </c>
      <c r="BH378">
        <v>3</v>
      </c>
      <c r="BI378">
        <v>2</v>
      </c>
      <c r="BJ378" t="s">
        <v>412</v>
      </c>
      <c r="BM378">
        <v>108001</v>
      </c>
      <c r="BN378">
        <v>0</v>
      </c>
      <c r="BO378" t="s">
        <v>6</v>
      </c>
      <c r="BP378">
        <v>0</v>
      </c>
      <c r="BQ378">
        <v>3</v>
      </c>
      <c r="BR378">
        <v>0</v>
      </c>
      <c r="BS378">
        <v>1</v>
      </c>
      <c r="BT378">
        <v>1</v>
      </c>
      <c r="BU378">
        <v>1</v>
      </c>
      <c r="BV378">
        <v>1</v>
      </c>
      <c r="BW378">
        <v>1</v>
      </c>
      <c r="BX378">
        <v>1</v>
      </c>
      <c r="BY378" t="s">
        <v>6</v>
      </c>
      <c r="BZ378">
        <v>95</v>
      </c>
      <c r="CA378">
        <v>65</v>
      </c>
      <c r="CE378">
        <v>0</v>
      </c>
      <c r="CF378">
        <v>0</v>
      </c>
      <c r="CG378">
        <v>0</v>
      </c>
      <c r="CM378">
        <v>0</v>
      </c>
      <c r="CN378" t="s">
        <v>6</v>
      </c>
      <c r="CO378">
        <v>0</v>
      </c>
      <c r="CP378">
        <f t="shared" si="294"/>
        <v>1609.1</v>
      </c>
      <c r="CQ378">
        <f t="shared" si="295"/>
        <v>32181.9192</v>
      </c>
      <c r="CR378">
        <f t="shared" si="296"/>
        <v>0</v>
      </c>
      <c r="CS378">
        <f t="shared" si="297"/>
        <v>0</v>
      </c>
      <c r="CT378">
        <f t="shared" si="298"/>
        <v>0</v>
      </c>
      <c r="CU378">
        <f t="shared" si="299"/>
        <v>0</v>
      </c>
      <c r="CV378">
        <f t="shared" si="300"/>
        <v>0</v>
      </c>
      <c r="CW378">
        <f t="shared" si="301"/>
        <v>0</v>
      </c>
      <c r="CX378">
        <f t="shared" si="302"/>
        <v>0</v>
      </c>
      <c r="CY378">
        <f t="shared" si="303"/>
        <v>0</v>
      </c>
      <c r="CZ378">
        <f t="shared" si="304"/>
        <v>0</v>
      </c>
      <c r="DC378" t="s">
        <v>6</v>
      </c>
      <c r="DD378" t="s">
        <v>6</v>
      </c>
      <c r="DE378" t="s">
        <v>6</v>
      </c>
      <c r="DF378" t="s">
        <v>6</v>
      </c>
      <c r="DG378" t="s">
        <v>6</v>
      </c>
      <c r="DH378" t="s">
        <v>6</v>
      </c>
      <c r="DI378" t="s">
        <v>6</v>
      </c>
      <c r="DJ378" t="s">
        <v>6</v>
      </c>
      <c r="DK378" t="s">
        <v>6</v>
      </c>
      <c r="DL378" t="s">
        <v>6</v>
      </c>
      <c r="DM378" t="s">
        <v>6</v>
      </c>
      <c r="DN378">
        <v>0</v>
      </c>
      <c r="DO378">
        <v>0</v>
      </c>
      <c r="DP378">
        <v>1</v>
      </c>
      <c r="DQ378">
        <v>1</v>
      </c>
      <c r="DU378">
        <v>1013</v>
      </c>
      <c r="DV378" t="s">
        <v>411</v>
      </c>
      <c r="DW378" t="s">
        <v>413</v>
      </c>
      <c r="DX378">
        <v>1</v>
      </c>
      <c r="EE378">
        <v>16510370</v>
      </c>
      <c r="EF378">
        <v>3</v>
      </c>
      <c r="EG378" t="s">
        <v>40</v>
      </c>
      <c r="EH378">
        <v>0</v>
      </c>
      <c r="EI378" t="s">
        <v>6</v>
      </c>
      <c r="EJ378">
        <v>2</v>
      </c>
      <c r="EK378">
        <v>108001</v>
      </c>
      <c r="EL378" t="s">
        <v>41</v>
      </c>
      <c r="EM378" t="s">
        <v>42</v>
      </c>
      <c r="EO378" t="s">
        <v>6</v>
      </c>
      <c r="EQ378">
        <v>0</v>
      </c>
      <c r="ER378">
        <v>4832.12</v>
      </c>
      <c r="ES378">
        <v>4832.12</v>
      </c>
      <c r="ET378">
        <v>0</v>
      </c>
      <c r="EU378">
        <v>0</v>
      </c>
      <c r="EV378">
        <v>0</v>
      </c>
      <c r="EW378">
        <v>0</v>
      </c>
      <c r="EX378">
        <v>0</v>
      </c>
      <c r="FQ378">
        <v>0</v>
      </c>
      <c r="FR378">
        <f t="shared" si="305"/>
        <v>0</v>
      </c>
      <c r="FS378">
        <v>0</v>
      </c>
      <c r="FX378">
        <v>95</v>
      </c>
      <c r="FY378">
        <v>65</v>
      </c>
      <c r="GA378" t="s">
        <v>6</v>
      </c>
      <c r="GD378">
        <v>0</v>
      </c>
      <c r="GF378">
        <v>-1479501953</v>
      </c>
      <c r="GG378">
        <v>1</v>
      </c>
      <c r="GH378">
        <v>1</v>
      </c>
      <c r="GI378">
        <v>4</v>
      </c>
      <c r="GJ378">
        <v>0</v>
      </c>
      <c r="GK378">
        <f>ROUND(R378*(S12)/100,2)</f>
        <v>0</v>
      </c>
      <c r="GL378">
        <f t="shared" si="306"/>
        <v>0</v>
      </c>
      <c r="GM378">
        <f t="shared" si="307"/>
        <v>1609.1</v>
      </c>
      <c r="GN378">
        <f t="shared" si="308"/>
        <v>0</v>
      </c>
      <c r="GO378">
        <f t="shared" si="309"/>
        <v>1609.1</v>
      </c>
      <c r="GP378">
        <f t="shared" si="310"/>
        <v>0</v>
      </c>
      <c r="GR378">
        <v>0</v>
      </c>
      <c r="GS378">
        <v>3</v>
      </c>
      <c r="GT378">
        <v>0</v>
      </c>
      <c r="GU378" t="s">
        <v>6</v>
      </c>
      <c r="GV378">
        <f t="shared" si="311"/>
        <v>0</v>
      </c>
      <c r="GW378">
        <v>1</v>
      </c>
      <c r="GX378">
        <f t="shared" si="312"/>
        <v>0</v>
      </c>
      <c r="HA378">
        <v>0</v>
      </c>
      <c r="HB378">
        <v>0</v>
      </c>
      <c r="HC378">
        <f t="shared" si="313"/>
        <v>0</v>
      </c>
      <c r="IK378">
        <v>0</v>
      </c>
    </row>
    <row r="379" spans="1:255" x14ac:dyDescent="0.2">
      <c r="A379" s="2">
        <v>17</v>
      </c>
      <c r="B379" s="2">
        <v>1</v>
      </c>
      <c r="C379" s="2">
        <f>ROW(SmtRes!A595)</f>
        <v>595</v>
      </c>
      <c r="D379" s="2">
        <f>ROW(EtalonRes!A582)</f>
        <v>582</v>
      </c>
      <c r="E379" s="2" t="s">
        <v>414</v>
      </c>
      <c r="F379" s="2" t="s">
        <v>415</v>
      </c>
      <c r="G379" s="2" t="s">
        <v>416</v>
      </c>
      <c r="H379" s="2" t="s">
        <v>30</v>
      </c>
      <c r="I379" s="2">
        <f>ROUND(400/100,9)</f>
        <v>4</v>
      </c>
      <c r="J379" s="2">
        <v>0</v>
      </c>
      <c r="K379" s="2"/>
      <c r="L379" s="2"/>
      <c r="M379" s="2"/>
      <c r="N379" s="2"/>
      <c r="O379" s="2">
        <f t="shared" si="279"/>
        <v>348.6</v>
      </c>
      <c r="P379" s="2">
        <f t="shared" si="280"/>
        <v>90.76</v>
      </c>
      <c r="Q379" s="2">
        <f t="shared" si="281"/>
        <v>21.32</v>
      </c>
      <c r="R379" s="2">
        <f t="shared" si="282"/>
        <v>3.04</v>
      </c>
      <c r="S379" s="2">
        <f t="shared" si="283"/>
        <v>236.52</v>
      </c>
      <c r="T379" s="2">
        <f t="shared" si="284"/>
        <v>0</v>
      </c>
      <c r="U379" s="2">
        <f t="shared" si="285"/>
        <v>25.16</v>
      </c>
      <c r="V379" s="2">
        <f t="shared" si="286"/>
        <v>0.24</v>
      </c>
      <c r="W379" s="2">
        <f t="shared" si="287"/>
        <v>0</v>
      </c>
      <c r="X379" s="2">
        <f t="shared" si="288"/>
        <v>227.58</v>
      </c>
      <c r="Y379" s="2">
        <f t="shared" si="289"/>
        <v>155.71</v>
      </c>
      <c r="Z379" s="2"/>
      <c r="AA379" s="2">
        <v>16781625</v>
      </c>
      <c r="AB379" s="2">
        <f t="shared" si="290"/>
        <v>87.15</v>
      </c>
      <c r="AC379" s="2">
        <f t="shared" si="291"/>
        <v>22.69</v>
      </c>
      <c r="AD379" s="2">
        <f t="shared" si="314"/>
        <v>5.33</v>
      </c>
      <c r="AE379" s="2">
        <f t="shared" si="315"/>
        <v>0.76</v>
      </c>
      <c r="AF379" s="2">
        <f t="shared" si="316"/>
        <v>59.13</v>
      </c>
      <c r="AG379" s="2">
        <f t="shared" si="292"/>
        <v>0</v>
      </c>
      <c r="AH379" s="2">
        <f t="shared" si="317"/>
        <v>6.29</v>
      </c>
      <c r="AI379" s="2">
        <f t="shared" si="318"/>
        <v>0.06</v>
      </c>
      <c r="AJ379" s="2">
        <f t="shared" si="293"/>
        <v>0</v>
      </c>
      <c r="AK379" s="2">
        <v>87.15</v>
      </c>
      <c r="AL379" s="2">
        <v>22.69</v>
      </c>
      <c r="AM379" s="2">
        <v>5.33</v>
      </c>
      <c r="AN379" s="2">
        <v>0.76</v>
      </c>
      <c r="AO379" s="2">
        <v>59.13</v>
      </c>
      <c r="AP379" s="2">
        <v>0</v>
      </c>
      <c r="AQ379" s="2">
        <v>6.29</v>
      </c>
      <c r="AR379" s="2">
        <v>0.06</v>
      </c>
      <c r="AS379" s="2">
        <v>0</v>
      </c>
      <c r="AT379" s="2">
        <v>95</v>
      </c>
      <c r="AU379" s="2">
        <v>65</v>
      </c>
      <c r="AV379" s="2">
        <v>1</v>
      </c>
      <c r="AW379" s="2">
        <v>1</v>
      </c>
      <c r="AX379" s="2"/>
      <c r="AY379" s="2"/>
      <c r="AZ379" s="2">
        <v>1</v>
      </c>
      <c r="BA379" s="2">
        <v>1</v>
      </c>
      <c r="BB379" s="2">
        <v>1</v>
      </c>
      <c r="BC379" s="2">
        <v>1</v>
      </c>
      <c r="BD379" s="2" t="s">
        <v>6</v>
      </c>
      <c r="BE379" s="2" t="s">
        <v>6</v>
      </c>
      <c r="BF379" s="2" t="s">
        <v>6</v>
      </c>
      <c r="BG379" s="2" t="s">
        <v>6</v>
      </c>
      <c r="BH379" s="2">
        <v>0</v>
      </c>
      <c r="BI379" s="2">
        <v>2</v>
      </c>
      <c r="BJ379" s="2" t="s">
        <v>417</v>
      </c>
      <c r="BK379" s="2"/>
      <c r="BL379" s="2"/>
      <c r="BM379" s="2">
        <v>108001</v>
      </c>
      <c r="BN379" s="2">
        <v>0</v>
      </c>
      <c r="BO379" s="2" t="s">
        <v>6</v>
      </c>
      <c r="BP379" s="2">
        <v>0</v>
      </c>
      <c r="BQ379" s="2">
        <v>3</v>
      </c>
      <c r="BR379" s="2">
        <v>0</v>
      </c>
      <c r="BS379" s="2">
        <v>1</v>
      </c>
      <c r="BT379" s="2">
        <v>1</v>
      </c>
      <c r="BU379" s="2">
        <v>1</v>
      </c>
      <c r="BV379" s="2">
        <v>1</v>
      </c>
      <c r="BW379" s="2">
        <v>1</v>
      </c>
      <c r="BX379" s="2">
        <v>1</v>
      </c>
      <c r="BY379" s="2" t="s">
        <v>6</v>
      </c>
      <c r="BZ379" s="2">
        <v>95</v>
      </c>
      <c r="CA379" s="2">
        <v>65</v>
      </c>
      <c r="CB379" s="2"/>
      <c r="CC379" s="2"/>
      <c r="CD379" s="2"/>
      <c r="CE379" s="2">
        <v>0</v>
      </c>
      <c r="CF379" s="2">
        <v>0</v>
      </c>
      <c r="CG379" s="2">
        <v>0</v>
      </c>
      <c r="CH379" s="2"/>
      <c r="CI379" s="2"/>
      <c r="CJ379" s="2"/>
      <c r="CK379" s="2"/>
      <c r="CL379" s="2"/>
      <c r="CM379" s="2">
        <v>0</v>
      </c>
      <c r="CN379" s="2" t="s">
        <v>6</v>
      </c>
      <c r="CO379" s="2">
        <v>0</v>
      </c>
      <c r="CP379" s="2">
        <f t="shared" si="294"/>
        <v>348.6</v>
      </c>
      <c r="CQ379" s="2">
        <f t="shared" si="295"/>
        <v>22.69</v>
      </c>
      <c r="CR379" s="2">
        <f t="shared" si="296"/>
        <v>5.33</v>
      </c>
      <c r="CS379" s="2">
        <f t="shared" si="297"/>
        <v>0.76</v>
      </c>
      <c r="CT379" s="2">
        <f t="shared" si="298"/>
        <v>59.13</v>
      </c>
      <c r="CU379" s="2">
        <f t="shared" si="299"/>
        <v>0</v>
      </c>
      <c r="CV379" s="2">
        <f t="shared" si="300"/>
        <v>6.29</v>
      </c>
      <c r="CW379" s="2">
        <f t="shared" si="301"/>
        <v>0.06</v>
      </c>
      <c r="CX379" s="2">
        <f t="shared" si="302"/>
        <v>0</v>
      </c>
      <c r="CY379" s="2">
        <f t="shared" si="303"/>
        <v>227.58199999999999</v>
      </c>
      <c r="CZ379" s="2">
        <f t="shared" si="304"/>
        <v>155.714</v>
      </c>
      <c r="DA379" s="2"/>
      <c r="DB379" s="2"/>
      <c r="DC379" s="2" t="s">
        <v>6</v>
      </c>
      <c r="DD379" s="2" t="s">
        <v>6</v>
      </c>
      <c r="DE379" s="2" t="s">
        <v>6</v>
      </c>
      <c r="DF379" s="2" t="s">
        <v>6</v>
      </c>
      <c r="DG379" s="2" t="s">
        <v>6</v>
      </c>
      <c r="DH379" s="2" t="s">
        <v>6</v>
      </c>
      <c r="DI379" s="2" t="s">
        <v>6</v>
      </c>
      <c r="DJ379" s="2" t="s">
        <v>6</v>
      </c>
      <c r="DK379" s="2" t="s">
        <v>6</v>
      </c>
      <c r="DL379" s="2" t="s">
        <v>6</v>
      </c>
      <c r="DM379" s="2" t="s">
        <v>6</v>
      </c>
      <c r="DN379" s="2">
        <v>0</v>
      </c>
      <c r="DO379" s="2">
        <v>0</v>
      </c>
      <c r="DP379" s="2">
        <v>1</v>
      </c>
      <c r="DQ379" s="2">
        <v>1</v>
      </c>
      <c r="DR379" s="2"/>
      <c r="DS379" s="2"/>
      <c r="DT379" s="2"/>
      <c r="DU379" s="2">
        <v>1003</v>
      </c>
      <c r="DV379" s="2" t="s">
        <v>30</v>
      </c>
      <c r="DW379" s="2" t="s">
        <v>30</v>
      </c>
      <c r="DX379" s="2">
        <v>100</v>
      </c>
      <c r="DY379" s="2"/>
      <c r="DZ379" s="2"/>
      <c r="EA379" s="2"/>
      <c r="EB379" s="2"/>
      <c r="EC379" s="2"/>
      <c r="ED379" s="2"/>
      <c r="EE379" s="2">
        <v>16510370</v>
      </c>
      <c r="EF379" s="2">
        <v>3</v>
      </c>
      <c r="EG379" s="2" t="s">
        <v>40</v>
      </c>
      <c r="EH379" s="2">
        <v>0</v>
      </c>
      <c r="EI379" s="2" t="s">
        <v>6</v>
      </c>
      <c r="EJ379" s="2">
        <v>2</v>
      </c>
      <c r="EK379" s="2">
        <v>108001</v>
      </c>
      <c r="EL379" s="2" t="s">
        <v>41</v>
      </c>
      <c r="EM379" s="2" t="s">
        <v>42</v>
      </c>
      <c r="EN379" s="2"/>
      <c r="EO379" s="2" t="s">
        <v>6</v>
      </c>
      <c r="EP379" s="2"/>
      <c r="EQ379" s="2">
        <v>0</v>
      </c>
      <c r="ER379" s="2">
        <v>87.15</v>
      </c>
      <c r="ES379" s="2">
        <v>22.69</v>
      </c>
      <c r="ET379" s="2">
        <v>5.33</v>
      </c>
      <c r="EU379" s="2">
        <v>0.76</v>
      </c>
      <c r="EV379" s="2">
        <v>59.13</v>
      </c>
      <c r="EW379" s="2">
        <v>6.29</v>
      </c>
      <c r="EX379" s="2">
        <v>0.06</v>
      </c>
      <c r="EY379" s="2">
        <v>0</v>
      </c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>
        <v>0</v>
      </c>
      <c r="FR379" s="2">
        <f t="shared" si="305"/>
        <v>0</v>
      </c>
      <c r="FS379" s="2">
        <v>0</v>
      </c>
      <c r="FT379" s="2"/>
      <c r="FU379" s="2"/>
      <c r="FV379" s="2"/>
      <c r="FW379" s="2"/>
      <c r="FX379" s="2">
        <v>95</v>
      </c>
      <c r="FY379" s="2">
        <v>65</v>
      </c>
      <c r="FZ379" s="2"/>
      <c r="GA379" s="2" t="s">
        <v>6</v>
      </c>
      <c r="GB379" s="2"/>
      <c r="GC379" s="2"/>
      <c r="GD379" s="2">
        <v>0</v>
      </c>
      <c r="GE379" s="2"/>
      <c r="GF379" s="2">
        <v>1667817228</v>
      </c>
      <c r="GG379" s="2">
        <v>2</v>
      </c>
      <c r="GH379" s="2">
        <v>1</v>
      </c>
      <c r="GI379" s="2">
        <v>-2</v>
      </c>
      <c r="GJ379" s="2">
        <v>0</v>
      </c>
      <c r="GK379" s="2">
        <f>ROUND(R379*(R12)/100,2)</f>
        <v>0</v>
      </c>
      <c r="GL379" s="2">
        <f t="shared" si="306"/>
        <v>0</v>
      </c>
      <c r="GM379" s="2">
        <f t="shared" si="307"/>
        <v>731.89</v>
      </c>
      <c r="GN379" s="2">
        <f t="shared" si="308"/>
        <v>0</v>
      </c>
      <c r="GO379" s="2">
        <f t="shared" si="309"/>
        <v>731.89</v>
      </c>
      <c r="GP379" s="2">
        <f t="shared" si="310"/>
        <v>0</v>
      </c>
      <c r="GQ379" s="2"/>
      <c r="GR379" s="2">
        <v>0</v>
      </c>
      <c r="GS379" s="2">
        <v>3</v>
      </c>
      <c r="GT379" s="2">
        <v>0</v>
      </c>
      <c r="GU379" s="2" t="s">
        <v>6</v>
      </c>
      <c r="GV379" s="2">
        <f t="shared" si="311"/>
        <v>0</v>
      </c>
      <c r="GW379" s="2">
        <v>1</v>
      </c>
      <c r="GX379" s="2">
        <f t="shared" si="312"/>
        <v>0</v>
      </c>
      <c r="GY379" s="2"/>
      <c r="GZ379" s="2"/>
      <c r="HA379" s="2">
        <v>0</v>
      </c>
      <c r="HB379" s="2">
        <v>0</v>
      </c>
      <c r="HC379" s="2">
        <f t="shared" si="313"/>
        <v>0</v>
      </c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  <c r="HW379" s="2"/>
      <c r="HX379" s="2"/>
      <c r="HY379" s="2"/>
      <c r="HZ379" s="2"/>
      <c r="IA379" s="2"/>
      <c r="IB379" s="2"/>
      <c r="IC379" s="2"/>
      <c r="ID379" s="2"/>
      <c r="IE379" s="2"/>
      <c r="IF379" s="2"/>
      <c r="IG379" s="2"/>
      <c r="IH379" s="2"/>
      <c r="II379" s="2"/>
      <c r="IJ379" s="2"/>
      <c r="IK379" s="2">
        <v>0</v>
      </c>
      <c r="IL379" s="2"/>
      <c r="IM379" s="2"/>
      <c r="IN379" s="2"/>
      <c r="IO379" s="2"/>
      <c r="IP379" s="2"/>
      <c r="IQ379" s="2"/>
      <c r="IR379" s="2"/>
      <c r="IS379" s="2"/>
      <c r="IT379" s="2"/>
      <c r="IU379" s="2"/>
    </row>
    <row r="380" spans="1:255" x14ac:dyDescent="0.2">
      <c r="A380">
        <v>17</v>
      </c>
      <c r="B380">
        <v>1</v>
      </c>
      <c r="C380">
        <f>ROW(SmtRes!A606)</f>
        <v>606</v>
      </c>
      <c r="D380">
        <f>ROW(EtalonRes!A592)</f>
        <v>592</v>
      </c>
      <c r="E380" t="s">
        <v>414</v>
      </c>
      <c r="F380" t="s">
        <v>415</v>
      </c>
      <c r="G380" t="s">
        <v>416</v>
      </c>
      <c r="H380" t="s">
        <v>30</v>
      </c>
      <c r="I380">
        <f>ROUND(400/100,9)</f>
        <v>4</v>
      </c>
      <c r="J380">
        <v>0</v>
      </c>
      <c r="O380">
        <f t="shared" si="279"/>
        <v>2321.67</v>
      </c>
      <c r="P380">
        <f t="shared" si="280"/>
        <v>604.46</v>
      </c>
      <c r="Q380">
        <f t="shared" si="281"/>
        <v>141.99</v>
      </c>
      <c r="R380">
        <f t="shared" si="282"/>
        <v>20.25</v>
      </c>
      <c r="S380">
        <f t="shared" si="283"/>
        <v>1575.22</v>
      </c>
      <c r="T380">
        <f t="shared" si="284"/>
        <v>0</v>
      </c>
      <c r="U380">
        <f t="shared" si="285"/>
        <v>25.16</v>
      </c>
      <c r="V380">
        <f t="shared" si="286"/>
        <v>0.24</v>
      </c>
      <c r="W380">
        <f t="shared" si="287"/>
        <v>0</v>
      </c>
      <c r="X380">
        <f t="shared" si="288"/>
        <v>1515.7</v>
      </c>
      <c r="Y380">
        <f t="shared" si="289"/>
        <v>1037.06</v>
      </c>
      <c r="AA380">
        <v>16781639</v>
      </c>
      <c r="AB380">
        <f t="shared" si="290"/>
        <v>87.15</v>
      </c>
      <c r="AC380">
        <f t="shared" si="291"/>
        <v>22.69</v>
      </c>
      <c r="AD380">
        <f t="shared" si="314"/>
        <v>5.33</v>
      </c>
      <c r="AE380">
        <f t="shared" si="315"/>
        <v>0.76</v>
      </c>
      <c r="AF380">
        <f t="shared" si="316"/>
        <v>59.13</v>
      </c>
      <c r="AG380">
        <f t="shared" si="292"/>
        <v>0</v>
      </c>
      <c r="AH380">
        <f t="shared" si="317"/>
        <v>6.29</v>
      </c>
      <c r="AI380">
        <f t="shared" si="318"/>
        <v>0.06</v>
      </c>
      <c r="AJ380">
        <f t="shared" si="293"/>
        <v>0</v>
      </c>
      <c r="AK380">
        <v>87.15</v>
      </c>
      <c r="AL380">
        <v>22.69</v>
      </c>
      <c r="AM380">
        <v>5.33</v>
      </c>
      <c r="AN380">
        <v>0.76</v>
      </c>
      <c r="AO380">
        <v>59.13</v>
      </c>
      <c r="AP380">
        <v>0</v>
      </c>
      <c r="AQ380">
        <v>6.29</v>
      </c>
      <c r="AR380">
        <v>0.06</v>
      </c>
      <c r="AS380">
        <v>0</v>
      </c>
      <c r="AT380">
        <v>95</v>
      </c>
      <c r="AU380">
        <v>65</v>
      </c>
      <c r="AV380">
        <v>1</v>
      </c>
      <c r="AW380">
        <v>1</v>
      </c>
      <c r="AZ380">
        <v>6.66</v>
      </c>
      <c r="BA380">
        <v>6.66</v>
      </c>
      <c r="BB380">
        <v>6.66</v>
      </c>
      <c r="BC380">
        <v>6.66</v>
      </c>
      <c r="BD380" t="s">
        <v>6</v>
      </c>
      <c r="BE380" t="s">
        <v>6</v>
      </c>
      <c r="BF380" t="s">
        <v>6</v>
      </c>
      <c r="BG380" t="s">
        <v>6</v>
      </c>
      <c r="BH380">
        <v>0</v>
      </c>
      <c r="BI380">
        <v>2</v>
      </c>
      <c r="BJ380" t="s">
        <v>417</v>
      </c>
      <c r="BM380">
        <v>108001</v>
      </c>
      <c r="BN380">
        <v>0</v>
      </c>
      <c r="BO380" t="s">
        <v>6</v>
      </c>
      <c r="BP380">
        <v>0</v>
      </c>
      <c r="BQ380">
        <v>3</v>
      </c>
      <c r="BR380">
        <v>0</v>
      </c>
      <c r="BS380">
        <v>6.66</v>
      </c>
      <c r="BT380">
        <v>1</v>
      </c>
      <c r="BU380">
        <v>1</v>
      </c>
      <c r="BV380">
        <v>1</v>
      </c>
      <c r="BW380">
        <v>1</v>
      </c>
      <c r="BX380">
        <v>1</v>
      </c>
      <c r="BY380" t="s">
        <v>6</v>
      </c>
      <c r="BZ380">
        <v>95</v>
      </c>
      <c r="CA380">
        <v>65</v>
      </c>
      <c r="CE380">
        <v>0</v>
      </c>
      <c r="CF380">
        <v>0</v>
      </c>
      <c r="CG380">
        <v>0</v>
      </c>
      <c r="CM380">
        <v>0</v>
      </c>
      <c r="CN380" t="s">
        <v>6</v>
      </c>
      <c r="CO380">
        <v>0</v>
      </c>
      <c r="CP380">
        <f t="shared" si="294"/>
        <v>2321.67</v>
      </c>
      <c r="CQ380">
        <f t="shared" si="295"/>
        <v>151.11540000000002</v>
      </c>
      <c r="CR380">
        <f t="shared" si="296"/>
        <v>35.497799999999998</v>
      </c>
      <c r="CS380">
        <f t="shared" si="297"/>
        <v>5.0616000000000003</v>
      </c>
      <c r="CT380">
        <f t="shared" si="298"/>
        <v>393.80580000000003</v>
      </c>
      <c r="CU380">
        <f t="shared" si="299"/>
        <v>0</v>
      </c>
      <c r="CV380">
        <f t="shared" si="300"/>
        <v>6.29</v>
      </c>
      <c r="CW380">
        <f t="shared" si="301"/>
        <v>0.06</v>
      </c>
      <c r="CX380">
        <f t="shared" si="302"/>
        <v>0</v>
      </c>
      <c r="CY380">
        <f t="shared" si="303"/>
        <v>1515.6965</v>
      </c>
      <c r="CZ380">
        <f t="shared" si="304"/>
        <v>1037.0554999999999</v>
      </c>
      <c r="DC380" t="s">
        <v>6</v>
      </c>
      <c r="DD380" t="s">
        <v>6</v>
      </c>
      <c r="DE380" t="s">
        <v>6</v>
      </c>
      <c r="DF380" t="s">
        <v>6</v>
      </c>
      <c r="DG380" t="s">
        <v>6</v>
      </c>
      <c r="DH380" t="s">
        <v>6</v>
      </c>
      <c r="DI380" t="s">
        <v>6</v>
      </c>
      <c r="DJ380" t="s">
        <v>6</v>
      </c>
      <c r="DK380" t="s">
        <v>6</v>
      </c>
      <c r="DL380" t="s">
        <v>6</v>
      </c>
      <c r="DM380" t="s">
        <v>6</v>
      </c>
      <c r="DN380">
        <v>0</v>
      </c>
      <c r="DO380">
        <v>0</v>
      </c>
      <c r="DP380">
        <v>1</v>
      </c>
      <c r="DQ380">
        <v>1</v>
      </c>
      <c r="DU380">
        <v>1003</v>
      </c>
      <c r="DV380" t="s">
        <v>30</v>
      </c>
      <c r="DW380" t="s">
        <v>30</v>
      </c>
      <c r="DX380">
        <v>100</v>
      </c>
      <c r="EE380">
        <v>16510370</v>
      </c>
      <c r="EF380">
        <v>3</v>
      </c>
      <c r="EG380" t="s">
        <v>40</v>
      </c>
      <c r="EH380">
        <v>0</v>
      </c>
      <c r="EI380" t="s">
        <v>6</v>
      </c>
      <c r="EJ380">
        <v>2</v>
      </c>
      <c r="EK380">
        <v>108001</v>
      </c>
      <c r="EL380" t="s">
        <v>41</v>
      </c>
      <c r="EM380" t="s">
        <v>42</v>
      </c>
      <c r="EO380" t="s">
        <v>6</v>
      </c>
      <c r="EQ380">
        <v>0</v>
      </c>
      <c r="ER380">
        <v>87.15</v>
      </c>
      <c r="ES380">
        <v>22.69</v>
      </c>
      <c r="ET380">
        <v>5.33</v>
      </c>
      <c r="EU380">
        <v>0.76</v>
      </c>
      <c r="EV380">
        <v>59.13</v>
      </c>
      <c r="EW380">
        <v>6.29</v>
      </c>
      <c r="EX380">
        <v>0.06</v>
      </c>
      <c r="EY380">
        <v>0</v>
      </c>
      <c r="FQ380">
        <v>0</v>
      </c>
      <c r="FR380">
        <f t="shared" si="305"/>
        <v>0</v>
      </c>
      <c r="FS380">
        <v>0</v>
      </c>
      <c r="FX380">
        <v>95</v>
      </c>
      <c r="FY380">
        <v>65</v>
      </c>
      <c r="GA380" t="s">
        <v>6</v>
      </c>
      <c r="GD380">
        <v>0</v>
      </c>
      <c r="GF380">
        <v>1667817228</v>
      </c>
      <c r="GG380">
        <v>1</v>
      </c>
      <c r="GH380">
        <v>1</v>
      </c>
      <c r="GI380">
        <v>4</v>
      </c>
      <c r="GJ380">
        <v>0</v>
      </c>
      <c r="GK380">
        <f>ROUND(R380*(S12)/100,2)</f>
        <v>0</v>
      </c>
      <c r="GL380">
        <f t="shared" si="306"/>
        <v>0</v>
      </c>
      <c r="GM380">
        <f t="shared" si="307"/>
        <v>4874.43</v>
      </c>
      <c r="GN380">
        <f t="shared" si="308"/>
        <v>0</v>
      </c>
      <c r="GO380">
        <f t="shared" si="309"/>
        <v>4874.43</v>
      </c>
      <c r="GP380">
        <f t="shared" si="310"/>
        <v>0</v>
      </c>
      <c r="GR380">
        <v>0</v>
      </c>
      <c r="GS380">
        <v>3</v>
      </c>
      <c r="GT380">
        <v>0</v>
      </c>
      <c r="GU380" t="s">
        <v>6</v>
      </c>
      <c r="GV380">
        <f t="shared" si="311"/>
        <v>0</v>
      </c>
      <c r="GW380">
        <v>1</v>
      </c>
      <c r="GX380">
        <f t="shared" si="312"/>
        <v>0</v>
      </c>
      <c r="HA380">
        <v>0</v>
      </c>
      <c r="HB380">
        <v>0</v>
      </c>
      <c r="HC380">
        <f t="shared" si="313"/>
        <v>0</v>
      </c>
      <c r="IK380">
        <v>0</v>
      </c>
    </row>
    <row r="381" spans="1:255" x14ac:dyDescent="0.2">
      <c r="A381" s="2">
        <v>18</v>
      </c>
      <c r="B381" s="2">
        <v>1</v>
      </c>
      <c r="C381" s="2">
        <v>594</v>
      </c>
      <c r="D381" s="2"/>
      <c r="E381" s="2" t="s">
        <v>418</v>
      </c>
      <c r="F381" s="2" t="s">
        <v>419</v>
      </c>
      <c r="G381" s="2" t="s">
        <v>420</v>
      </c>
      <c r="H381" s="2" t="s">
        <v>411</v>
      </c>
      <c r="I381" s="2">
        <f>I379*J381</f>
        <v>0.4</v>
      </c>
      <c r="J381" s="2">
        <v>0.1</v>
      </c>
      <c r="K381" s="2"/>
      <c r="L381" s="2"/>
      <c r="M381" s="2"/>
      <c r="N381" s="2"/>
      <c r="O381" s="2">
        <f t="shared" si="279"/>
        <v>2768.16</v>
      </c>
      <c r="P381" s="2">
        <f t="shared" si="280"/>
        <v>2768.16</v>
      </c>
      <c r="Q381" s="2">
        <f t="shared" si="281"/>
        <v>0</v>
      </c>
      <c r="R381" s="2">
        <f t="shared" si="282"/>
        <v>0</v>
      </c>
      <c r="S381" s="2">
        <f t="shared" si="283"/>
        <v>0</v>
      </c>
      <c r="T381" s="2">
        <f t="shared" si="284"/>
        <v>0</v>
      </c>
      <c r="U381" s="2">
        <f t="shared" si="285"/>
        <v>0</v>
      </c>
      <c r="V381" s="2">
        <f t="shared" si="286"/>
        <v>0</v>
      </c>
      <c r="W381" s="2">
        <f t="shared" si="287"/>
        <v>0</v>
      </c>
      <c r="X381" s="2">
        <f t="shared" si="288"/>
        <v>0</v>
      </c>
      <c r="Y381" s="2">
        <f t="shared" si="289"/>
        <v>0</v>
      </c>
      <c r="Z381" s="2"/>
      <c r="AA381" s="2">
        <v>16781625</v>
      </c>
      <c r="AB381" s="2">
        <f t="shared" si="290"/>
        <v>6920.41</v>
      </c>
      <c r="AC381" s="2">
        <f t="shared" si="291"/>
        <v>6920.41</v>
      </c>
      <c r="AD381" s="2">
        <f t="shared" si="314"/>
        <v>0</v>
      </c>
      <c r="AE381" s="2">
        <f t="shared" si="315"/>
        <v>0</v>
      </c>
      <c r="AF381" s="2">
        <f t="shared" si="316"/>
        <v>0</v>
      </c>
      <c r="AG381" s="2">
        <f t="shared" si="292"/>
        <v>0</v>
      </c>
      <c r="AH381" s="2">
        <f t="shared" si="317"/>
        <v>0</v>
      </c>
      <c r="AI381" s="2">
        <f t="shared" si="318"/>
        <v>0</v>
      </c>
      <c r="AJ381" s="2">
        <f t="shared" si="293"/>
        <v>0</v>
      </c>
      <c r="AK381" s="2">
        <v>6920.41</v>
      </c>
      <c r="AL381" s="2">
        <v>6920.41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 s="2">
        <v>0</v>
      </c>
      <c r="AT381" s="2">
        <v>95</v>
      </c>
      <c r="AU381" s="2">
        <v>65</v>
      </c>
      <c r="AV381" s="2">
        <v>1</v>
      </c>
      <c r="AW381" s="2">
        <v>1</v>
      </c>
      <c r="AX381" s="2"/>
      <c r="AY381" s="2"/>
      <c r="AZ381" s="2">
        <v>1</v>
      </c>
      <c r="BA381" s="2">
        <v>1</v>
      </c>
      <c r="BB381" s="2">
        <v>1</v>
      </c>
      <c r="BC381" s="2">
        <v>1</v>
      </c>
      <c r="BD381" s="2" t="s">
        <v>6</v>
      </c>
      <c r="BE381" s="2" t="s">
        <v>6</v>
      </c>
      <c r="BF381" s="2" t="s">
        <v>6</v>
      </c>
      <c r="BG381" s="2" t="s">
        <v>6</v>
      </c>
      <c r="BH381" s="2">
        <v>3</v>
      </c>
      <c r="BI381" s="2">
        <v>2</v>
      </c>
      <c r="BJ381" s="2" t="s">
        <v>421</v>
      </c>
      <c r="BK381" s="2"/>
      <c r="BL381" s="2"/>
      <c r="BM381" s="2">
        <v>108001</v>
      </c>
      <c r="BN381" s="2">
        <v>0</v>
      </c>
      <c r="BO381" s="2" t="s">
        <v>6</v>
      </c>
      <c r="BP381" s="2">
        <v>0</v>
      </c>
      <c r="BQ381" s="2">
        <v>3</v>
      </c>
      <c r="BR381" s="2">
        <v>0</v>
      </c>
      <c r="BS381" s="2">
        <v>1</v>
      </c>
      <c r="BT381" s="2">
        <v>1</v>
      </c>
      <c r="BU381" s="2">
        <v>1</v>
      </c>
      <c r="BV381" s="2">
        <v>1</v>
      </c>
      <c r="BW381" s="2">
        <v>1</v>
      </c>
      <c r="BX381" s="2">
        <v>1</v>
      </c>
      <c r="BY381" s="2" t="s">
        <v>6</v>
      </c>
      <c r="BZ381" s="2">
        <v>95</v>
      </c>
      <c r="CA381" s="2">
        <v>65</v>
      </c>
      <c r="CB381" s="2"/>
      <c r="CC381" s="2"/>
      <c r="CD381" s="2"/>
      <c r="CE381" s="2">
        <v>0</v>
      </c>
      <c r="CF381" s="2">
        <v>0</v>
      </c>
      <c r="CG381" s="2">
        <v>0</v>
      </c>
      <c r="CH381" s="2"/>
      <c r="CI381" s="2"/>
      <c r="CJ381" s="2"/>
      <c r="CK381" s="2"/>
      <c r="CL381" s="2"/>
      <c r="CM381" s="2">
        <v>0</v>
      </c>
      <c r="CN381" s="2" t="s">
        <v>6</v>
      </c>
      <c r="CO381" s="2">
        <v>0</v>
      </c>
      <c r="CP381" s="2">
        <f t="shared" si="294"/>
        <v>2768.16</v>
      </c>
      <c r="CQ381" s="2">
        <f t="shared" si="295"/>
        <v>6920.41</v>
      </c>
      <c r="CR381" s="2">
        <f t="shared" si="296"/>
        <v>0</v>
      </c>
      <c r="CS381" s="2">
        <f t="shared" si="297"/>
        <v>0</v>
      </c>
      <c r="CT381" s="2">
        <f t="shared" si="298"/>
        <v>0</v>
      </c>
      <c r="CU381" s="2">
        <f t="shared" si="299"/>
        <v>0</v>
      </c>
      <c r="CV381" s="2">
        <f t="shared" si="300"/>
        <v>0</v>
      </c>
      <c r="CW381" s="2">
        <f t="shared" si="301"/>
        <v>0</v>
      </c>
      <c r="CX381" s="2">
        <f t="shared" si="302"/>
        <v>0</v>
      </c>
      <c r="CY381" s="2">
        <f t="shared" si="303"/>
        <v>0</v>
      </c>
      <c r="CZ381" s="2">
        <f t="shared" si="304"/>
        <v>0</v>
      </c>
      <c r="DA381" s="2"/>
      <c r="DB381" s="2"/>
      <c r="DC381" s="2" t="s">
        <v>6</v>
      </c>
      <c r="DD381" s="2" t="s">
        <v>6</v>
      </c>
      <c r="DE381" s="2" t="s">
        <v>6</v>
      </c>
      <c r="DF381" s="2" t="s">
        <v>6</v>
      </c>
      <c r="DG381" s="2" t="s">
        <v>6</v>
      </c>
      <c r="DH381" s="2" t="s">
        <v>6</v>
      </c>
      <c r="DI381" s="2" t="s">
        <v>6</v>
      </c>
      <c r="DJ381" s="2" t="s">
        <v>6</v>
      </c>
      <c r="DK381" s="2" t="s">
        <v>6</v>
      </c>
      <c r="DL381" s="2" t="s">
        <v>6</v>
      </c>
      <c r="DM381" s="2" t="s">
        <v>6</v>
      </c>
      <c r="DN381" s="2">
        <v>0</v>
      </c>
      <c r="DO381" s="2">
        <v>0</v>
      </c>
      <c r="DP381" s="2">
        <v>1</v>
      </c>
      <c r="DQ381" s="2">
        <v>1</v>
      </c>
      <c r="DR381" s="2"/>
      <c r="DS381" s="2"/>
      <c r="DT381" s="2"/>
      <c r="DU381" s="2">
        <v>1013</v>
      </c>
      <c r="DV381" s="2" t="s">
        <v>411</v>
      </c>
      <c r="DW381" s="2" t="s">
        <v>413</v>
      </c>
      <c r="DX381" s="2">
        <v>1</v>
      </c>
      <c r="DY381" s="2"/>
      <c r="DZ381" s="2"/>
      <c r="EA381" s="2"/>
      <c r="EB381" s="2"/>
      <c r="EC381" s="2"/>
      <c r="ED381" s="2"/>
      <c r="EE381" s="2">
        <v>16510370</v>
      </c>
      <c r="EF381" s="2">
        <v>3</v>
      </c>
      <c r="EG381" s="2" t="s">
        <v>40</v>
      </c>
      <c r="EH381" s="2">
        <v>0</v>
      </c>
      <c r="EI381" s="2" t="s">
        <v>6</v>
      </c>
      <c r="EJ381" s="2">
        <v>2</v>
      </c>
      <c r="EK381" s="2">
        <v>108001</v>
      </c>
      <c r="EL381" s="2" t="s">
        <v>41</v>
      </c>
      <c r="EM381" s="2" t="s">
        <v>42</v>
      </c>
      <c r="EN381" s="2"/>
      <c r="EO381" s="2" t="s">
        <v>6</v>
      </c>
      <c r="EP381" s="2"/>
      <c r="EQ381" s="2">
        <v>0</v>
      </c>
      <c r="ER381" s="2">
        <v>6920.41</v>
      </c>
      <c r="ES381" s="2">
        <v>6920.41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>
        <v>0</v>
      </c>
      <c r="FR381" s="2">
        <f t="shared" si="305"/>
        <v>0</v>
      </c>
      <c r="FS381" s="2">
        <v>0</v>
      </c>
      <c r="FT381" s="2"/>
      <c r="FU381" s="2"/>
      <c r="FV381" s="2"/>
      <c r="FW381" s="2"/>
      <c r="FX381" s="2">
        <v>95</v>
      </c>
      <c r="FY381" s="2">
        <v>65</v>
      </c>
      <c r="FZ381" s="2"/>
      <c r="GA381" s="2" t="s">
        <v>6</v>
      </c>
      <c r="GB381" s="2"/>
      <c r="GC381" s="2"/>
      <c r="GD381" s="2">
        <v>0</v>
      </c>
      <c r="GE381" s="2"/>
      <c r="GF381" s="2">
        <v>559331636</v>
      </c>
      <c r="GG381" s="2">
        <v>2</v>
      </c>
      <c r="GH381" s="2">
        <v>1</v>
      </c>
      <c r="GI381" s="2">
        <v>-2</v>
      </c>
      <c r="GJ381" s="2">
        <v>0</v>
      </c>
      <c r="GK381" s="2">
        <f>ROUND(R381*(R12)/100,2)</f>
        <v>0</v>
      </c>
      <c r="GL381" s="2">
        <f t="shared" si="306"/>
        <v>0</v>
      </c>
      <c r="GM381" s="2">
        <f t="shared" si="307"/>
        <v>2768.16</v>
      </c>
      <c r="GN381" s="2">
        <f t="shared" si="308"/>
        <v>0</v>
      </c>
      <c r="GO381" s="2">
        <f t="shared" si="309"/>
        <v>2768.16</v>
      </c>
      <c r="GP381" s="2">
        <f t="shared" si="310"/>
        <v>0</v>
      </c>
      <c r="GQ381" s="2"/>
      <c r="GR381" s="2">
        <v>0</v>
      </c>
      <c r="GS381" s="2">
        <v>3</v>
      </c>
      <c r="GT381" s="2">
        <v>0</v>
      </c>
      <c r="GU381" s="2" t="s">
        <v>6</v>
      </c>
      <c r="GV381" s="2">
        <f t="shared" si="311"/>
        <v>0</v>
      </c>
      <c r="GW381" s="2">
        <v>1</v>
      </c>
      <c r="GX381" s="2">
        <f t="shared" si="312"/>
        <v>0</v>
      </c>
      <c r="GY381" s="2"/>
      <c r="GZ381" s="2"/>
      <c r="HA381" s="2">
        <v>0</v>
      </c>
      <c r="HB381" s="2">
        <v>0</v>
      </c>
      <c r="HC381" s="2">
        <f t="shared" si="313"/>
        <v>0</v>
      </c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  <c r="HW381" s="2"/>
      <c r="HX381" s="2"/>
      <c r="HY381" s="2"/>
      <c r="HZ381" s="2"/>
      <c r="IA381" s="2"/>
      <c r="IB381" s="2"/>
      <c r="IC381" s="2"/>
      <c r="ID381" s="2"/>
      <c r="IE381" s="2"/>
      <c r="IF381" s="2"/>
      <c r="IG381" s="2"/>
      <c r="IH381" s="2"/>
      <c r="II381" s="2"/>
      <c r="IJ381" s="2"/>
      <c r="IK381" s="2">
        <v>0</v>
      </c>
      <c r="IL381" s="2"/>
      <c r="IM381" s="2"/>
      <c r="IN381" s="2"/>
      <c r="IO381" s="2"/>
      <c r="IP381" s="2"/>
      <c r="IQ381" s="2"/>
      <c r="IR381" s="2"/>
      <c r="IS381" s="2"/>
      <c r="IT381" s="2"/>
      <c r="IU381" s="2"/>
    </row>
    <row r="382" spans="1:255" x14ac:dyDescent="0.2">
      <c r="A382">
        <v>18</v>
      </c>
      <c r="B382">
        <v>1</v>
      </c>
      <c r="C382">
        <v>605</v>
      </c>
      <c r="E382" t="s">
        <v>418</v>
      </c>
      <c r="F382" t="s">
        <v>419</v>
      </c>
      <c r="G382" t="s">
        <v>420</v>
      </c>
      <c r="H382" t="s">
        <v>411</v>
      </c>
      <c r="I382">
        <f>I380*J382</f>
        <v>0.4</v>
      </c>
      <c r="J382">
        <v>0.1</v>
      </c>
      <c r="O382">
        <f t="shared" si="279"/>
        <v>18435.97</v>
      </c>
      <c r="P382">
        <f t="shared" si="280"/>
        <v>18435.97</v>
      </c>
      <c r="Q382">
        <f t="shared" si="281"/>
        <v>0</v>
      </c>
      <c r="R382">
        <f t="shared" si="282"/>
        <v>0</v>
      </c>
      <c r="S382">
        <f t="shared" si="283"/>
        <v>0</v>
      </c>
      <c r="T382">
        <f t="shared" si="284"/>
        <v>0</v>
      </c>
      <c r="U382">
        <f t="shared" si="285"/>
        <v>0</v>
      </c>
      <c r="V382">
        <f t="shared" si="286"/>
        <v>0</v>
      </c>
      <c r="W382">
        <f t="shared" si="287"/>
        <v>0</v>
      </c>
      <c r="X382">
        <f t="shared" si="288"/>
        <v>0</v>
      </c>
      <c r="Y382">
        <f t="shared" si="289"/>
        <v>0</v>
      </c>
      <c r="AA382">
        <v>16781639</v>
      </c>
      <c r="AB382">
        <f t="shared" si="290"/>
        <v>6920.41</v>
      </c>
      <c r="AC382">
        <f t="shared" si="291"/>
        <v>6920.41</v>
      </c>
      <c r="AD382">
        <f t="shared" si="314"/>
        <v>0</v>
      </c>
      <c r="AE382">
        <f t="shared" si="315"/>
        <v>0</v>
      </c>
      <c r="AF382">
        <f t="shared" si="316"/>
        <v>0</v>
      </c>
      <c r="AG382">
        <f t="shared" si="292"/>
        <v>0</v>
      </c>
      <c r="AH382">
        <f t="shared" si="317"/>
        <v>0</v>
      </c>
      <c r="AI382">
        <f t="shared" si="318"/>
        <v>0</v>
      </c>
      <c r="AJ382">
        <f t="shared" si="293"/>
        <v>0</v>
      </c>
      <c r="AK382">
        <v>6920.41</v>
      </c>
      <c r="AL382">
        <v>6920.41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95</v>
      </c>
      <c r="AU382">
        <v>65</v>
      </c>
      <c r="AV382">
        <v>1</v>
      </c>
      <c r="AW382">
        <v>1</v>
      </c>
      <c r="AZ382">
        <v>6.66</v>
      </c>
      <c r="BA382">
        <v>1</v>
      </c>
      <c r="BB382">
        <v>1</v>
      </c>
      <c r="BC382">
        <v>6.66</v>
      </c>
      <c r="BD382" t="s">
        <v>6</v>
      </c>
      <c r="BE382" t="s">
        <v>6</v>
      </c>
      <c r="BF382" t="s">
        <v>6</v>
      </c>
      <c r="BG382" t="s">
        <v>6</v>
      </c>
      <c r="BH382">
        <v>3</v>
      </c>
      <c r="BI382">
        <v>2</v>
      </c>
      <c r="BJ382" t="s">
        <v>421</v>
      </c>
      <c r="BM382">
        <v>108001</v>
      </c>
      <c r="BN382">
        <v>0</v>
      </c>
      <c r="BO382" t="s">
        <v>6</v>
      </c>
      <c r="BP382">
        <v>0</v>
      </c>
      <c r="BQ382">
        <v>3</v>
      </c>
      <c r="BR382">
        <v>0</v>
      </c>
      <c r="BS382">
        <v>1</v>
      </c>
      <c r="BT382">
        <v>1</v>
      </c>
      <c r="BU382">
        <v>1</v>
      </c>
      <c r="BV382">
        <v>1</v>
      </c>
      <c r="BW382">
        <v>1</v>
      </c>
      <c r="BX382">
        <v>1</v>
      </c>
      <c r="BY382" t="s">
        <v>6</v>
      </c>
      <c r="BZ382">
        <v>95</v>
      </c>
      <c r="CA382">
        <v>65</v>
      </c>
      <c r="CE382">
        <v>0</v>
      </c>
      <c r="CF382">
        <v>0</v>
      </c>
      <c r="CG382">
        <v>0</v>
      </c>
      <c r="CM382">
        <v>0</v>
      </c>
      <c r="CN382" t="s">
        <v>6</v>
      </c>
      <c r="CO382">
        <v>0</v>
      </c>
      <c r="CP382">
        <f t="shared" si="294"/>
        <v>18435.97</v>
      </c>
      <c r="CQ382">
        <f t="shared" si="295"/>
        <v>46089.9306</v>
      </c>
      <c r="CR382">
        <f t="shared" si="296"/>
        <v>0</v>
      </c>
      <c r="CS382">
        <f t="shared" si="297"/>
        <v>0</v>
      </c>
      <c r="CT382">
        <f t="shared" si="298"/>
        <v>0</v>
      </c>
      <c r="CU382">
        <f t="shared" si="299"/>
        <v>0</v>
      </c>
      <c r="CV382">
        <f t="shared" si="300"/>
        <v>0</v>
      </c>
      <c r="CW382">
        <f t="shared" si="301"/>
        <v>0</v>
      </c>
      <c r="CX382">
        <f t="shared" si="302"/>
        <v>0</v>
      </c>
      <c r="CY382">
        <f t="shared" si="303"/>
        <v>0</v>
      </c>
      <c r="CZ382">
        <f t="shared" si="304"/>
        <v>0</v>
      </c>
      <c r="DC382" t="s">
        <v>6</v>
      </c>
      <c r="DD382" t="s">
        <v>6</v>
      </c>
      <c r="DE382" t="s">
        <v>6</v>
      </c>
      <c r="DF382" t="s">
        <v>6</v>
      </c>
      <c r="DG382" t="s">
        <v>6</v>
      </c>
      <c r="DH382" t="s">
        <v>6</v>
      </c>
      <c r="DI382" t="s">
        <v>6</v>
      </c>
      <c r="DJ382" t="s">
        <v>6</v>
      </c>
      <c r="DK382" t="s">
        <v>6</v>
      </c>
      <c r="DL382" t="s">
        <v>6</v>
      </c>
      <c r="DM382" t="s">
        <v>6</v>
      </c>
      <c r="DN382">
        <v>0</v>
      </c>
      <c r="DO382">
        <v>0</v>
      </c>
      <c r="DP382">
        <v>1</v>
      </c>
      <c r="DQ382">
        <v>1</v>
      </c>
      <c r="DU382">
        <v>1013</v>
      </c>
      <c r="DV382" t="s">
        <v>411</v>
      </c>
      <c r="DW382" t="s">
        <v>413</v>
      </c>
      <c r="DX382">
        <v>1</v>
      </c>
      <c r="EE382">
        <v>16510370</v>
      </c>
      <c r="EF382">
        <v>3</v>
      </c>
      <c r="EG382" t="s">
        <v>40</v>
      </c>
      <c r="EH382">
        <v>0</v>
      </c>
      <c r="EI382" t="s">
        <v>6</v>
      </c>
      <c r="EJ382">
        <v>2</v>
      </c>
      <c r="EK382">
        <v>108001</v>
      </c>
      <c r="EL382" t="s">
        <v>41</v>
      </c>
      <c r="EM382" t="s">
        <v>42</v>
      </c>
      <c r="EO382" t="s">
        <v>6</v>
      </c>
      <c r="EQ382">
        <v>0</v>
      </c>
      <c r="ER382">
        <v>6920.41</v>
      </c>
      <c r="ES382">
        <v>6920.41</v>
      </c>
      <c r="ET382">
        <v>0</v>
      </c>
      <c r="EU382">
        <v>0</v>
      </c>
      <c r="EV382">
        <v>0</v>
      </c>
      <c r="EW382">
        <v>0</v>
      </c>
      <c r="EX382">
        <v>0</v>
      </c>
      <c r="FQ382">
        <v>0</v>
      </c>
      <c r="FR382">
        <f t="shared" si="305"/>
        <v>0</v>
      </c>
      <c r="FS382">
        <v>0</v>
      </c>
      <c r="FX382">
        <v>95</v>
      </c>
      <c r="FY382">
        <v>65</v>
      </c>
      <c r="GA382" t="s">
        <v>6</v>
      </c>
      <c r="GD382">
        <v>0</v>
      </c>
      <c r="GF382">
        <v>559331636</v>
      </c>
      <c r="GG382">
        <v>1</v>
      </c>
      <c r="GH382">
        <v>1</v>
      </c>
      <c r="GI382">
        <v>4</v>
      </c>
      <c r="GJ382">
        <v>0</v>
      </c>
      <c r="GK382">
        <f>ROUND(R382*(S12)/100,2)</f>
        <v>0</v>
      </c>
      <c r="GL382">
        <f t="shared" si="306"/>
        <v>0</v>
      </c>
      <c r="GM382">
        <f t="shared" si="307"/>
        <v>18435.97</v>
      </c>
      <c r="GN382">
        <f t="shared" si="308"/>
        <v>0</v>
      </c>
      <c r="GO382">
        <f t="shared" si="309"/>
        <v>18435.97</v>
      </c>
      <c r="GP382">
        <f t="shared" si="310"/>
        <v>0</v>
      </c>
      <c r="GR382">
        <v>0</v>
      </c>
      <c r="GS382">
        <v>3</v>
      </c>
      <c r="GT382">
        <v>0</v>
      </c>
      <c r="GU382" t="s">
        <v>6</v>
      </c>
      <c r="GV382">
        <f t="shared" si="311"/>
        <v>0</v>
      </c>
      <c r="GW382">
        <v>1</v>
      </c>
      <c r="GX382">
        <f t="shared" si="312"/>
        <v>0</v>
      </c>
      <c r="HA382">
        <v>0</v>
      </c>
      <c r="HB382">
        <v>0</v>
      </c>
      <c r="HC382">
        <f t="shared" si="313"/>
        <v>0</v>
      </c>
      <c r="IK382">
        <v>0</v>
      </c>
    </row>
    <row r="383" spans="1:255" x14ac:dyDescent="0.2">
      <c r="A383" s="2">
        <v>17</v>
      </c>
      <c r="B383" s="2">
        <v>1</v>
      </c>
      <c r="C383" s="2">
        <f>ROW(SmtRes!A618)</f>
        <v>618</v>
      </c>
      <c r="D383" s="2">
        <f>ROW(EtalonRes!A603)</f>
        <v>603</v>
      </c>
      <c r="E383" s="2" t="s">
        <v>422</v>
      </c>
      <c r="F383" s="2" t="s">
        <v>423</v>
      </c>
      <c r="G383" s="2" t="s">
        <v>424</v>
      </c>
      <c r="H383" s="2" t="s">
        <v>425</v>
      </c>
      <c r="I383" s="2">
        <v>40</v>
      </c>
      <c r="J383" s="2">
        <v>0</v>
      </c>
      <c r="K383" s="2"/>
      <c r="L383" s="2"/>
      <c r="M383" s="2"/>
      <c r="N383" s="2"/>
      <c r="O383" s="2">
        <f t="shared" si="279"/>
        <v>2726.8</v>
      </c>
      <c r="P383" s="2">
        <f t="shared" si="280"/>
        <v>449.6</v>
      </c>
      <c r="Q383" s="2">
        <f t="shared" si="281"/>
        <v>1507.6</v>
      </c>
      <c r="R383" s="2">
        <f t="shared" si="282"/>
        <v>157.6</v>
      </c>
      <c r="S383" s="2">
        <f t="shared" si="283"/>
        <v>769.6</v>
      </c>
      <c r="T383" s="2">
        <f t="shared" si="284"/>
        <v>0</v>
      </c>
      <c r="U383" s="2">
        <f t="shared" si="285"/>
        <v>80</v>
      </c>
      <c r="V383" s="2">
        <f t="shared" si="286"/>
        <v>13.600000000000001</v>
      </c>
      <c r="W383" s="2">
        <f t="shared" si="287"/>
        <v>0</v>
      </c>
      <c r="X383" s="2">
        <f t="shared" si="288"/>
        <v>927.2</v>
      </c>
      <c r="Y383" s="2">
        <f t="shared" si="289"/>
        <v>602.67999999999995</v>
      </c>
      <c r="Z383" s="2"/>
      <c r="AA383" s="2">
        <v>16781625</v>
      </c>
      <c r="AB383" s="2">
        <f t="shared" si="290"/>
        <v>68.17</v>
      </c>
      <c r="AC383" s="2">
        <f t="shared" si="291"/>
        <v>11.24</v>
      </c>
      <c r="AD383" s="2">
        <f t="shared" si="314"/>
        <v>37.69</v>
      </c>
      <c r="AE383" s="2">
        <f t="shared" si="315"/>
        <v>3.94</v>
      </c>
      <c r="AF383" s="2">
        <f t="shared" si="316"/>
        <v>19.239999999999998</v>
      </c>
      <c r="AG383" s="2">
        <f t="shared" si="292"/>
        <v>0</v>
      </c>
      <c r="AH383" s="2">
        <f t="shared" si="317"/>
        <v>2</v>
      </c>
      <c r="AI383" s="2">
        <f t="shared" si="318"/>
        <v>0.34</v>
      </c>
      <c r="AJ383" s="2">
        <f t="shared" si="293"/>
        <v>0</v>
      </c>
      <c r="AK383" s="2">
        <v>68.17</v>
      </c>
      <c r="AL383" s="2">
        <v>11.24</v>
      </c>
      <c r="AM383" s="2">
        <v>37.69</v>
      </c>
      <c r="AN383" s="2">
        <v>3.94</v>
      </c>
      <c r="AO383" s="2">
        <v>19.239999999999998</v>
      </c>
      <c r="AP383" s="2">
        <v>0</v>
      </c>
      <c r="AQ383" s="2">
        <v>2</v>
      </c>
      <c r="AR383" s="2">
        <v>0.34</v>
      </c>
      <c r="AS383" s="2">
        <v>0</v>
      </c>
      <c r="AT383" s="2">
        <v>100</v>
      </c>
      <c r="AU383" s="2">
        <v>65</v>
      </c>
      <c r="AV383" s="2">
        <v>1</v>
      </c>
      <c r="AW383" s="2">
        <v>1</v>
      </c>
      <c r="AX383" s="2"/>
      <c r="AY383" s="2"/>
      <c r="AZ383" s="2">
        <v>1</v>
      </c>
      <c r="BA383" s="2">
        <v>1</v>
      </c>
      <c r="BB383" s="2">
        <v>1</v>
      </c>
      <c r="BC383" s="2">
        <v>1</v>
      </c>
      <c r="BD383" s="2" t="s">
        <v>6</v>
      </c>
      <c r="BE383" s="2" t="s">
        <v>6</v>
      </c>
      <c r="BF383" s="2" t="s">
        <v>6</v>
      </c>
      <c r="BG383" s="2" t="s">
        <v>6</v>
      </c>
      <c r="BH383" s="2">
        <v>0</v>
      </c>
      <c r="BI383" s="2">
        <v>2</v>
      </c>
      <c r="BJ383" s="2" t="s">
        <v>426</v>
      </c>
      <c r="BK383" s="2"/>
      <c r="BL383" s="2"/>
      <c r="BM383" s="2">
        <v>110006</v>
      </c>
      <c r="BN383" s="2">
        <v>0</v>
      </c>
      <c r="BO383" s="2" t="s">
        <v>6</v>
      </c>
      <c r="BP383" s="2">
        <v>0</v>
      </c>
      <c r="BQ383" s="2">
        <v>3</v>
      </c>
      <c r="BR383" s="2">
        <v>0</v>
      </c>
      <c r="BS383" s="2">
        <v>1</v>
      </c>
      <c r="BT383" s="2">
        <v>1</v>
      </c>
      <c r="BU383" s="2">
        <v>1</v>
      </c>
      <c r="BV383" s="2">
        <v>1</v>
      </c>
      <c r="BW383" s="2">
        <v>1</v>
      </c>
      <c r="BX383" s="2">
        <v>1</v>
      </c>
      <c r="BY383" s="2" t="s">
        <v>6</v>
      </c>
      <c r="BZ383" s="2">
        <v>100</v>
      </c>
      <c r="CA383" s="2">
        <v>65</v>
      </c>
      <c r="CB383" s="2"/>
      <c r="CC383" s="2"/>
      <c r="CD383" s="2"/>
      <c r="CE383" s="2">
        <v>0</v>
      </c>
      <c r="CF383" s="2">
        <v>0</v>
      </c>
      <c r="CG383" s="2">
        <v>0</v>
      </c>
      <c r="CH383" s="2"/>
      <c r="CI383" s="2"/>
      <c r="CJ383" s="2"/>
      <c r="CK383" s="2"/>
      <c r="CL383" s="2"/>
      <c r="CM383" s="2">
        <v>0</v>
      </c>
      <c r="CN383" s="2" t="s">
        <v>6</v>
      </c>
      <c r="CO383" s="2">
        <v>0</v>
      </c>
      <c r="CP383" s="2">
        <f t="shared" si="294"/>
        <v>2726.7999999999997</v>
      </c>
      <c r="CQ383" s="2">
        <f t="shared" si="295"/>
        <v>11.24</v>
      </c>
      <c r="CR383" s="2">
        <f t="shared" si="296"/>
        <v>37.69</v>
      </c>
      <c r="CS383" s="2">
        <f t="shared" si="297"/>
        <v>3.94</v>
      </c>
      <c r="CT383" s="2">
        <f t="shared" si="298"/>
        <v>19.239999999999998</v>
      </c>
      <c r="CU383" s="2">
        <f t="shared" si="299"/>
        <v>0</v>
      </c>
      <c r="CV383" s="2">
        <f t="shared" si="300"/>
        <v>2</v>
      </c>
      <c r="CW383" s="2">
        <f t="shared" si="301"/>
        <v>0.34</v>
      </c>
      <c r="CX383" s="2">
        <f t="shared" si="302"/>
        <v>0</v>
      </c>
      <c r="CY383" s="2">
        <f t="shared" si="303"/>
        <v>927.2</v>
      </c>
      <c r="CZ383" s="2">
        <f t="shared" si="304"/>
        <v>602.67999999999995</v>
      </c>
      <c r="DA383" s="2"/>
      <c r="DB383" s="2"/>
      <c r="DC383" s="2" t="s">
        <v>6</v>
      </c>
      <c r="DD383" s="2" t="s">
        <v>6</v>
      </c>
      <c r="DE383" s="2" t="s">
        <v>6</v>
      </c>
      <c r="DF383" s="2" t="s">
        <v>6</v>
      </c>
      <c r="DG383" s="2" t="s">
        <v>6</v>
      </c>
      <c r="DH383" s="2" t="s">
        <v>6</v>
      </c>
      <c r="DI383" s="2" t="s">
        <v>6</v>
      </c>
      <c r="DJ383" s="2" t="s">
        <v>6</v>
      </c>
      <c r="DK383" s="2" t="s">
        <v>6</v>
      </c>
      <c r="DL383" s="2" t="s">
        <v>6</v>
      </c>
      <c r="DM383" s="2" t="s">
        <v>6</v>
      </c>
      <c r="DN383" s="2">
        <v>0</v>
      </c>
      <c r="DO383" s="2">
        <v>0</v>
      </c>
      <c r="DP383" s="2">
        <v>1</v>
      </c>
      <c r="DQ383" s="2">
        <v>1</v>
      </c>
      <c r="DR383" s="2"/>
      <c r="DS383" s="2"/>
      <c r="DT383" s="2"/>
      <c r="DU383" s="2">
        <v>1013</v>
      </c>
      <c r="DV383" s="2" t="s">
        <v>425</v>
      </c>
      <c r="DW383" s="2" t="s">
        <v>425</v>
      </c>
      <c r="DX383" s="2">
        <v>1</v>
      </c>
      <c r="DY383" s="2"/>
      <c r="DZ383" s="2"/>
      <c r="EA383" s="2"/>
      <c r="EB383" s="2"/>
      <c r="EC383" s="2"/>
      <c r="ED383" s="2"/>
      <c r="EE383" s="2">
        <v>16510414</v>
      </c>
      <c r="EF383" s="2">
        <v>3</v>
      </c>
      <c r="EG383" s="2" t="s">
        <v>40</v>
      </c>
      <c r="EH383" s="2">
        <v>0</v>
      </c>
      <c r="EI383" s="2" t="s">
        <v>6</v>
      </c>
      <c r="EJ383" s="2">
        <v>2</v>
      </c>
      <c r="EK383" s="2">
        <v>110006</v>
      </c>
      <c r="EL383" s="2" t="s">
        <v>427</v>
      </c>
      <c r="EM383" s="2" t="s">
        <v>374</v>
      </c>
      <c r="EN383" s="2"/>
      <c r="EO383" s="2" t="s">
        <v>6</v>
      </c>
      <c r="EP383" s="2"/>
      <c r="EQ383" s="2">
        <v>0</v>
      </c>
      <c r="ER383" s="2">
        <v>68.17</v>
      </c>
      <c r="ES383" s="2">
        <v>11.24</v>
      </c>
      <c r="ET383" s="2">
        <v>37.69</v>
      </c>
      <c r="EU383" s="2">
        <v>3.94</v>
      </c>
      <c r="EV383" s="2">
        <v>19.239999999999998</v>
      </c>
      <c r="EW383" s="2">
        <v>2</v>
      </c>
      <c r="EX383" s="2">
        <v>0.34</v>
      </c>
      <c r="EY383" s="2">
        <v>0</v>
      </c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>
        <v>0</v>
      </c>
      <c r="FR383" s="2">
        <f t="shared" si="305"/>
        <v>0</v>
      </c>
      <c r="FS383" s="2">
        <v>0</v>
      </c>
      <c r="FT383" s="2"/>
      <c r="FU383" s="2"/>
      <c r="FV383" s="2"/>
      <c r="FW383" s="2"/>
      <c r="FX383" s="2">
        <v>100</v>
      </c>
      <c r="FY383" s="2">
        <v>65</v>
      </c>
      <c r="FZ383" s="2"/>
      <c r="GA383" s="2" t="s">
        <v>6</v>
      </c>
      <c r="GB383" s="2"/>
      <c r="GC383" s="2"/>
      <c r="GD383" s="2">
        <v>0</v>
      </c>
      <c r="GE383" s="2"/>
      <c r="GF383" s="2">
        <v>1937254544</v>
      </c>
      <c r="GG383" s="2">
        <v>2</v>
      </c>
      <c r="GH383" s="2">
        <v>1</v>
      </c>
      <c r="GI383" s="2">
        <v>-2</v>
      </c>
      <c r="GJ383" s="2">
        <v>0</v>
      </c>
      <c r="GK383" s="2">
        <f>ROUND(R383*(R12)/100,2)</f>
        <v>0</v>
      </c>
      <c r="GL383" s="2">
        <f t="shared" si="306"/>
        <v>0</v>
      </c>
      <c r="GM383" s="2">
        <f t="shared" si="307"/>
        <v>4256.68</v>
      </c>
      <c r="GN383" s="2">
        <f t="shared" si="308"/>
        <v>0</v>
      </c>
      <c r="GO383" s="2">
        <f t="shared" si="309"/>
        <v>4256.68</v>
      </c>
      <c r="GP383" s="2">
        <f t="shared" si="310"/>
        <v>0</v>
      </c>
      <c r="GQ383" s="2"/>
      <c r="GR383" s="2">
        <v>0</v>
      </c>
      <c r="GS383" s="2">
        <v>3</v>
      </c>
      <c r="GT383" s="2">
        <v>0</v>
      </c>
      <c r="GU383" s="2" t="s">
        <v>6</v>
      </c>
      <c r="GV383" s="2">
        <f t="shared" si="311"/>
        <v>0</v>
      </c>
      <c r="GW383" s="2">
        <v>1</v>
      </c>
      <c r="GX383" s="2">
        <f t="shared" si="312"/>
        <v>0</v>
      </c>
      <c r="GY383" s="2"/>
      <c r="GZ383" s="2"/>
      <c r="HA383" s="2">
        <v>0</v>
      </c>
      <c r="HB383" s="2">
        <v>0</v>
      </c>
      <c r="HC383" s="2">
        <f t="shared" si="313"/>
        <v>0</v>
      </c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/>
      <c r="HR383" s="2"/>
      <c r="HS383" s="2"/>
      <c r="HT383" s="2"/>
      <c r="HU383" s="2"/>
      <c r="HV383" s="2"/>
      <c r="HW383" s="2"/>
      <c r="HX383" s="2"/>
      <c r="HY383" s="2"/>
      <c r="HZ383" s="2"/>
      <c r="IA383" s="2"/>
      <c r="IB383" s="2"/>
      <c r="IC383" s="2"/>
      <c r="ID383" s="2"/>
      <c r="IE383" s="2"/>
      <c r="IF383" s="2"/>
      <c r="IG383" s="2"/>
      <c r="IH383" s="2"/>
      <c r="II383" s="2"/>
      <c r="IJ383" s="2"/>
      <c r="IK383" s="2">
        <v>0</v>
      </c>
      <c r="IL383" s="2"/>
      <c r="IM383" s="2"/>
      <c r="IN383" s="2"/>
      <c r="IO383" s="2"/>
      <c r="IP383" s="2"/>
      <c r="IQ383" s="2"/>
      <c r="IR383" s="2"/>
      <c r="IS383" s="2"/>
      <c r="IT383" s="2"/>
      <c r="IU383" s="2"/>
    </row>
    <row r="384" spans="1:255" x14ac:dyDescent="0.2">
      <c r="A384">
        <v>17</v>
      </c>
      <c r="B384">
        <v>1</v>
      </c>
      <c r="C384">
        <f>ROW(SmtRes!A630)</f>
        <v>630</v>
      </c>
      <c r="D384">
        <f>ROW(EtalonRes!A614)</f>
        <v>614</v>
      </c>
      <c r="E384" t="s">
        <v>422</v>
      </c>
      <c r="F384" t="s">
        <v>423</v>
      </c>
      <c r="G384" t="s">
        <v>424</v>
      </c>
      <c r="H384" t="s">
        <v>425</v>
      </c>
      <c r="I384">
        <v>40</v>
      </c>
      <c r="J384">
        <v>0</v>
      </c>
      <c r="O384">
        <f t="shared" si="279"/>
        <v>18160.5</v>
      </c>
      <c r="P384">
        <f t="shared" si="280"/>
        <v>2994.34</v>
      </c>
      <c r="Q384">
        <f t="shared" si="281"/>
        <v>10040.620000000001</v>
      </c>
      <c r="R384">
        <f t="shared" si="282"/>
        <v>1049.6199999999999</v>
      </c>
      <c r="S384">
        <f t="shared" si="283"/>
        <v>5125.54</v>
      </c>
      <c r="T384">
        <f t="shared" si="284"/>
        <v>0</v>
      </c>
      <c r="U384">
        <f t="shared" si="285"/>
        <v>80</v>
      </c>
      <c r="V384">
        <f t="shared" si="286"/>
        <v>13.600000000000001</v>
      </c>
      <c r="W384">
        <f t="shared" si="287"/>
        <v>0</v>
      </c>
      <c r="X384">
        <f t="shared" si="288"/>
        <v>6175.16</v>
      </c>
      <c r="Y384">
        <f t="shared" si="289"/>
        <v>4013.85</v>
      </c>
      <c r="AA384">
        <v>16781639</v>
      </c>
      <c r="AB384">
        <f t="shared" si="290"/>
        <v>68.17</v>
      </c>
      <c r="AC384">
        <f t="shared" si="291"/>
        <v>11.24</v>
      </c>
      <c r="AD384">
        <f t="shared" si="314"/>
        <v>37.69</v>
      </c>
      <c r="AE384">
        <f t="shared" si="315"/>
        <v>3.94</v>
      </c>
      <c r="AF384">
        <f t="shared" si="316"/>
        <v>19.239999999999998</v>
      </c>
      <c r="AG384">
        <f t="shared" si="292"/>
        <v>0</v>
      </c>
      <c r="AH384">
        <f t="shared" si="317"/>
        <v>2</v>
      </c>
      <c r="AI384">
        <f t="shared" si="318"/>
        <v>0.34</v>
      </c>
      <c r="AJ384">
        <f t="shared" si="293"/>
        <v>0</v>
      </c>
      <c r="AK384">
        <v>68.17</v>
      </c>
      <c r="AL384">
        <v>11.24</v>
      </c>
      <c r="AM384">
        <v>37.69</v>
      </c>
      <c r="AN384">
        <v>3.94</v>
      </c>
      <c r="AO384">
        <v>19.239999999999998</v>
      </c>
      <c r="AP384">
        <v>0</v>
      </c>
      <c r="AQ384">
        <v>2</v>
      </c>
      <c r="AR384">
        <v>0.34</v>
      </c>
      <c r="AS384">
        <v>0</v>
      </c>
      <c r="AT384">
        <v>100</v>
      </c>
      <c r="AU384">
        <v>65</v>
      </c>
      <c r="AV384">
        <v>1</v>
      </c>
      <c r="AW384">
        <v>1</v>
      </c>
      <c r="AZ384">
        <v>6.66</v>
      </c>
      <c r="BA384">
        <v>6.66</v>
      </c>
      <c r="BB384">
        <v>6.66</v>
      </c>
      <c r="BC384">
        <v>6.66</v>
      </c>
      <c r="BD384" t="s">
        <v>6</v>
      </c>
      <c r="BE384" t="s">
        <v>6</v>
      </c>
      <c r="BF384" t="s">
        <v>6</v>
      </c>
      <c r="BG384" t="s">
        <v>6</v>
      </c>
      <c r="BH384">
        <v>0</v>
      </c>
      <c r="BI384">
        <v>2</v>
      </c>
      <c r="BJ384" t="s">
        <v>426</v>
      </c>
      <c r="BM384">
        <v>110006</v>
      </c>
      <c r="BN384">
        <v>0</v>
      </c>
      <c r="BO384" t="s">
        <v>6</v>
      </c>
      <c r="BP384">
        <v>0</v>
      </c>
      <c r="BQ384">
        <v>3</v>
      </c>
      <c r="BR384">
        <v>0</v>
      </c>
      <c r="BS384">
        <v>6.66</v>
      </c>
      <c r="BT384">
        <v>1</v>
      </c>
      <c r="BU384">
        <v>1</v>
      </c>
      <c r="BV384">
        <v>1</v>
      </c>
      <c r="BW384">
        <v>1</v>
      </c>
      <c r="BX384">
        <v>1</v>
      </c>
      <c r="BY384" t="s">
        <v>6</v>
      </c>
      <c r="BZ384">
        <v>100</v>
      </c>
      <c r="CA384">
        <v>65</v>
      </c>
      <c r="CE384">
        <v>0</v>
      </c>
      <c r="CF384">
        <v>0</v>
      </c>
      <c r="CG384">
        <v>0</v>
      </c>
      <c r="CM384">
        <v>0</v>
      </c>
      <c r="CN384" t="s">
        <v>6</v>
      </c>
      <c r="CO384">
        <v>0</v>
      </c>
      <c r="CP384">
        <f t="shared" si="294"/>
        <v>18160.5</v>
      </c>
      <c r="CQ384">
        <f t="shared" si="295"/>
        <v>74.858400000000003</v>
      </c>
      <c r="CR384">
        <f t="shared" si="296"/>
        <v>251.0154</v>
      </c>
      <c r="CS384">
        <f t="shared" si="297"/>
        <v>26.240400000000001</v>
      </c>
      <c r="CT384">
        <f t="shared" si="298"/>
        <v>128.13839999999999</v>
      </c>
      <c r="CU384">
        <f t="shared" si="299"/>
        <v>0</v>
      </c>
      <c r="CV384">
        <f t="shared" si="300"/>
        <v>2</v>
      </c>
      <c r="CW384">
        <f t="shared" si="301"/>
        <v>0.34</v>
      </c>
      <c r="CX384">
        <f t="shared" si="302"/>
        <v>0</v>
      </c>
      <c r="CY384">
        <f t="shared" si="303"/>
        <v>6175.16</v>
      </c>
      <c r="CZ384">
        <f t="shared" si="304"/>
        <v>4013.8539999999998</v>
      </c>
      <c r="DC384" t="s">
        <v>6</v>
      </c>
      <c r="DD384" t="s">
        <v>6</v>
      </c>
      <c r="DE384" t="s">
        <v>6</v>
      </c>
      <c r="DF384" t="s">
        <v>6</v>
      </c>
      <c r="DG384" t="s">
        <v>6</v>
      </c>
      <c r="DH384" t="s">
        <v>6</v>
      </c>
      <c r="DI384" t="s">
        <v>6</v>
      </c>
      <c r="DJ384" t="s">
        <v>6</v>
      </c>
      <c r="DK384" t="s">
        <v>6</v>
      </c>
      <c r="DL384" t="s">
        <v>6</v>
      </c>
      <c r="DM384" t="s">
        <v>6</v>
      </c>
      <c r="DN384">
        <v>0</v>
      </c>
      <c r="DO384">
        <v>0</v>
      </c>
      <c r="DP384">
        <v>1</v>
      </c>
      <c r="DQ384">
        <v>1</v>
      </c>
      <c r="DU384">
        <v>1013</v>
      </c>
      <c r="DV384" t="s">
        <v>425</v>
      </c>
      <c r="DW384" t="s">
        <v>425</v>
      </c>
      <c r="DX384">
        <v>1</v>
      </c>
      <c r="EE384">
        <v>16510414</v>
      </c>
      <c r="EF384">
        <v>3</v>
      </c>
      <c r="EG384" t="s">
        <v>40</v>
      </c>
      <c r="EH384">
        <v>0</v>
      </c>
      <c r="EI384" t="s">
        <v>6</v>
      </c>
      <c r="EJ384">
        <v>2</v>
      </c>
      <c r="EK384">
        <v>110006</v>
      </c>
      <c r="EL384" t="s">
        <v>427</v>
      </c>
      <c r="EM384" t="s">
        <v>374</v>
      </c>
      <c r="EO384" t="s">
        <v>6</v>
      </c>
      <c r="EQ384">
        <v>0</v>
      </c>
      <c r="ER384">
        <v>68.17</v>
      </c>
      <c r="ES384">
        <v>11.24</v>
      </c>
      <c r="ET384">
        <v>37.69</v>
      </c>
      <c r="EU384">
        <v>3.94</v>
      </c>
      <c r="EV384">
        <v>19.239999999999998</v>
      </c>
      <c r="EW384">
        <v>2</v>
      </c>
      <c r="EX384">
        <v>0.34</v>
      </c>
      <c r="EY384">
        <v>0</v>
      </c>
      <c r="FQ384">
        <v>0</v>
      </c>
      <c r="FR384">
        <f t="shared" si="305"/>
        <v>0</v>
      </c>
      <c r="FS384">
        <v>0</v>
      </c>
      <c r="FX384">
        <v>100</v>
      </c>
      <c r="FY384">
        <v>65</v>
      </c>
      <c r="GA384" t="s">
        <v>6</v>
      </c>
      <c r="GD384">
        <v>0</v>
      </c>
      <c r="GF384">
        <v>1937254544</v>
      </c>
      <c r="GG384">
        <v>1</v>
      </c>
      <c r="GH384">
        <v>1</v>
      </c>
      <c r="GI384">
        <v>4</v>
      </c>
      <c r="GJ384">
        <v>0</v>
      </c>
      <c r="GK384">
        <f>ROUND(R384*(S12)/100,2)</f>
        <v>0</v>
      </c>
      <c r="GL384">
        <f t="shared" si="306"/>
        <v>0</v>
      </c>
      <c r="GM384">
        <f t="shared" si="307"/>
        <v>28349.51</v>
      </c>
      <c r="GN384">
        <f t="shared" si="308"/>
        <v>0</v>
      </c>
      <c r="GO384">
        <f t="shared" si="309"/>
        <v>28349.51</v>
      </c>
      <c r="GP384">
        <f t="shared" si="310"/>
        <v>0</v>
      </c>
      <c r="GR384">
        <v>0</v>
      </c>
      <c r="GS384">
        <v>3</v>
      </c>
      <c r="GT384">
        <v>0</v>
      </c>
      <c r="GU384" t="s">
        <v>6</v>
      </c>
      <c r="GV384">
        <f t="shared" si="311"/>
        <v>0</v>
      </c>
      <c r="GW384">
        <v>1</v>
      </c>
      <c r="GX384">
        <f t="shared" si="312"/>
        <v>0</v>
      </c>
      <c r="HA384">
        <v>0</v>
      </c>
      <c r="HB384">
        <v>0</v>
      </c>
      <c r="HC384">
        <f t="shared" si="313"/>
        <v>0</v>
      </c>
      <c r="IK384">
        <v>0</v>
      </c>
    </row>
    <row r="385" spans="1:255" x14ac:dyDescent="0.2">
      <c r="A385" s="2">
        <v>18</v>
      </c>
      <c r="B385" s="2">
        <v>1</v>
      </c>
      <c r="C385" s="2">
        <v>617</v>
      </c>
      <c r="D385" s="2"/>
      <c r="E385" s="2" t="s">
        <v>428</v>
      </c>
      <c r="F385" s="2" t="s">
        <v>429</v>
      </c>
      <c r="G385" s="2" t="s">
        <v>430</v>
      </c>
      <c r="H385" s="2" t="s">
        <v>378</v>
      </c>
      <c r="I385" s="2">
        <f>I383*J385</f>
        <v>40</v>
      </c>
      <c r="J385" s="2">
        <v>1</v>
      </c>
      <c r="K385" s="2"/>
      <c r="L385" s="2"/>
      <c r="M385" s="2"/>
      <c r="N385" s="2"/>
      <c r="O385" s="2">
        <f t="shared" si="279"/>
        <v>344.8</v>
      </c>
      <c r="P385" s="2">
        <f t="shared" si="280"/>
        <v>344.8</v>
      </c>
      <c r="Q385" s="2">
        <f t="shared" si="281"/>
        <v>0</v>
      </c>
      <c r="R385" s="2">
        <f t="shared" si="282"/>
        <v>0</v>
      </c>
      <c r="S385" s="2">
        <f t="shared" si="283"/>
        <v>0</v>
      </c>
      <c r="T385" s="2">
        <f t="shared" si="284"/>
        <v>0</v>
      </c>
      <c r="U385" s="2">
        <f t="shared" si="285"/>
        <v>0</v>
      </c>
      <c r="V385" s="2">
        <f t="shared" si="286"/>
        <v>0</v>
      </c>
      <c r="W385" s="2">
        <f t="shared" si="287"/>
        <v>0</v>
      </c>
      <c r="X385" s="2">
        <f t="shared" si="288"/>
        <v>0</v>
      </c>
      <c r="Y385" s="2">
        <f t="shared" si="289"/>
        <v>0</v>
      </c>
      <c r="Z385" s="2"/>
      <c r="AA385" s="2">
        <v>16781625</v>
      </c>
      <c r="AB385" s="2">
        <f t="shared" si="290"/>
        <v>8.6199999999999992</v>
      </c>
      <c r="AC385" s="2">
        <f t="shared" si="291"/>
        <v>8.6199999999999992</v>
      </c>
      <c r="AD385" s="2">
        <f t="shared" si="314"/>
        <v>0</v>
      </c>
      <c r="AE385" s="2">
        <f t="shared" si="315"/>
        <v>0</v>
      </c>
      <c r="AF385" s="2">
        <f t="shared" si="316"/>
        <v>0</v>
      </c>
      <c r="AG385" s="2">
        <f t="shared" si="292"/>
        <v>0</v>
      </c>
      <c r="AH385" s="2">
        <f t="shared" si="317"/>
        <v>0</v>
      </c>
      <c r="AI385" s="2">
        <f t="shared" si="318"/>
        <v>0</v>
      </c>
      <c r="AJ385" s="2">
        <f t="shared" si="293"/>
        <v>0</v>
      </c>
      <c r="AK385" s="2">
        <v>8.6199999999999992</v>
      </c>
      <c r="AL385" s="2">
        <v>8.6199999999999992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 s="2">
        <v>0</v>
      </c>
      <c r="AT385" s="2">
        <v>100</v>
      </c>
      <c r="AU385" s="2">
        <v>65</v>
      </c>
      <c r="AV385" s="2">
        <v>1</v>
      </c>
      <c r="AW385" s="2">
        <v>1</v>
      </c>
      <c r="AX385" s="2"/>
      <c r="AY385" s="2"/>
      <c r="AZ385" s="2">
        <v>1</v>
      </c>
      <c r="BA385" s="2">
        <v>1</v>
      </c>
      <c r="BB385" s="2">
        <v>1</v>
      </c>
      <c r="BC385" s="2">
        <v>1</v>
      </c>
      <c r="BD385" s="2" t="s">
        <v>6</v>
      </c>
      <c r="BE385" s="2" t="s">
        <v>6</v>
      </c>
      <c r="BF385" s="2" t="s">
        <v>6</v>
      </c>
      <c r="BG385" s="2" t="s">
        <v>6</v>
      </c>
      <c r="BH385" s="2">
        <v>3</v>
      </c>
      <c r="BI385" s="2">
        <v>2</v>
      </c>
      <c r="BJ385" s="2" t="s">
        <v>431</v>
      </c>
      <c r="BK385" s="2"/>
      <c r="BL385" s="2"/>
      <c r="BM385" s="2">
        <v>110006</v>
      </c>
      <c r="BN385" s="2">
        <v>0</v>
      </c>
      <c r="BO385" s="2" t="s">
        <v>6</v>
      </c>
      <c r="BP385" s="2">
        <v>0</v>
      </c>
      <c r="BQ385" s="2">
        <v>3</v>
      </c>
      <c r="BR385" s="2">
        <v>0</v>
      </c>
      <c r="BS385" s="2">
        <v>1</v>
      </c>
      <c r="BT385" s="2">
        <v>1</v>
      </c>
      <c r="BU385" s="2">
        <v>1</v>
      </c>
      <c r="BV385" s="2">
        <v>1</v>
      </c>
      <c r="BW385" s="2">
        <v>1</v>
      </c>
      <c r="BX385" s="2">
        <v>1</v>
      </c>
      <c r="BY385" s="2" t="s">
        <v>6</v>
      </c>
      <c r="BZ385" s="2">
        <v>100</v>
      </c>
      <c r="CA385" s="2">
        <v>65</v>
      </c>
      <c r="CB385" s="2"/>
      <c r="CC385" s="2"/>
      <c r="CD385" s="2"/>
      <c r="CE385" s="2">
        <v>0</v>
      </c>
      <c r="CF385" s="2">
        <v>0</v>
      </c>
      <c r="CG385" s="2">
        <v>0</v>
      </c>
      <c r="CH385" s="2"/>
      <c r="CI385" s="2"/>
      <c r="CJ385" s="2"/>
      <c r="CK385" s="2"/>
      <c r="CL385" s="2"/>
      <c r="CM385" s="2">
        <v>0</v>
      </c>
      <c r="CN385" s="2" t="s">
        <v>6</v>
      </c>
      <c r="CO385" s="2">
        <v>0</v>
      </c>
      <c r="CP385" s="2">
        <f t="shared" si="294"/>
        <v>344.8</v>
      </c>
      <c r="CQ385" s="2">
        <f t="shared" si="295"/>
        <v>8.6199999999999992</v>
      </c>
      <c r="CR385" s="2">
        <f t="shared" si="296"/>
        <v>0</v>
      </c>
      <c r="CS385" s="2">
        <f t="shared" si="297"/>
        <v>0</v>
      </c>
      <c r="CT385" s="2">
        <f t="shared" si="298"/>
        <v>0</v>
      </c>
      <c r="CU385" s="2">
        <f t="shared" si="299"/>
        <v>0</v>
      </c>
      <c r="CV385" s="2">
        <f t="shared" si="300"/>
        <v>0</v>
      </c>
      <c r="CW385" s="2">
        <f t="shared" si="301"/>
        <v>0</v>
      </c>
      <c r="CX385" s="2">
        <f t="shared" si="302"/>
        <v>0</v>
      </c>
      <c r="CY385" s="2">
        <f t="shared" si="303"/>
        <v>0</v>
      </c>
      <c r="CZ385" s="2">
        <f t="shared" si="304"/>
        <v>0</v>
      </c>
      <c r="DA385" s="2"/>
      <c r="DB385" s="2"/>
      <c r="DC385" s="2" t="s">
        <v>6</v>
      </c>
      <c r="DD385" s="2" t="s">
        <v>6</v>
      </c>
      <c r="DE385" s="2" t="s">
        <v>6</v>
      </c>
      <c r="DF385" s="2" t="s">
        <v>6</v>
      </c>
      <c r="DG385" s="2" t="s">
        <v>6</v>
      </c>
      <c r="DH385" s="2" t="s">
        <v>6</v>
      </c>
      <c r="DI385" s="2" t="s">
        <v>6</v>
      </c>
      <c r="DJ385" s="2" t="s">
        <v>6</v>
      </c>
      <c r="DK385" s="2" t="s">
        <v>6</v>
      </c>
      <c r="DL385" s="2" t="s">
        <v>6</v>
      </c>
      <c r="DM385" s="2" t="s">
        <v>6</v>
      </c>
      <c r="DN385" s="2">
        <v>0</v>
      </c>
      <c r="DO385" s="2">
        <v>0</v>
      </c>
      <c r="DP385" s="2">
        <v>1</v>
      </c>
      <c r="DQ385" s="2">
        <v>1</v>
      </c>
      <c r="DR385" s="2"/>
      <c r="DS385" s="2"/>
      <c r="DT385" s="2"/>
      <c r="DU385" s="2">
        <v>1010</v>
      </c>
      <c r="DV385" s="2" t="s">
        <v>378</v>
      </c>
      <c r="DW385" s="2" t="s">
        <v>378</v>
      </c>
      <c r="DX385" s="2">
        <v>1</v>
      </c>
      <c r="DY385" s="2"/>
      <c r="DZ385" s="2"/>
      <c r="EA385" s="2"/>
      <c r="EB385" s="2"/>
      <c r="EC385" s="2"/>
      <c r="ED385" s="2"/>
      <c r="EE385" s="2">
        <v>16510414</v>
      </c>
      <c r="EF385" s="2">
        <v>3</v>
      </c>
      <c r="EG385" s="2" t="s">
        <v>40</v>
      </c>
      <c r="EH385" s="2">
        <v>0</v>
      </c>
      <c r="EI385" s="2" t="s">
        <v>6</v>
      </c>
      <c r="EJ385" s="2">
        <v>2</v>
      </c>
      <c r="EK385" s="2">
        <v>110006</v>
      </c>
      <c r="EL385" s="2" t="s">
        <v>427</v>
      </c>
      <c r="EM385" s="2" t="s">
        <v>374</v>
      </c>
      <c r="EN385" s="2"/>
      <c r="EO385" s="2" t="s">
        <v>6</v>
      </c>
      <c r="EP385" s="2"/>
      <c r="EQ385" s="2">
        <v>0</v>
      </c>
      <c r="ER385" s="2">
        <v>8.6199999999999992</v>
      </c>
      <c r="ES385" s="2">
        <v>8.6199999999999992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>
        <v>0</v>
      </c>
      <c r="FR385" s="2">
        <f t="shared" si="305"/>
        <v>0</v>
      </c>
      <c r="FS385" s="2">
        <v>0</v>
      </c>
      <c r="FT385" s="2"/>
      <c r="FU385" s="2"/>
      <c r="FV385" s="2"/>
      <c r="FW385" s="2"/>
      <c r="FX385" s="2">
        <v>100</v>
      </c>
      <c r="FY385" s="2">
        <v>65</v>
      </c>
      <c r="FZ385" s="2"/>
      <c r="GA385" s="2" t="s">
        <v>6</v>
      </c>
      <c r="GB385" s="2"/>
      <c r="GC385" s="2"/>
      <c r="GD385" s="2">
        <v>0</v>
      </c>
      <c r="GE385" s="2"/>
      <c r="GF385" s="2">
        <v>2032913610</v>
      </c>
      <c r="GG385" s="2">
        <v>2</v>
      </c>
      <c r="GH385" s="2">
        <v>1</v>
      </c>
      <c r="GI385" s="2">
        <v>-2</v>
      </c>
      <c r="GJ385" s="2">
        <v>0</v>
      </c>
      <c r="GK385" s="2">
        <f>ROUND(R385*(R12)/100,2)</f>
        <v>0</v>
      </c>
      <c r="GL385" s="2">
        <f t="shared" si="306"/>
        <v>0</v>
      </c>
      <c r="GM385" s="2">
        <f t="shared" si="307"/>
        <v>344.8</v>
      </c>
      <c r="GN385" s="2">
        <f t="shared" si="308"/>
        <v>0</v>
      </c>
      <c r="GO385" s="2">
        <f t="shared" si="309"/>
        <v>344.8</v>
      </c>
      <c r="GP385" s="2">
        <f t="shared" si="310"/>
        <v>0</v>
      </c>
      <c r="GQ385" s="2"/>
      <c r="GR385" s="2">
        <v>0</v>
      </c>
      <c r="GS385" s="2">
        <v>3</v>
      </c>
      <c r="GT385" s="2">
        <v>0</v>
      </c>
      <c r="GU385" s="2" t="s">
        <v>6</v>
      </c>
      <c r="GV385" s="2">
        <f t="shared" si="311"/>
        <v>0</v>
      </c>
      <c r="GW385" s="2">
        <v>1</v>
      </c>
      <c r="GX385" s="2">
        <f t="shared" si="312"/>
        <v>0</v>
      </c>
      <c r="GY385" s="2"/>
      <c r="GZ385" s="2"/>
      <c r="HA385" s="2">
        <v>0</v>
      </c>
      <c r="HB385" s="2">
        <v>0</v>
      </c>
      <c r="HC385" s="2">
        <f t="shared" si="313"/>
        <v>0</v>
      </c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/>
      <c r="HR385" s="2"/>
      <c r="HS385" s="2"/>
      <c r="HT385" s="2"/>
      <c r="HU385" s="2"/>
      <c r="HV385" s="2"/>
      <c r="HW385" s="2"/>
      <c r="HX385" s="2"/>
      <c r="HY385" s="2"/>
      <c r="HZ385" s="2"/>
      <c r="IA385" s="2"/>
      <c r="IB385" s="2"/>
      <c r="IC385" s="2"/>
      <c r="ID385" s="2"/>
      <c r="IE385" s="2"/>
      <c r="IF385" s="2"/>
      <c r="IG385" s="2"/>
      <c r="IH385" s="2"/>
      <c r="II385" s="2"/>
      <c r="IJ385" s="2"/>
      <c r="IK385" s="2">
        <v>0</v>
      </c>
      <c r="IL385" s="2"/>
      <c r="IM385" s="2"/>
      <c r="IN385" s="2"/>
      <c r="IO385" s="2"/>
      <c r="IP385" s="2"/>
      <c r="IQ385" s="2"/>
      <c r="IR385" s="2"/>
      <c r="IS385" s="2"/>
      <c r="IT385" s="2"/>
      <c r="IU385" s="2"/>
    </row>
    <row r="386" spans="1:255" x14ac:dyDescent="0.2">
      <c r="A386">
        <v>18</v>
      </c>
      <c r="B386">
        <v>1</v>
      </c>
      <c r="C386">
        <v>629</v>
      </c>
      <c r="E386" t="s">
        <v>428</v>
      </c>
      <c r="F386" t="s">
        <v>429</v>
      </c>
      <c r="G386" t="s">
        <v>430</v>
      </c>
      <c r="H386" t="s">
        <v>378</v>
      </c>
      <c r="I386">
        <f>I384*J386</f>
        <v>40</v>
      </c>
      <c r="J386">
        <v>1</v>
      </c>
      <c r="O386">
        <f t="shared" si="279"/>
        <v>2296.37</v>
      </c>
      <c r="P386">
        <f t="shared" si="280"/>
        <v>2296.37</v>
      </c>
      <c r="Q386">
        <f t="shared" si="281"/>
        <v>0</v>
      </c>
      <c r="R386">
        <f t="shared" si="282"/>
        <v>0</v>
      </c>
      <c r="S386">
        <f t="shared" si="283"/>
        <v>0</v>
      </c>
      <c r="T386">
        <f t="shared" si="284"/>
        <v>0</v>
      </c>
      <c r="U386">
        <f t="shared" si="285"/>
        <v>0</v>
      </c>
      <c r="V386">
        <f t="shared" si="286"/>
        <v>0</v>
      </c>
      <c r="W386">
        <f t="shared" si="287"/>
        <v>0</v>
      </c>
      <c r="X386">
        <f t="shared" si="288"/>
        <v>0</v>
      </c>
      <c r="Y386">
        <f t="shared" si="289"/>
        <v>0</v>
      </c>
      <c r="AA386">
        <v>16781639</v>
      </c>
      <c r="AB386">
        <f t="shared" si="290"/>
        <v>8.6199999999999992</v>
      </c>
      <c r="AC386">
        <f t="shared" si="291"/>
        <v>8.6199999999999992</v>
      </c>
      <c r="AD386">
        <f t="shared" si="314"/>
        <v>0</v>
      </c>
      <c r="AE386">
        <f t="shared" si="315"/>
        <v>0</v>
      </c>
      <c r="AF386">
        <f t="shared" si="316"/>
        <v>0</v>
      </c>
      <c r="AG386">
        <f t="shared" si="292"/>
        <v>0</v>
      </c>
      <c r="AH386">
        <f t="shared" si="317"/>
        <v>0</v>
      </c>
      <c r="AI386">
        <f t="shared" si="318"/>
        <v>0</v>
      </c>
      <c r="AJ386">
        <f t="shared" si="293"/>
        <v>0</v>
      </c>
      <c r="AK386">
        <v>8.6199999999999992</v>
      </c>
      <c r="AL386">
        <v>8.6199999999999992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100</v>
      </c>
      <c r="AU386">
        <v>65</v>
      </c>
      <c r="AV386">
        <v>1</v>
      </c>
      <c r="AW386">
        <v>1</v>
      </c>
      <c r="AZ386">
        <v>6.66</v>
      </c>
      <c r="BA386">
        <v>1</v>
      </c>
      <c r="BB386">
        <v>1</v>
      </c>
      <c r="BC386">
        <v>6.66</v>
      </c>
      <c r="BD386" t="s">
        <v>6</v>
      </c>
      <c r="BE386" t="s">
        <v>6</v>
      </c>
      <c r="BF386" t="s">
        <v>6</v>
      </c>
      <c r="BG386" t="s">
        <v>6</v>
      </c>
      <c r="BH386">
        <v>3</v>
      </c>
      <c r="BI386">
        <v>2</v>
      </c>
      <c r="BJ386" t="s">
        <v>431</v>
      </c>
      <c r="BM386">
        <v>110006</v>
      </c>
      <c r="BN386">
        <v>0</v>
      </c>
      <c r="BO386" t="s">
        <v>6</v>
      </c>
      <c r="BP386">
        <v>0</v>
      </c>
      <c r="BQ386">
        <v>3</v>
      </c>
      <c r="BR386">
        <v>0</v>
      </c>
      <c r="BS386">
        <v>1</v>
      </c>
      <c r="BT386">
        <v>1</v>
      </c>
      <c r="BU386">
        <v>1</v>
      </c>
      <c r="BV386">
        <v>1</v>
      </c>
      <c r="BW386">
        <v>1</v>
      </c>
      <c r="BX386">
        <v>1</v>
      </c>
      <c r="BY386" t="s">
        <v>6</v>
      </c>
      <c r="BZ386">
        <v>100</v>
      </c>
      <c r="CA386">
        <v>65</v>
      </c>
      <c r="CE386">
        <v>0</v>
      </c>
      <c r="CF386">
        <v>0</v>
      </c>
      <c r="CG386">
        <v>0</v>
      </c>
      <c r="CM386">
        <v>0</v>
      </c>
      <c r="CN386" t="s">
        <v>6</v>
      </c>
      <c r="CO386">
        <v>0</v>
      </c>
      <c r="CP386">
        <f t="shared" si="294"/>
        <v>2296.37</v>
      </c>
      <c r="CQ386">
        <f t="shared" si="295"/>
        <v>57.409199999999998</v>
      </c>
      <c r="CR386">
        <f t="shared" si="296"/>
        <v>0</v>
      </c>
      <c r="CS386">
        <f t="shared" si="297"/>
        <v>0</v>
      </c>
      <c r="CT386">
        <f t="shared" si="298"/>
        <v>0</v>
      </c>
      <c r="CU386">
        <f t="shared" si="299"/>
        <v>0</v>
      </c>
      <c r="CV386">
        <f t="shared" si="300"/>
        <v>0</v>
      </c>
      <c r="CW386">
        <f t="shared" si="301"/>
        <v>0</v>
      </c>
      <c r="CX386">
        <f t="shared" si="302"/>
        <v>0</v>
      </c>
      <c r="CY386">
        <f t="shared" si="303"/>
        <v>0</v>
      </c>
      <c r="CZ386">
        <f t="shared" si="304"/>
        <v>0</v>
      </c>
      <c r="DC386" t="s">
        <v>6</v>
      </c>
      <c r="DD386" t="s">
        <v>6</v>
      </c>
      <c r="DE386" t="s">
        <v>6</v>
      </c>
      <c r="DF386" t="s">
        <v>6</v>
      </c>
      <c r="DG386" t="s">
        <v>6</v>
      </c>
      <c r="DH386" t="s">
        <v>6</v>
      </c>
      <c r="DI386" t="s">
        <v>6</v>
      </c>
      <c r="DJ386" t="s">
        <v>6</v>
      </c>
      <c r="DK386" t="s">
        <v>6</v>
      </c>
      <c r="DL386" t="s">
        <v>6</v>
      </c>
      <c r="DM386" t="s">
        <v>6</v>
      </c>
      <c r="DN386">
        <v>0</v>
      </c>
      <c r="DO386">
        <v>0</v>
      </c>
      <c r="DP386">
        <v>1</v>
      </c>
      <c r="DQ386">
        <v>1</v>
      </c>
      <c r="DU386">
        <v>1010</v>
      </c>
      <c r="DV386" t="s">
        <v>378</v>
      </c>
      <c r="DW386" t="s">
        <v>378</v>
      </c>
      <c r="DX386">
        <v>1</v>
      </c>
      <c r="EE386">
        <v>16510414</v>
      </c>
      <c r="EF386">
        <v>3</v>
      </c>
      <c r="EG386" t="s">
        <v>40</v>
      </c>
      <c r="EH386">
        <v>0</v>
      </c>
      <c r="EI386" t="s">
        <v>6</v>
      </c>
      <c r="EJ386">
        <v>2</v>
      </c>
      <c r="EK386">
        <v>110006</v>
      </c>
      <c r="EL386" t="s">
        <v>427</v>
      </c>
      <c r="EM386" t="s">
        <v>374</v>
      </c>
      <c r="EO386" t="s">
        <v>6</v>
      </c>
      <c r="EQ386">
        <v>0</v>
      </c>
      <c r="ER386">
        <v>8.6199999999999992</v>
      </c>
      <c r="ES386">
        <v>8.6199999999999992</v>
      </c>
      <c r="ET386">
        <v>0</v>
      </c>
      <c r="EU386">
        <v>0</v>
      </c>
      <c r="EV386">
        <v>0</v>
      </c>
      <c r="EW386">
        <v>0</v>
      </c>
      <c r="EX386">
        <v>0</v>
      </c>
      <c r="FQ386">
        <v>0</v>
      </c>
      <c r="FR386">
        <f t="shared" si="305"/>
        <v>0</v>
      </c>
      <c r="FS386">
        <v>0</v>
      </c>
      <c r="FX386">
        <v>100</v>
      </c>
      <c r="FY386">
        <v>65</v>
      </c>
      <c r="GA386" t="s">
        <v>6</v>
      </c>
      <c r="GD386">
        <v>0</v>
      </c>
      <c r="GF386">
        <v>2032913610</v>
      </c>
      <c r="GG386">
        <v>1</v>
      </c>
      <c r="GH386">
        <v>1</v>
      </c>
      <c r="GI386">
        <v>4</v>
      </c>
      <c r="GJ386">
        <v>0</v>
      </c>
      <c r="GK386">
        <f>ROUND(R386*(S12)/100,2)</f>
        <v>0</v>
      </c>
      <c r="GL386">
        <f t="shared" si="306"/>
        <v>0</v>
      </c>
      <c r="GM386">
        <f t="shared" si="307"/>
        <v>2296.37</v>
      </c>
      <c r="GN386">
        <f t="shared" si="308"/>
        <v>0</v>
      </c>
      <c r="GO386">
        <f t="shared" si="309"/>
        <v>2296.37</v>
      </c>
      <c r="GP386">
        <f t="shared" si="310"/>
        <v>0</v>
      </c>
      <c r="GR386">
        <v>0</v>
      </c>
      <c r="GS386">
        <v>3</v>
      </c>
      <c r="GT386">
        <v>0</v>
      </c>
      <c r="GU386" t="s">
        <v>6</v>
      </c>
      <c r="GV386">
        <f t="shared" si="311"/>
        <v>0</v>
      </c>
      <c r="GW386">
        <v>1</v>
      </c>
      <c r="GX386">
        <f t="shared" si="312"/>
        <v>0</v>
      </c>
      <c r="HA386">
        <v>0</v>
      </c>
      <c r="HB386">
        <v>0</v>
      </c>
      <c r="HC386">
        <f t="shared" si="313"/>
        <v>0</v>
      </c>
      <c r="IK386">
        <v>0</v>
      </c>
    </row>
    <row r="387" spans="1:255" x14ac:dyDescent="0.2">
      <c r="A387" s="2">
        <v>17</v>
      </c>
      <c r="B387" s="2">
        <v>1</v>
      </c>
      <c r="C387" s="2">
        <f>ROW(SmtRes!A638)</f>
        <v>638</v>
      </c>
      <c r="D387" s="2">
        <f>ROW(EtalonRes!A621)</f>
        <v>621</v>
      </c>
      <c r="E387" s="2" t="s">
        <v>432</v>
      </c>
      <c r="F387" s="2" t="s">
        <v>433</v>
      </c>
      <c r="G387" s="2" t="s">
        <v>434</v>
      </c>
      <c r="H387" s="2" t="s">
        <v>18</v>
      </c>
      <c r="I387" s="2">
        <f>ROUND(14/100,9)</f>
        <v>0.14000000000000001</v>
      </c>
      <c r="J387" s="2">
        <v>0</v>
      </c>
      <c r="K387" s="2"/>
      <c r="L387" s="2"/>
      <c r="M387" s="2"/>
      <c r="N387" s="2"/>
      <c r="O387" s="2">
        <f t="shared" si="279"/>
        <v>41.32</v>
      </c>
      <c r="P387" s="2">
        <f t="shared" si="280"/>
        <v>4.8899999999999997</v>
      </c>
      <c r="Q387" s="2">
        <f t="shared" si="281"/>
        <v>0.65</v>
      </c>
      <c r="R387" s="2">
        <f t="shared" si="282"/>
        <v>0.09</v>
      </c>
      <c r="S387" s="2">
        <f t="shared" si="283"/>
        <v>35.78</v>
      </c>
      <c r="T387" s="2">
        <f t="shared" si="284"/>
        <v>0</v>
      </c>
      <c r="U387" s="2">
        <f t="shared" si="285"/>
        <v>3.6064000000000007</v>
      </c>
      <c r="V387" s="2">
        <f t="shared" si="286"/>
        <v>7.000000000000001E-3</v>
      </c>
      <c r="W387" s="2">
        <f t="shared" si="287"/>
        <v>0</v>
      </c>
      <c r="X387" s="2">
        <f t="shared" si="288"/>
        <v>34.08</v>
      </c>
      <c r="Y387" s="2">
        <f t="shared" si="289"/>
        <v>23.32</v>
      </c>
      <c r="Z387" s="2"/>
      <c r="AA387" s="2">
        <v>16781625</v>
      </c>
      <c r="AB387" s="2">
        <f t="shared" si="290"/>
        <v>295.16000000000003</v>
      </c>
      <c r="AC387" s="2">
        <f t="shared" si="291"/>
        <v>34.950000000000003</v>
      </c>
      <c r="AD387" s="2">
        <f t="shared" si="314"/>
        <v>4.67</v>
      </c>
      <c r="AE387" s="2">
        <f t="shared" si="315"/>
        <v>0.64</v>
      </c>
      <c r="AF387" s="2">
        <f t="shared" si="316"/>
        <v>255.54</v>
      </c>
      <c r="AG387" s="2">
        <f t="shared" si="292"/>
        <v>0</v>
      </c>
      <c r="AH387" s="2">
        <f t="shared" si="317"/>
        <v>25.76</v>
      </c>
      <c r="AI387" s="2">
        <f t="shared" si="318"/>
        <v>0.05</v>
      </c>
      <c r="AJ387" s="2">
        <f t="shared" si="293"/>
        <v>0</v>
      </c>
      <c r="AK387" s="2">
        <v>295.16000000000003</v>
      </c>
      <c r="AL387" s="2">
        <v>34.950000000000003</v>
      </c>
      <c r="AM387" s="2">
        <v>4.67</v>
      </c>
      <c r="AN387" s="2">
        <v>0.64</v>
      </c>
      <c r="AO387" s="2">
        <v>255.54</v>
      </c>
      <c r="AP387" s="2">
        <v>0</v>
      </c>
      <c r="AQ387" s="2">
        <v>25.76</v>
      </c>
      <c r="AR387" s="2">
        <v>0.05</v>
      </c>
      <c r="AS387" s="2">
        <v>0</v>
      </c>
      <c r="AT387" s="2">
        <v>95</v>
      </c>
      <c r="AU387" s="2">
        <v>65</v>
      </c>
      <c r="AV387" s="2">
        <v>1</v>
      </c>
      <c r="AW387" s="2">
        <v>1</v>
      </c>
      <c r="AX387" s="2"/>
      <c r="AY387" s="2"/>
      <c r="AZ387" s="2">
        <v>1</v>
      </c>
      <c r="BA387" s="2">
        <v>1</v>
      </c>
      <c r="BB387" s="2">
        <v>1</v>
      </c>
      <c r="BC387" s="2">
        <v>1</v>
      </c>
      <c r="BD387" s="2" t="s">
        <v>6</v>
      </c>
      <c r="BE387" s="2" t="s">
        <v>6</v>
      </c>
      <c r="BF387" s="2" t="s">
        <v>6</v>
      </c>
      <c r="BG387" s="2" t="s">
        <v>6</v>
      </c>
      <c r="BH387" s="2">
        <v>0</v>
      </c>
      <c r="BI387" s="2">
        <v>2</v>
      </c>
      <c r="BJ387" s="2" t="s">
        <v>435</v>
      </c>
      <c r="BK387" s="2"/>
      <c r="BL387" s="2"/>
      <c r="BM387" s="2">
        <v>108001</v>
      </c>
      <c r="BN387" s="2">
        <v>0</v>
      </c>
      <c r="BO387" s="2" t="s">
        <v>6</v>
      </c>
      <c r="BP387" s="2">
        <v>0</v>
      </c>
      <c r="BQ387" s="2">
        <v>3</v>
      </c>
      <c r="BR387" s="2">
        <v>0</v>
      </c>
      <c r="BS387" s="2">
        <v>1</v>
      </c>
      <c r="BT387" s="2">
        <v>1</v>
      </c>
      <c r="BU387" s="2">
        <v>1</v>
      </c>
      <c r="BV387" s="2">
        <v>1</v>
      </c>
      <c r="BW387" s="2">
        <v>1</v>
      </c>
      <c r="BX387" s="2">
        <v>1</v>
      </c>
      <c r="BY387" s="2" t="s">
        <v>6</v>
      </c>
      <c r="BZ387" s="2">
        <v>95</v>
      </c>
      <c r="CA387" s="2">
        <v>65</v>
      </c>
      <c r="CB387" s="2"/>
      <c r="CC387" s="2"/>
      <c r="CD387" s="2"/>
      <c r="CE387" s="2">
        <v>0</v>
      </c>
      <c r="CF387" s="2">
        <v>0</v>
      </c>
      <c r="CG387" s="2">
        <v>0</v>
      </c>
      <c r="CH387" s="2"/>
      <c r="CI387" s="2"/>
      <c r="CJ387" s="2"/>
      <c r="CK387" s="2"/>
      <c r="CL387" s="2"/>
      <c r="CM387" s="2">
        <v>0</v>
      </c>
      <c r="CN387" s="2" t="s">
        <v>6</v>
      </c>
      <c r="CO387" s="2">
        <v>0</v>
      </c>
      <c r="CP387" s="2">
        <f t="shared" si="294"/>
        <v>41.32</v>
      </c>
      <c r="CQ387" s="2">
        <f t="shared" si="295"/>
        <v>34.950000000000003</v>
      </c>
      <c r="CR387" s="2">
        <f t="shared" si="296"/>
        <v>4.67</v>
      </c>
      <c r="CS387" s="2">
        <f t="shared" si="297"/>
        <v>0.64</v>
      </c>
      <c r="CT387" s="2">
        <f t="shared" si="298"/>
        <v>255.54</v>
      </c>
      <c r="CU387" s="2">
        <f t="shared" si="299"/>
        <v>0</v>
      </c>
      <c r="CV387" s="2">
        <f t="shared" si="300"/>
        <v>25.76</v>
      </c>
      <c r="CW387" s="2">
        <f t="shared" si="301"/>
        <v>0.05</v>
      </c>
      <c r="CX387" s="2">
        <f t="shared" si="302"/>
        <v>0</v>
      </c>
      <c r="CY387" s="2">
        <f t="shared" si="303"/>
        <v>34.076500000000003</v>
      </c>
      <c r="CZ387" s="2">
        <f t="shared" si="304"/>
        <v>23.3155</v>
      </c>
      <c r="DA387" s="2"/>
      <c r="DB387" s="2"/>
      <c r="DC387" s="2" t="s">
        <v>6</v>
      </c>
      <c r="DD387" s="2" t="s">
        <v>6</v>
      </c>
      <c r="DE387" s="2" t="s">
        <v>6</v>
      </c>
      <c r="DF387" s="2" t="s">
        <v>6</v>
      </c>
      <c r="DG387" s="2" t="s">
        <v>6</v>
      </c>
      <c r="DH387" s="2" t="s">
        <v>6</v>
      </c>
      <c r="DI387" s="2" t="s">
        <v>6</v>
      </c>
      <c r="DJ387" s="2" t="s">
        <v>6</v>
      </c>
      <c r="DK387" s="2" t="s">
        <v>6</v>
      </c>
      <c r="DL387" s="2" t="s">
        <v>6</v>
      </c>
      <c r="DM387" s="2" t="s">
        <v>6</v>
      </c>
      <c r="DN387" s="2">
        <v>0</v>
      </c>
      <c r="DO387" s="2">
        <v>0</v>
      </c>
      <c r="DP387" s="2">
        <v>1</v>
      </c>
      <c r="DQ387" s="2">
        <v>1</v>
      </c>
      <c r="DR387" s="2"/>
      <c r="DS387" s="2"/>
      <c r="DT387" s="2"/>
      <c r="DU387" s="2">
        <v>1013</v>
      </c>
      <c r="DV387" s="2" t="s">
        <v>18</v>
      </c>
      <c r="DW387" s="2" t="s">
        <v>18</v>
      </c>
      <c r="DX387" s="2">
        <v>1</v>
      </c>
      <c r="DY387" s="2"/>
      <c r="DZ387" s="2"/>
      <c r="EA387" s="2"/>
      <c r="EB387" s="2"/>
      <c r="EC387" s="2"/>
      <c r="ED387" s="2"/>
      <c r="EE387" s="2">
        <v>16510370</v>
      </c>
      <c r="EF387" s="2">
        <v>3</v>
      </c>
      <c r="EG387" s="2" t="s">
        <v>40</v>
      </c>
      <c r="EH387" s="2">
        <v>0</v>
      </c>
      <c r="EI387" s="2" t="s">
        <v>6</v>
      </c>
      <c r="EJ387" s="2">
        <v>2</v>
      </c>
      <c r="EK387" s="2">
        <v>108001</v>
      </c>
      <c r="EL387" s="2" t="s">
        <v>41</v>
      </c>
      <c r="EM387" s="2" t="s">
        <v>42</v>
      </c>
      <c r="EN387" s="2"/>
      <c r="EO387" s="2" t="s">
        <v>6</v>
      </c>
      <c r="EP387" s="2"/>
      <c r="EQ387" s="2">
        <v>0</v>
      </c>
      <c r="ER387" s="2">
        <v>295.16000000000003</v>
      </c>
      <c r="ES387" s="2">
        <v>34.950000000000003</v>
      </c>
      <c r="ET387" s="2">
        <v>4.67</v>
      </c>
      <c r="EU387" s="2">
        <v>0.64</v>
      </c>
      <c r="EV387" s="2">
        <v>255.54</v>
      </c>
      <c r="EW387" s="2">
        <v>25.76</v>
      </c>
      <c r="EX387" s="2">
        <v>0.05</v>
      </c>
      <c r="EY387" s="2">
        <v>0</v>
      </c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>
        <v>0</v>
      </c>
      <c r="FR387" s="2">
        <f t="shared" si="305"/>
        <v>0</v>
      </c>
      <c r="FS387" s="2">
        <v>0</v>
      </c>
      <c r="FT387" s="2"/>
      <c r="FU387" s="2"/>
      <c r="FV387" s="2"/>
      <c r="FW387" s="2"/>
      <c r="FX387" s="2">
        <v>95</v>
      </c>
      <c r="FY387" s="2">
        <v>65</v>
      </c>
      <c r="FZ387" s="2"/>
      <c r="GA387" s="2" t="s">
        <v>6</v>
      </c>
      <c r="GB387" s="2"/>
      <c r="GC387" s="2"/>
      <c r="GD387" s="2">
        <v>0</v>
      </c>
      <c r="GE387" s="2"/>
      <c r="GF387" s="2">
        <v>684712455</v>
      </c>
      <c r="GG387" s="2">
        <v>2</v>
      </c>
      <c r="GH387" s="2">
        <v>1</v>
      </c>
      <c r="GI387" s="2">
        <v>-2</v>
      </c>
      <c r="GJ387" s="2">
        <v>0</v>
      </c>
      <c r="GK387" s="2">
        <f>ROUND(R387*(R12)/100,2)</f>
        <v>0</v>
      </c>
      <c r="GL387" s="2">
        <f t="shared" si="306"/>
        <v>0</v>
      </c>
      <c r="GM387" s="2">
        <f t="shared" si="307"/>
        <v>98.72</v>
      </c>
      <c r="GN387" s="2">
        <f t="shared" si="308"/>
        <v>0</v>
      </c>
      <c r="GO387" s="2">
        <f t="shared" si="309"/>
        <v>98.72</v>
      </c>
      <c r="GP387" s="2">
        <f t="shared" si="310"/>
        <v>0</v>
      </c>
      <c r="GQ387" s="2"/>
      <c r="GR387" s="2">
        <v>0</v>
      </c>
      <c r="GS387" s="2">
        <v>3</v>
      </c>
      <c r="GT387" s="2">
        <v>0</v>
      </c>
      <c r="GU387" s="2" t="s">
        <v>6</v>
      </c>
      <c r="GV387" s="2">
        <f t="shared" si="311"/>
        <v>0</v>
      </c>
      <c r="GW387" s="2">
        <v>1</v>
      </c>
      <c r="GX387" s="2">
        <f t="shared" si="312"/>
        <v>0</v>
      </c>
      <c r="GY387" s="2"/>
      <c r="GZ387" s="2"/>
      <c r="HA387" s="2">
        <v>0</v>
      </c>
      <c r="HB387" s="2">
        <v>0</v>
      </c>
      <c r="HC387" s="2">
        <f t="shared" si="313"/>
        <v>0</v>
      </c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  <c r="HQ387" s="2"/>
      <c r="HR387" s="2"/>
      <c r="HS387" s="2"/>
      <c r="HT387" s="2"/>
      <c r="HU387" s="2"/>
      <c r="HV387" s="2"/>
      <c r="HW387" s="2"/>
      <c r="HX387" s="2"/>
      <c r="HY387" s="2"/>
      <c r="HZ387" s="2"/>
      <c r="IA387" s="2"/>
      <c r="IB387" s="2"/>
      <c r="IC387" s="2"/>
      <c r="ID387" s="2"/>
      <c r="IE387" s="2"/>
      <c r="IF387" s="2"/>
      <c r="IG387" s="2"/>
      <c r="IH387" s="2"/>
      <c r="II387" s="2"/>
      <c r="IJ387" s="2"/>
      <c r="IK387" s="2">
        <v>0</v>
      </c>
      <c r="IL387" s="2"/>
      <c r="IM387" s="2"/>
      <c r="IN387" s="2"/>
      <c r="IO387" s="2"/>
      <c r="IP387" s="2"/>
      <c r="IQ387" s="2"/>
      <c r="IR387" s="2"/>
      <c r="IS387" s="2"/>
      <c r="IT387" s="2"/>
      <c r="IU387" s="2"/>
    </row>
    <row r="388" spans="1:255" x14ac:dyDescent="0.2">
      <c r="A388">
        <v>17</v>
      </c>
      <c r="B388">
        <v>1</v>
      </c>
      <c r="C388">
        <f>ROW(SmtRes!A646)</f>
        <v>646</v>
      </c>
      <c r="D388">
        <f>ROW(EtalonRes!A628)</f>
        <v>628</v>
      </c>
      <c r="E388" t="s">
        <v>432</v>
      </c>
      <c r="F388" t="s">
        <v>433</v>
      </c>
      <c r="G388" t="s">
        <v>434</v>
      </c>
      <c r="H388" t="s">
        <v>18</v>
      </c>
      <c r="I388">
        <f>ROUND(14/100,9)</f>
        <v>0.14000000000000001</v>
      </c>
      <c r="J388">
        <v>0</v>
      </c>
      <c r="O388">
        <f t="shared" si="279"/>
        <v>275.20999999999998</v>
      </c>
      <c r="P388">
        <f t="shared" si="280"/>
        <v>32.590000000000003</v>
      </c>
      <c r="Q388">
        <f t="shared" si="281"/>
        <v>4.3499999999999996</v>
      </c>
      <c r="R388">
        <f t="shared" si="282"/>
        <v>0.6</v>
      </c>
      <c r="S388">
        <f t="shared" si="283"/>
        <v>238.27</v>
      </c>
      <c r="T388">
        <f t="shared" si="284"/>
        <v>0</v>
      </c>
      <c r="U388">
        <f t="shared" si="285"/>
        <v>3.6064000000000007</v>
      </c>
      <c r="V388">
        <f t="shared" si="286"/>
        <v>7.000000000000001E-3</v>
      </c>
      <c r="W388">
        <f t="shared" si="287"/>
        <v>0</v>
      </c>
      <c r="X388">
        <f t="shared" si="288"/>
        <v>226.93</v>
      </c>
      <c r="Y388">
        <f t="shared" si="289"/>
        <v>155.27000000000001</v>
      </c>
      <c r="AA388">
        <v>16781639</v>
      </c>
      <c r="AB388">
        <f t="shared" si="290"/>
        <v>295.16000000000003</v>
      </c>
      <c r="AC388">
        <f t="shared" si="291"/>
        <v>34.950000000000003</v>
      </c>
      <c r="AD388">
        <f t="shared" si="314"/>
        <v>4.67</v>
      </c>
      <c r="AE388">
        <f t="shared" si="315"/>
        <v>0.64</v>
      </c>
      <c r="AF388">
        <f t="shared" si="316"/>
        <v>255.54</v>
      </c>
      <c r="AG388">
        <f t="shared" si="292"/>
        <v>0</v>
      </c>
      <c r="AH388">
        <f t="shared" si="317"/>
        <v>25.76</v>
      </c>
      <c r="AI388">
        <f t="shared" si="318"/>
        <v>0.05</v>
      </c>
      <c r="AJ388">
        <f t="shared" si="293"/>
        <v>0</v>
      </c>
      <c r="AK388">
        <v>295.16000000000003</v>
      </c>
      <c r="AL388">
        <v>34.950000000000003</v>
      </c>
      <c r="AM388">
        <v>4.67</v>
      </c>
      <c r="AN388">
        <v>0.64</v>
      </c>
      <c r="AO388">
        <v>255.54</v>
      </c>
      <c r="AP388">
        <v>0</v>
      </c>
      <c r="AQ388">
        <v>25.76</v>
      </c>
      <c r="AR388">
        <v>0.05</v>
      </c>
      <c r="AS388">
        <v>0</v>
      </c>
      <c r="AT388">
        <v>95</v>
      </c>
      <c r="AU388">
        <v>65</v>
      </c>
      <c r="AV388">
        <v>1</v>
      </c>
      <c r="AW388">
        <v>1</v>
      </c>
      <c r="AZ388">
        <v>6.66</v>
      </c>
      <c r="BA388">
        <v>6.66</v>
      </c>
      <c r="BB388">
        <v>6.66</v>
      </c>
      <c r="BC388">
        <v>6.66</v>
      </c>
      <c r="BD388" t="s">
        <v>6</v>
      </c>
      <c r="BE388" t="s">
        <v>6</v>
      </c>
      <c r="BF388" t="s">
        <v>6</v>
      </c>
      <c r="BG388" t="s">
        <v>6</v>
      </c>
      <c r="BH388">
        <v>0</v>
      </c>
      <c r="BI388">
        <v>2</v>
      </c>
      <c r="BJ388" t="s">
        <v>435</v>
      </c>
      <c r="BM388">
        <v>108001</v>
      </c>
      <c r="BN388">
        <v>0</v>
      </c>
      <c r="BO388" t="s">
        <v>6</v>
      </c>
      <c r="BP388">
        <v>0</v>
      </c>
      <c r="BQ388">
        <v>3</v>
      </c>
      <c r="BR388">
        <v>0</v>
      </c>
      <c r="BS388">
        <v>6.66</v>
      </c>
      <c r="BT388">
        <v>1</v>
      </c>
      <c r="BU388">
        <v>1</v>
      </c>
      <c r="BV388">
        <v>1</v>
      </c>
      <c r="BW388">
        <v>1</v>
      </c>
      <c r="BX388">
        <v>1</v>
      </c>
      <c r="BY388" t="s">
        <v>6</v>
      </c>
      <c r="BZ388">
        <v>95</v>
      </c>
      <c r="CA388">
        <v>65</v>
      </c>
      <c r="CE388">
        <v>0</v>
      </c>
      <c r="CF388">
        <v>0</v>
      </c>
      <c r="CG388">
        <v>0</v>
      </c>
      <c r="CM388">
        <v>0</v>
      </c>
      <c r="CN388" t="s">
        <v>6</v>
      </c>
      <c r="CO388">
        <v>0</v>
      </c>
      <c r="CP388">
        <f t="shared" si="294"/>
        <v>275.21000000000004</v>
      </c>
      <c r="CQ388">
        <f t="shared" si="295"/>
        <v>232.76700000000002</v>
      </c>
      <c r="CR388">
        <f t="shared" si="296"/>
        <v>31.1022</v>
      </c>
      <c r="CS388">
        <f t="shared" si="297"/>
        <v>4.2624000000000004</v>
      </c>
      <c r="CT388">
        <f t="shared" si="298"/>
        <v>1701.8964000000001</v>
      </c>
      <c r="CU388">
        <f t="shared" si="299"/>
        <v>0</v>
      </c>
      <c r="CV388">
        <f t="shared" si="300"/>
        <v>25.76</v>
      </c>
      <c r="CW388">
        <f t="shared" si="301"/>
        <v>0.05</v>
      </c>
      <c r="CX388">
        <f t="shared" si="302"/>
        <v>0</v>
      </c>
      <c r="CY388">
        <f t="shared" si="303"/>
        <v>226.9265</v>
      </c>
      <c r="CZ388">
        <f t="shared" si="304"/>
        <v>155.2655</v>
      </c>
      <c r="DC388" t="s">
        <v>6</v>
      </c>
      <c r="DD388" t="s">
        <v>6</v>
      </c>
      <c r="DE388" t="s">
        <v>6</v>
      </c>
      <c r="DF388" t="s">
        <v>6</v>
      </c>
      <c r="DG388" t="s">
        <v>6</v>
      </c>
      <c r="DH388" t="s">
        <v>6</v>
      </c>
      <c r="DI388" t="s">
        <v>6</v>
      </c>
      <c r="DJ388" t="s">
        <v>6</v>
      </c>
      <c r="DK388" t="s">
        <v>6</v>
      </c>
      <c r="DL388" t="s">
        <v>6</v>
      </c>
      <c r="DM388" t="s">
        <v>6</v>
      </c>
      <c r="DN388">
        <v>0</v>
      </c>
      <c r="DO388">
        <v>0</v>
      </c>
      <c r="DP388">
        <v>1</v>
      </c>
      <c r="DQ388">
        <v>1</v>
      </c>
      <c r="DU388">
        <v>1013</v>
      </c>
      <c r="DV388" t="s">
        <v>18</v>
      </c>
      <c r="DW388" t="s">
        <v>18</v>
      </c>
      <c r="DX388">
        <v>1</v>
      </c>
      <c r="EE388">
        <v>16510370</v>
      </c>
      <c r="EF388">
        <v>3</v>
      </c>
      <c r="EG388" t="s">
        <v>40</v>
      </c>
      <c r="EH388">
        <v>0</v>
      </c>
      <c r="EI388" t="s">
        <v>6</v>
      </c>
      <c r="EJ388">
        <v>2</v>
      </c>
      <c r="EK388">
        <v>108001</v>
      </c>
      <c r="EL388" t="s">
        <v>41</v>
      </c>
      <c r="EM388" t="s">
        <v>42</v>
      </c>
      <c r="EO388" t="s">
        <v>6</v>
      </c>
      <c r="EQ388">
        <v>0</v>
      </c>
      <c r="ER388">
        <v>295.16000000000003</v>
      </c>
      <c r="ES388">
        <v>34.950000000000003</v>
      </c>
      <c r="ET388">
        <v>4.67</v>
      </c>
      <c r="EU388">
        <v>0.64</v>
      </c>
      <c r="EV388">
        <v>255.54</v>
      </c>
      <c r="EW388">
        <v>25.76</v>
      </c>
      <c r="EX388">
        <v>0.05</v>
      </c>
      <c r="EY388">
        <v>0</v>
      </c>
      <c r="FQ388">
        <v>0</v>
      </c>
      <c r="FR388">
        <f t="shared" si="305"/>
        <v>0</v>
      </c>
      <c r="FS388">
        <v>0</v>
      </c>
      <c r="FX388">
        <v>95</v>
      </c>
      <c r="FY388">
        <v>65</v>
      </c>
      <c r="GA388" t="s">
        <v>6</v>
      </c>
      <c r="GD388">
        <v>0</v>
      </c>
      <c r="GF388">
        <v>684712455</v>
      </c>
      <c r="GG388">
        <v>1</v>
      </c>
      <c r="GH388">
        <v>1</v>
      </c>
      <c r="GI388">
        <v>4</v>
      </c>
      <c r="GJ388">
        <v>0</v>
      </c>
      <c r="GK388">
        <f>ROUND(R388*(S12)/100,2)</f>
        <v>0</v>
      </c>
      <c r="GL388">
        <f t="shared" si="306"/>
        <v>0</v>
      </c>
      <c r="GM388">
        <f t="shared" si="307"/>
        <v>657.41</v>
      </c>
      <c r="GN388">
        <f t="shared" si="308"/>
        <v>0</v>
      </c>
      <c r="GO388">
        <f t="shared" si="309"/>
        <v>657.41</v>
      </c>
      <c r="GP388">
        <f t="shared" si="310"/>
        <v>0</v>
      </c>
      <c r="GR388">
        <v>0</v>
      </c>
      <c r="GS388">
        <v>3</v>
      </c>
      <c r="GT388">
        <v>0</v>
      </c>
      <c r="GU388" t="s">
        <v>6</v>
      </c>
      <c r="GV388">
        <f t="shared" si="311"/>
        <v>0</v>
      </c>
      <c r="GW388">
        <v>1</v>
      </c>
      <c r="GX388">
        <f t="shared" si="312"/>
        <v>0</v>
      </c>
      <c r="HA388">
        <v>0</v>
      </c>
      <c r="HB388">
        <v>0</v>
      </c>
      <c r="HC388">
        <f t="shared" si="313"/>
        <v>0</v>
      </c>
      <c r="IK388">
        <v>0</v>
      </c>
    </row>
    <row r="389" spans="1:255" x14ac:dyDescent="0.2">
      <c r="A389" s="2">
        <v>18</v>
      </c>
      <c r="B389" s="2">
        <v>1</v>
      </c>
      <c r="C389" s="2">
        <v>637</v>
      </c>
      <c r="D389" s="2"/>
      <c r="E389" s="2" t="s">
        <v>436</v>
      </c>
      <c r="F389" s="2" t="s">
        <v>437</v>
      </c>
      <c r="G389" s="2" t="s">
        <v>438</v>
      </c>
      <c r="H389" s="2" t="s">
        <v>439</v>
      </c>
      <c r="I389" s="2">
        <f>I387*J389</f>
        <v>1.4</v>
      </c>
      <c r="J389" s="2">
        <v>9.9999999999999982</v>
      </c>
      <c r="K389" s="2"/>
      <c r="L389" s="2"/>
      <c r="M389" s="2"/>
      <c r="N389" s="2"/>
      <c r="O389" s="2">
        <f t="shared" si="279"/>
        <v>110.88</v>
      </c>
      <c r="P389" s="2">
        <f t="shared" si="280"/>
        <v>110.88</v>
      </c>
      <c r="Q389" s="2">
        <f t="shared" si="281"/>
        <v>0</v>
      </c>
      <c r="R389" s="2">
        <f t="shared" si="282"/>
        <v>0</v>
      </c>
      <c r="S389" s="2">
        <f t="shared" si="283"/>
        <v>0</v>
      </c>
      <c r="T389" s="2">
        <f t="shared" si="284"/>
        <v>0</v>
      </c>
      <c r="U389" s="2">
        <f t="shared" si="285"/>
        <v>0</v>
      </c>
      <c r="V389" s="2">
        <f t="shared" si="286"/>
        <v>0</v>
      </c>
      <c r="W389" s="2">
        <f t="shared" si="287"/>
        <v>0</v>
      </c>
      <c r="X389" s="2">
        <f t="shared" si="288"/>
        <v>0</v>
      </c>
      <c r="Y389" s="2">
        <f t="shared" si="289"/>
        <v>0</v>
      </c>
      <c r="Z389" s="2"/>
      <c r="AA389" s="2">
        <v>16781625</v>
      </c>
      <c r="AB389" s="2">
        <f t="shared" si="290"/>
        <v>79.2</v>
      </c>
      <c r="AC389" s="2">
        <f t="shared" si="291"/>
        <v>79.2</v>
      </c>
      <c r="AD389" s="2">
        <f t="shared" si="314"/>
        <v>0</v>
      </c>
      <c r="AE389" s="2">
        <f t="shared" si="315"/>
        <v>0</v>
      </c>
      <c r="AF389" s="2">
        <f t="shared" si="316"/>
        <v>0</v>
      </c>
      <c r="AG389" s="2">
        <f t="shared" si="292"/>
        <v>0</v>
      </c>
      <c r="AH389" s="2">
        <f t="shared" si="317"/>
        <v>0</v>
      </c>
      <c r="AI389" s="2">
        <f t="shared" si="318"/>
        <v>0</v>
      </c>
      <c r="AJ389" s="2">
        <f t="shared" si="293"/>
        <v>0</v>
      </c>
      <c r="AK389" s="2">
        <v>79.2</v>
      </c>
      <c r="AL389" s="2">
        <v>79.2</v>
      </c>
      <c r="AM389" s="2">
        <v>0</v>
      </c>
      <c r="AN389" s="2">
        <v>0</v>
      </c>
      <c r="AO389" s="2">
        <v>0</v>
      </c>
      <c r="AP389" s="2">
        <v>0</v>
      </c>
      <c r="AQ389" s="2">
        <v>0</v>
      </c>
      <c r="AR389" s="2">
        <v>0</v>
      </c>
      <c r="AS389" s="2">
        <v>0</v>
      </c>
      <c r="AT389" s="2">
        <v>100</v>
      </c>
      <c r="AU389" s="2">
        <v>65</v>
      </c>
      <c r="AV389" s="2">
        <v>1</v>
      </c>
      <c r="AW389" s="2">
        <v>1</v>
      </c>
      <c r="AX389" s="2"/>
      <c r="AY389" s="2"/>
      <c r="AZ389" s="2">
        <v>1</v>
      </c>
      <c r="BA389" s="2">
        <v>1</v>
      </c>
      <c r="BB389" s="2">
        <v>1</v>
      </c>
      <c r="BC389" s="2">
        <v>1</v>
      </c>
      <c r="BD389" s="2" t="s">
        <v>6</v>
      </c>
      <c r="BE389" s="2" t="s">
        <v>6</v>
      </c>
      <c r="BF389" s="2" t="s">
        <v>6</v>
      </c>
      <c r="BG389" s="2" t="s">
        <v>6</v>
      </c>
      <c r="BH389" s="2">
        <v>3</v>
      </c>
      <c r="BI389" s="2">
        <v>2</v>
      </c>
      <c r="BJ389" s="2" t="s">
        <v>440</v>
      </c>
      <c r="BK389" s="2"/>
      <c r="BL389" s="2"/>
      <c r="BM389" s="2">
        <v>110006</v>
      </c>
      <c r="BN389" s="2">
        <v>0</v>
      </c>
      <c r="BO389" s="2" t="s">
        <v>6</v>
      </c>
      <c r="BP389" s="2">
        <v>0</v>
      </c>
      <c r="BQ389" s="2">
        <v>3</v>
      </c>
      <c r="BR389" s="2">
        <v>0</v>
      </c>
      <c r="BS389" s="2">
        <v>1</v>
      </c>
      <c r="BT389" s="2">
        <v>1</v>
      </c>
      <c r="BU389" s="2">
        <v>1</v>
      </c>
      <c r="BV389" s="2">
        <v>1</v>
      </c>
      <c r="BW389" s="2">
        <v>1</v>
      </c>
      <c r="BX389" s="2">
        <v>1</v>
      </c>
      <c r="BY389" s="2" t="s">
        <v>6</v>
      </c>
      <c r="BZ389" s="2">
        <v>100</v>
      </c>
      <c r="CA389" s="2">
        <v>65</v>
      </c>
      <c r="CB389" s="2"/>
      <c r="CC389" s="2"/>
      <c r="CD389" s="2"/>
      <c r="CE389" s="2">
        <v>0</v>
      </c>
      <c r="CF389" s="2">
        <v>0</v>
      </c>
      <c r="CG389" s="2">
        <v>0</v>
      </c>
      <c r="CH389" s="2"/>
      <c r="CI389" s="2"/>
      <c r="CJ389" s="2"/>
      <c r="CK389" s="2"/>
      <c r="CL389" s="2"/>
      <c r="CM389" s="2">
        <v>0</v>
      </c>
      <c r="CN389" s="2" t="s">
        <v>6</v>
      </c>
      <c r="CO389" s="2">
        <v>0</v>
      </c>
      <c r="CP389" s="2">
        <f t="shared" si="294"/>
        <v>110.88</v>
      </c>
      <c r="CQ389" s="2">
        <f t="shared" si="295"/>
        <v>79.2</v>
      </c>
      <c r="CR389" s="2">
        <f t="shared" si="296"/>
        <v>0</v>
      </c>
      <c r="CS389" s="2">
        <f t="shared" si="297"/>
        <v>0</v>
      </c>
      <c r="CT389" s="2">
        <f t="shared" si="298"/>
        <v>0</v>
      </c>
      <c r="CU389" s="2">
        <f t="shared" si="299"/>
        <v>0</v>
      </c>
      <c r="CV389" s="2">
        <f t="shared" si="300"/>
        <v>0</v>
      </c>
      <c r="CW389" s="2">
        <f t="shared" si="301"/>
        <v>0</v>
      </c>
      <c r="CX389" s="2">
        <f t="shared" si="302"/>
        <v>0</v>
      </c>
      <c r="CY389" s="2">
        <f t="shared" si="303"/>
        <v>0</v>
      </c>
      <c r="CZ389" s="2">
        <f t="shared" si="304"/>
        <v>0</v>
      </c>
      <c r="DA389" s="2"/>
      <c r="DB389" s="2"/>
      <c r="DC389" s="2" t="s">
        <v>6</v>
      </c>
      <c r="DD389" s="2" t="s">
        <v>6</v>
      </c>
      <c r="DE389" s="2" t="s">
        <v>6</v>
      </c>
      <c r="DF389" s="2" t="s">
        <v>6</v>
      </c>
      <c r="DG389" s="2" t="s">
        <v>6</v>
      </c>
      <c r="DH389" s="2" t="s">
        <v>6</v>
      </c>
      <c r="DI389" s="2" t="s">
        <v>6</v>
      </c>
      <c r="DJ389" s="2" t="s">
        <v>6</v>
      </c>
      <c r="DK389" s="2" t="s">
        <v>6</v>
      </c>
      <c r="DL389" s="2" t="s">
        <v>6</v>
      </c>
      <c r="DM389" s="2" t="s">
        <v>6</v>
      </c>
      <c r="DN389" s="2">
        <v>0</v>
      </c>
      <c r="DO389" s="2">
        <v>0</v>
      </c>
      <c r="DP389" s="2">
        <v>1</v>
      </c>
      <c r="DQ389" s="2">
        <v>1</v>
      </c>
      <c r="DR389" s="2"/>
      <c r="DS389" s="2"/>
      <c r="DT389" s="2"/>
      <c r="DU389" s="2">
        <v>1010</v>
      </c>
      <c r="DV389" s="2" t="s">
        <v>439</v>
      </c>
      <c r="DW389" s="2" t="s">
        <v>439</v>
      </c>
      <c r="DX389" s="2">
        <v>10</v>
      </c>
      <c r="DY389" s="2"/>
      <c r="DZ389" s="2"/>
      <c r="EA389" s="2"/>
      <c r="EB389" s="2"/>
      <c r="EC389" s="2"/>
      <c r="ED389" s="2"/>
      <c r="EE389" s="2">
        <v>16510414</v>
      </c>
      <c r="EF389" s="2">
        <v>3</v>
      </c>
      <c r="EG389" s="2" t="s">
        <v>40</v>
      </c>
      <c r="EH389" s="2">
        <v>0</v>
      </c>
      <c r="EI389" s="2" t="s">
        <v>6</v>
      </c>
      <c r="EJ389" s="2">
        <v>2</v>
      </c>
      <c r="EK389" s="2">
        <v>110006</v>
      </c>
      <c r="EL389" s="2" t="s">
        <v>427</v>
      </c>
      <c r="EM389" s="2" t="s">
        <v>374</v>
      </c>
      <c r="EN389" s="2"/>
      <c r="EO389" s="2" t="s">
        <v>6</v>
      </c>
      <c r="EP389" s="2"/>
      <c r="EQ389" s="2">
        <v>0</v>
      </c>
      <c r="ER389" s="2">
        <v>79.2</v>
      </c>
      <c r="ES389" s="2">
        <v>79.2</v>
      </c>
      <c r="ET389" s="2">
        <v>0</v>
      </c>
      <c r="EU389" s="2">
        <v>0</v>
      </c>
      <c r="EV389" s="2">
        <v>0</v>
      </c>
      <c r="EW389" s="2">
        <v>0</v>
      </c>
      <c r="EX389" s="2">
        <v>0</v>
      </c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>
        <v>0</v>
      </c>
      <c r="FR389" s="2">
        <f t="shared" si="305"/>
        <v>0</v>
      </c>
      <c r="FS389" s="2">
        <v>0</v>
      </c>
      <c r="FT389" s="2"/>
      <c r="FU389" s="2"/>
      <c r="FV389" s="2"/>
      <c r="FW389" s="2"/>
      <c r="FX389" s="2">
        <v>100</v>
      </c>
      <c r="FY389" s="2">
        <v>65</v>
      </c>
      <c r="FZ389" s="2"/>
      <c r="GA389" s="2" t="s">
        <v>6</v>
      </c>
      <c r="GB389" s="2"/>
      <c r="GC389" s="2"/>
      <c r="GD389" s="2">
        <v>0</v>
      </c>
      <c r="GE389" s="2"/>
      <c r="GF389" s="2">
        <v>-1159872440</v>
      </c>
      <c r="GG389" s="2">
        <v>2</v>
      </c>
      <c r="GH389" s="2">
        <v>1</v>
      </c>
      <c r="GI389" s="2">
        <v>-2</v>
      </c>
      <c r="GJ389" s="2">
        <v>0</v>
      </c>
      <c r="GK389" s="2">
        <f>ROUND(R389*(R12)/100,2)</f>
        <v>0</v>
      </c>
      <c r="GL389" s="2">
        <f t="shared" si="306"/>
        <v>0</v>
      </c>
      <c r="GM389" s="2">
        <f t="shared" si="307"/>
        <v>110.88</v>
      </c>
      <c r="GN389" s="2">
        <f t="shared" si="308"/>
        <v>0</v>
      </c>
      <c r="GO389" s="2">
        <f t="shared" si="309"/>
        <v>110.88</v>
      </c>
      <c r="GP389" s="2">
        <f t="shared" si="310"/>
        <v>0</v>
      </c>
      <c r="GQ389" s="2"/>
      <c r="GR389" s="2">
        <v>0</v>
      </c>
      <c r="GS389" s="2">
        <v>3</v>
      </c>
      <c r="GT389" s="2">
        <v>0</v>
      </c>
      <c r="GU389" s="2" t="s">
        <v>6</v>
      </c>
      <c r="GV389" s="2">
        <f t="shared" si="311"/>
        <v>0</v>
      </c>
      <c r="GW389" s="2">
        <v>1</v>
      </c>
      <c r="GX389" s="2">
        <f t="shared" si="312"/>
        <v>0</v>
      </c>
      <c r="GY389" s="2"/>
      <c r="GZ389" s="2"/>
      <c r="HA389" s="2">
        <v>0</v>
      </c>
      <c r="HB389" s="2">
        <v>0</v>
      </c>
      <c r="HC389" s="2">
        <f t="shared" si="313"/>
        <v>0</v>
      </c>
      <c r="HD389" s="2"/>
      <c r="HE389" s="2"/>
      <c r="HF389" s="2"/>
      <c r="HG389" s="2"/>
      <c r="HH389" s="2"/>
      <c r="HI389" s="2"/>
      <c r="HJ389" s="2"/>
      <c r="HK389" s="2"/>
      <c r="HL389" s="2"/>
      <c r="HM389" s="2"/>
      <c r="HN389" s="2"/>
      <c r="HO389" s="2"/>
      <c r="HP389" s="2"/>
      <c r="HQ389" s="2"/>
      <c r="HR389" s="2"/>
      <c r="HS389" s="2"/>
      <c r="HT389" s="2"/>
      <c r="HU389" s="2"/>
      <c r="HV389" s="2"/>
      <c r="HW389" s="2"/>
      <c r="HX389" s="2"/>
      <c r="HY389" s="2"/>
      <c r="HZ389" s="2"/>
      <c r="IA389" s="2"/>
      <c r="IB389" s="2"/>
      <c r="IC389" s="2"/>
      <c r="ID389" s="2"/>
      <c r="IE389" s="2"/>
      <c r="IF389" s="2"/>
      <c r="IG389" s="2"/>
      <c r="IH389" s="2"/>
      <c r="II389" s="2"/>
      <c r="IJ389" s="2"/>
      <c r="IK389" s="2">
        <v>0</v>
      </c>
      <c r="IL389" s="2"/>
      <c r="IM389" s="2"/>
      <c r="IN389" s="2"/>
      <c r="IO389" s="2"/>
      <c r="IP389" s="2"/>
      <c r="IQ389" s="2"/>
      <c r="IR389" s="2"/>
      <c r="IS389" s="2"/>
      <c r="IT389" s="2"/>
      <c r="IU389" s="2"/>
    </row>
    <row r="390" spans="1:255" x14ac:dyDescent="0.2">
      <c r="A390">
        <v>18</v>
      </c>
      <c r="B390">
        <v>1</v>
      </c>
      <c r="C390">
        <v>645</v>
      </c>
      <c r="E390" t="s">
        <v>436</v>
      </c>
      <c r="F390" t="s">
        <v>437</v>
      </c>
      <c r="G390" t="s">
        <v>438</v>
      </c>
      <c r="H390" t="s">
        <v>439</v>
      </c>
      <c r="I390">
        <f>I388*J390</f>
        <v>1.4</v>
      </c>
      <c r="J390">
        <v>9.9999999999999982</v>
      </c>
      <c r="O390">
        <f t="shared" si="279"/>
        <v>738.46</v>
      </c>
      <c r="P390">
        <f t="shared" si="280"/>
        <v>738.46</v>
      </c>
      <c r="Q390">
        <f t="shared" si="281"/>
        <v>0</v>
      </c>
      <c r="R390">
        <f t="shared" si="282"/>
        <v>0</v>
      </c>
      <c r="S390">
        <f t="shared" si="283"/>
        <v>0</v>
      </c>
      <c r="T390">
        <f t="shared" si="284"/>
        <v>0</v>
      </c>
      <c r="U390">
        <f t="shared" si="285"/>
        <v>0</v>
      </c>
      <c r="V390">
        <f t="shared" si="286"/>
        <v>0</v>
      </c>
      <c r="W390">
        <f t="shared" si="287"/>
        <v>0</v>
      </c>
      <c r="X390">
        <f t="shared" si="288"/>
        <v>0</v>
      </c>
      <c r="Y390">
        <f t="shared" si="289"/>
        <v>0</v>
      </c>
      <c r="AA390">
        <v>16781639</v>
      </c>
      <c r="AB390">
        <f t="shared" si="290"/>
        <v>79.2</v>
      </c>
      <c r="AC390">
        <f t="shared" si="291"/>
        <v>79.2</v>
      </c>
      <c r="AD390">
        <f t="shared" si="314"/>
        <v>0</v>
      </c>
      <c r="AE390">
        <f t="shared" si="315"/>
        <v>0</v>
      </c>
      <c r="AF390">
        <f t="shared" si="316"/>
        <v>0</v>
      </c>
      <c r="AG390">
        <f t="shared" si="292"/>
        <v>0</v>
      </c>
      <c r="AH390">
        <f t="shared" si="317"/>
        <v>0</v>
      </c>
      <c r="AI390">
        <f t="shared" si="318"/>
        <v>0</v>
      </c>
      <c r="AJ390">
        <f t="shared" si="293"/>
        <v>0</v>
      </c>
      <c r="AK390">
        <v>79.2</v>
      </c>
      <c r="AL390">
        <v>79.2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100</v>
      </c>
      <c r="AU390">
        <v>65</v>
      </c>
      <c r="AV390">
        <v>1</v>
      </c>
      <c r="AW390">
        <v>1</v>
      </c>
      <c r="AZ390">
        <v>6.66</v>
      </c>
      <c r="BA390">
        <v>1</v>
      </c>
      <c r="BB390">
        <v>1</v>
      </c>
      <c r="BC390">
        <v>6.66</v>
      </c>
      <c r="BD390" t="s">
        <v>6</v>
      </c>
      <c r="BE390" t="s">
        <v>6</v>
      </c>
      <c r="BF390" t="s">
        <v>6</v>
      </c>
      <c r="BG390" t="s">
        <v>6</v>
      </c>
      <c r="BH390">
        <v>3</v>
      </c>
      <c r="BI390">
        <v>2</v>
      </c>
      <c r="BJ390" t="s">
        <v>440</v>
      </c>
      <c r="BM390">
        <v>110006</v>
      </c>
      <c r="BN390">
        <v>0</v>
      </c>
      <c r="BO390" t="s">
        <v>6</v>
      </c>
      <c r="BP390">
        <v>0</v>
      </c>
      <c r="BQ390">
        <v>3</v>
      </c>
      <c r="BR390">
        <v>0</v>
      </c>
      <c r="BS390">
        <v>1</v>
      </c>
      <c r="BT390">
        <v>1</v>
      </c>
      <c r="BU390">
        <v>1</v>
      </c>
      <c r="BV390">
        <v>1</v>
      </c>
      <c r="BW390">
        <v>1</v>
      </c>
      <c r="BX390">
        <v>1</v>
      </c>
      <c r="BY390" t="s">
        <v>6</v>
      </c>
      <c r="BZ390">
        <v>100</v>
      </c>
      <c r="CA390">
        <v>65</v>
      </c>
      <c r="CE390">
        <v>0</v>
      </c>
      <c r="CF390">
        <v>0</v>
      </c>
      <c r="CG390">
        <v>0</v>
      </c>
      <c r="CM390">
        <v>0</v>
      </c>
      <c r="CN390" t="s">
        <v>6</v>
      </c>
      <c r="CO390">
        <v>0</v>
      </c>
      <c r="CP390">
        <f t="shared" si="294"/>
        <v>738.46</v>
      </c>
      <c r="CQ390">
        <f t="shared" si="295"/>
        <v>527.47199999999998</v>
      </c>
      <c r="CR390">
        <f t="shared" si="296"/>
        <v>0</v>
      </c>
      <c r="CS390">
        <f t="shared" si="297"/>
        <v>0</v>
      </c>
      <c r="CT390">
        <f t="shared" si="298"/>
        <v>0</v>
      </c>
      <c r="CU390">
        <f t="shared" si="299"/>
        <v>0</v>
      </c>
      <c r="CV390">
        <f t="shared" si="300"/>
        <v>0</v>
      </c>
      <c r="CW390">
        <f t="shared" si="301"/>
        <v>0</v>
      </c>
      <c r="CX390">
        <f t="shared" si="302"/>
        <v>0</v>
      </c>
      <c r="CY390">
        <f t="shared" si="303"/>
        <v>0</v>
      </c>
      <c r="CZ390">
        <f t="shared" si="304"/>
        <v>0</v>
      </c>
      <c r="DC390" t="s">
        <v>6</v>
      </c>
      <c r="DD390" t="s">
        <v>6</v>
      </c>
      <c r="DE390" t="s">
        <v>6</v>
      </c>
      <c r="DF390" t="s">
        <v>6</v>
      </c>
      <c r="DG390" t="s">
        <v>6</v>
      </c>
      <c r="DH390" t="s">
        <v>6</v>
      </c>
      <c r="DI390" t="s">
        <v>6</v>
      </c>
      <c r="DJ390" t="s">
        <v>6</v>
      </c>
      <c r="DK390" t="s">
        <v>6</v>
      </c>
      <c r="DL390" t="s">
        <v>6</v>
      </c>
      <c r="DM390" t="s">
        <v>6</v>
      </c>
      <c r="DN390">
        <v>0</v>
      </c>
      <c r="DO390">
        <v>0</v>
      </c>
      <c r="DP390">
        <v>1</v>
      </c>
      <c r="DQ390">
        <v>1</v>
      </c>
      <c r="DU390">
        <v>1010</v>
      </c>
      <c r="DV390" t="s">
        <v>439</v>
      </c>
      <c r="DW390" t="s">
        <v>439</v>
      </c>
      <c r="DX390">
        <v>10</v>
      </c>
      <c r="EE390">
        <v>16510414</v>
      </c>
      <c r="EF390">
        <v>3</v>
      </c>
      <c r="EG390" t="s">
        <v>40</v>
      </c>
      <c r="EH390">
        <v>0</v>
      </c>
      <c r="EI390" t="s">
        <v>6</v>
      </c>
      <c r="EJ390">
        <v>2</v>
      </c>
      <c r="EK390">
        <v>110006</v>
      </c>
      <c r="EL390" t="s">
        <v>427</v>
      </c>
      <c r="EM390" t="s">
        <v>374</v>
      </c>
      <c r="EO390" t="s">
        <v>6</v>
      </c>
      <c r="EQ390">
        <v>0</v>
      </c>
      <c r="ER390">
        <v>79.2</v>
      </c>
      <c r="ES390">
        <v>79.2</v>
      </c>
      <c r="ET390">
        <v>0</v>
      </c>
      <c r="EU390">
        <v>0</v>
      </c>
      <c r="EV390">
        <v>0</v>
      </c>
      <c r="EW390">
        <v>0</v>
      </c>
      <c r="EX390">
        <v>0</v>
      </c>
      <c r="FQ390">
        <v>0</v>
      </c>
      <c r="FR390">
        <f t="shared" si="305"/>
        <v>0</v>
      </c>
      <c r="FS390">
        <v>0</v>
      </c>
      <c r="FX390">
        <v>100</v>
      </c>
      <c r="FY390">
        <v>65</v>
      </c>
      <c r="GA390" t="s">
        <v>6</v>
      </c>
      <c r="GD390">
        <v>0</v>
      </c>
      <c r="GF390">
        <v>-1159872440</v>
      </c>
      <c r="GG390">
        <v>1</v>
      </c>
      <c r="GH390">
        <v>1</v>
      </c>
      <c r="GI390">
        <v>4</v>
      </c>
      <c r="GJ390">
        <v>0</v>
      </c>
      <c r="GK390">
        <f>ROUND(R390*(S12)/100,2)</f>
        <v>0</v>
      </c>
      <c r="GL390">
        <f t="shared" si="306"/>
        <v>0</v>
      </c>
      <c r="GM390">
        <f t="shared" si="307"/>
        <v>738.46</v>
      </c>
      <c r="GN390">
        <f t="shared" si="308"/>
        <v>0</v>
      </c>
      <c r="GO390">
        <f t="shared" si="309"/>
        <v>738.46</v>
      </c>
      <c r="GP390">
        <f t="shared" si="310"/>
        <v>0</v>
      </c>
      <c r="GR390">
        <v>0</v>
      </c>
      <c r="GS390">
        <v>3</v>
      </c>
      <c r="GT390">
        <v>0</v>
      </c>
      <c r="GU390" t="s">
        <v>6</v>
      </c>
      <c r="GV390">
        <f t="shared" si="311"/>
        <v>0</v>
      </c>
      <c r="GW390">
        <v>1</v>
      </c>
      <c r="GX390">
        <f t="shared" si="312"/>
        <v>0</v>
      </c>
      <c r="HA390">
        <v>0</v>
      </c>
      <c r="HB390">
        <v>0</v>
      </c>
      <c r="HC390">
        <f t="shared" si="313"/>
        <v>0</v>
      </c>
      <c r="IK390">
        <v>0</v>
      </c>
    </row>
    <row r="391" spans="1:255" x14ac:dyDescent="0.2">
      <c r="A391" s="2">
        <v>17</v>
      </c>
      <c r="B391" s="2">
        <v>1</v>
      </c>
      <c r="C391" s="2">
        <f>ROW(SmtRes!A658)</f>
        <v>658</v>
      </c>
      <c r="D391" s="2">
        <f>ROW(EtalonRes!A638)</f>
        <v>638</v>
      </c>
      <c r="E391" s="2" t="s">
        <v>441</v>
      </c>
      <c r="F391" s="2" t="s">
        <v>442</v>
      </c>
      <c r="G391" s="2" t="s">
        <v>443</v>
      </c>
      <c r="H391" s="2" t="s">
        <v>18</v>
      </c>
      <c r="I391" s="2">
        <f>ROUND(17/100,9)</f>
        <v>0.17</v>
      </c>
      <c r="J391" s="2">
        <v>0</v>
      </c>
      <c r="K391" s="2"/>
      <c r="L391" s="2"/>
      <c r="M391" s="2"/>
      <c r="N391" s="2"/>
      <c r="O391" s="2">
        <f t="shared" si="279"/>
        <v>130.96</v>
      </c>
      <c r="P391" s="2">
        <f t="shared" si="280"/>
        <v>21.78</v>
      </c>
      <c r="Q391" s="2">
        <f t="shared" si="281"/>
        <v>6.51</v>
      </c>
      <c r="R391" s="2">
        <f t="shared" si="282"/>
        <v>0.34</v>
      </c>
      <c r="S391" s="2">
        <f t="shared" si="283"/>
        <v>102.67</v>
      </c>
      <c r="T391" s="2">
        <f t="shared" si="284"/>
        <v>0</v>
      </c>
      <c r="U391" s="2">
        <f t="shared" si="285"/>
        <v>10.349600000000001</v>
      </c>
      <c r="V391" s="2">
        <f t="shared" si="286"/>
        <v>2.7200000000000002E-2</v>
      </c>
      <c r="W391" s="2">
        <f t="shared" si="287"/>
        <v>0</v>
      </c>
      <c r="X391" s="2">
        <f t="shared" si="288"/>
        <v>97.86</v>
      </c>
      <c r="Y391" s="2">
        <f t="shared" si="289"/>
        <v>66.959999999999994</v>
      </c>
      <c r="Z391" s="2"/>
      <c r="AA391" s="2">
        <v>16781625</v>
      </c>
      <c r="AB391" s="2">
        <f t="shared" si="290"/>
        <v>770.35</v>
      </c>
      <c r="AC391" s="2">
        <f t="shared" si="291"/>
        <v>128.13999999999999</v>
      </c>
      <c r="AD391" s="2">
        <f t="shared" si="314"/>
        <v>38.28</v>
      </c>
      <c r="AE391" s="2">
        <f t="shared" si="315"/>
        <v>2.0099999999999998</v>
      </c>
      <c r="AF391" s="2">
        <f t="shared" si="316"/>
        <v>603.92999999999995</v>
      </c>
      <c r="AG391" s="2">
        <f t="shared" si="292"/>
        <v>0</v>
      </c>
      <c r="AH391" s="2">
        <f t="shared" si="317"/>
        <v>60.88</v>
      </c>
      <c r="AI391" s="2">
        <f t="shared" si="318"/>
        <v>0.16</v>
      </c>
      <c r="AJ391" s="2">
        <f t="shared" si="293"/>
        <v>0</v>
      </c>
      <c r="AK391" s="2">
        <v>770.35</v>
      </c>
      <c r="AL391" s="2">
        <v>128.13999999999999</v>
      </c>
      <c r="AM391" s="2">
        <v>38.28</v>
      </c>
      <c r="AN391" s="2">
        <v>2.0099999999999998</v>
      </c>
      <c r="AO391" s="2">
        <v>603.92999999999995</v>
      </c>
      <c r="AP391" s="2">
        <v>0</v>
      </c>
      <c r="AQ391" s="2">
        <v>60.88</v>
      </c>
      <c r="AR391" s="2">
        <v>0.16</v>
      </c>
      <c r="AS391" s="2">
        <v>0</v>
      </c>
      <c r="AT391" s="2">
        <v>95</v>
      </c>
      <c r="AU391" s="2">
        <v>65</v>
      </c>
      <c r="AV391" s="2">
        <v>1</v>
      </c>
      <c r="AW391" s="2">
        <v>1</v>
      </c>
      <c r="AX391" s="2"/>
      <c r="AY391" s="2"/>
      <c r="AZ391" s="2">
        <v>1</v>
      </c>
      <c r="BA391" s="2">
        <v>1</v>
      </c>
      <c r="BB391" s="2">
        <v>1</v>
      </c>
      <c r="BC391" s="2">
        <v>1</v>
      </c>
      <c r="BD391" s="2" t="s">
        <v>6</v>
      </c>
      <c r="BE391" s="2" t="s">
        <v>6</v>
      </c>
      <c r="BF391" s="2" t="s">
        <v>6</v>
      </c>
      <c r="BG391" s="2" t="s">
        <v>6</v>
      </c>
      <c r="BH391" s="2">
        <v>0</v>
      </c>
      <c r="BI391" s="2">
        <v>2</v>
      </c>
      <c r="BJ391" s="2" t="s">
        <v>444</v>
      </c>
      <c r="BK391" s="2"/>
      <c r="BL391" s="2"/>
      <c r="BM391" s="2">
        <v>108001</v>
      </c>
      <c r="BN391" s="2">
        <v>0</v>
      </c>
      <c r="BO391" s="2" t="s">
        <v>6</v>
      </c>
      <c r="BP391" s="2">
        <v>0</v>
      </c>
      <c r="BQ391" s="2">
        <v>3</v>
      </c>
      <c r="BR391" s="2">
        <v>0</v>
      </c>
      <c r="BS391" s="2">
        <v>1</v>
      </c>
      <c r="BT391" s="2">
        <v>1</v>
      </c>
      <c r="BU391" s="2">
        <v>1</v>
      </c>
      <c r="BV391" s="2">
        <v>1</v>
      </c>
      <c r="BW391" s="2">
        <v>1</v>
      </c>
      <c r="BX391" s="2">
        <v>1</v>
      </c>
      <c r="BY391" s="2" t="s">
        <v>6</v>
      </c>
      <c r="BZ391" s="2">
        <v>95</v>
      </c>
      <c r="CA391" s="2">
        <v>65</v>
      </c>
      <c r="CB391" s="2"/>
      <c r="CC391" s="2"/>
      <c r="CD391" s="2"/>
      <c r="CE391" s="2">
        <v>0</v>
      </c>
      <c r="CF391" s="2">
        <v>0</v>
      </c>
      <c r="CG391" s="2">
        <v>0</v>
      </c>
      <c r="CH391" s="2"/>
      <c r="CI391" s="2"/>
      <c r="CJ391" s="2"/>
      <c r="CK391" s="2"/>
      <c r="CL391" s="2"/>
      <c r="CM391" s="2">
        <v>0</v>
      </c>
      <c r="CN391" s="2" t="s">
        <v>6</v>
      </c>
      <c r="CO391" s="2">
        <v>0</v>
      </c>
      <c r="CP391" s="2">
        <f t="shared" si="294"/>
        <v>130.96</v>
      </c>
      <c r="CQ391" s="2">
        <f t="shared" si="295"/>
        <v>128.13999999999999</v>
      </c>
      <c r="CR391" s="2">
        <f t="shared" si="296"/>
        <v>38.28</v>
      </c>
      <c r="CS391" s="2">
        <f t="shared" si="297"/>
        <v>2.0099999999999998</v>
      </c>
      <c r="CT391" s="2">
        <f t="shared" si="298"/>
        <v>603.92999999999995</v>
      </c>
      <c r="CU391" s="2">
        <f t="shared" si="299"/>
        <v>0</v>
      </c>
      <c r="CV391" s="2">
        <f t="shared" si="300"/>
        <v>60.88</v>
      </c>
      <c r="CW391" s="2">
        <f t="shared" si="301"/>
        <v>0.16</v>
      </c>
      <c r="CX391" s="2">
        <f t="shared" si="302"/>
        <v>0</v>
      </c>
      <c r="CY391" s="2">
        <f t="shared" si="303"/>
        <v>97.859500000000011</v>
      </c>
      <c r="CZ391" s="2">
        <f t="shared" si="304"/>
        <v>66.956500000000005</v>
      </c>
      <c r="DA391" s="2"/>
      <c r="DB391" s="2"/>
      <c r="DC391" s="2" t="s">
        <v>6</v>
      </c>
      <c r="DD391" s="2" t="s">
        <v>6</v>
      </c>
      <c r="DE391" s="2" t="s">
        <v>6</v>
      </c>
      <c r="DF391" s="2" t="s">
        <v>6</v>
      </c>
      <c r="DG391" s="2" t="s">
        <v>6</v>
      </c>
      <c r="DH391" s="2" t="s">
        <v>6</v>
      </c>
      <c r="DI391" s="2" t="s">
        <v>6</v>
      </c>
      <c r="DJ391" s="2" t="s">
        <v>6</v>
      </c>
      <c r="DK391" s="2" t="s">
        <v>6</v>
      </c>
      <c r="DL391" s="2" t="s">
        <v>6</v>
      </c>
      <c r="DM391" s="2" t="s">
        <v>6</v>
      </c>
      <c r="DN391" s="2">
        <v>0</v>
      </c>
      <c r="DO391" s="2">
        <v>0</v>
      </c>
      <c r="DP391" s="2">
        <v>1</v>
      </c>
      <c r="DQ391" s="2">
        <v>1</v>
      </c>
      <c r="DR391" s="2"/>
      <c r="DS391" s="2"/>
      <c r="DT391" s="2"/>
      <c r="DU391" s="2">
        <v>1013</v>
      </c>
      <c r="DV391" s="2" t="s">
        <v>18</v>
      </c>
      <c r="DW391" s="2" t="s">
        <v>18</v>
      </c>
      <c r="DX391" s="2">
        <v>1</v>
      </c>
      <c r="DY391" s="2"/>
      <c r="DZ391" s="2"/>
      <c r="EA391" s="2"/>
      <c r="EB391" s="2"/>
      <c r="EC391" s="2"/>
      <c r="ED391" s="2"/>
      <c r="EE391" s="2">
        <v>16510370</v>
      </c>
      <c r="EF391" s="2">
        <v>3</v>
      </c>
      <c r="EG391" s="2" t="s">
        <v>40</v>
      </c>
      <c r="EH391" s="2">
        <v>0</v>
      </c>
      <c r="EI391" s="2" t="s">
        <v>6</v>
      </c>
      <c r="EJ391" s="2">
        <v>2</v>
      </c>
      <c r="EK391" s="2">
        <v>108001</v>
      </c>
      <c r="EL391" s="2" t="s">
        <v>41</v>
      </c>
      <c r="EM391" s="2" t="s">
        <v>42</v>
      </c>
      <c r="EN391" s="2"/>
      <c r="EO391" s="2" t="s">
        <v>6</v>
      </c>
      <c r="EP391" s="2"/>
      <c r="EQ391" s="2">
        <v>0</v>
      </c>
      <c r="ER391" s="2">
        <v>770.35</v>
      </c>
      <c r="ES391" s="2">
        <v>128.13999999999999</v>
      </c>
      <c r="ET391" s="2">
        <v>38.28</v>
      </c>
      <c r="EU391" s="2">
        <v>2.0099999999999998</v>
      </c>
      <c r="EV391" s="2">
        <v>603.92999999999995</v>
      </c>
      <c r="EW391" s="2">
        <v>60.88</v>
      </c>
      <c r="EX391" s="2">
        <v>0.16</v>
      </c>
      <c r="EY391" s="2">
        <v>0</v>
      </c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>
        <v>0</v>
      </c>
      <c r="FR391" s="2">
        <f t="shared" si="305"/>
        <v>0</v>
      </c>
      <c r="FS391" s="2">
        <v>0</v>
      </c>
      <c r="FT391" s="2"/>
      <c r="FU391" s="2"/>
      <c r="FV391" s="2"/>
      <c r="FW391" s="2"/>
      <c r="FX391" s="2">
        <v>95</v>
      </c>
      <c r="FY391" s="2">
        <v>65</v>
      </c>
      <c r="FZ391" s="2"/>
      <c r="GA391" s="2" t="s">
        <v>6</v>
      </c>
      <c r="GB391" s="2"/>
      <c r="GC391" s="2"/>
      <c r="GD391" s="2">
        <v>0</v>
      </c>
      <c r="GE391" s="2"/>
      <c r="GF391" s="2">
        <v>1485613327</v>
      </c>
      <c r="GG391" s="2">
        <v>2</v>
      </c>
      <c r="GH391" s="2">
        <v>1</v>
      </c>
      <c r="GI391" s="2">
        <v>-2</v>
      </c>
      <c r="GJ391" s="2">
        <v>0</v>
      </c>
      <c r="GK391" s="2">
        <f>ROUND(R391*(R12)/100,2)</f>
        <v>0</v>
      </c>
      <c r="GL391" s="2">
        <f t="shared" si="306"/>
        <v>0</v>
      </c>
      <c r="GM391" s="2">
        <f t="shared" si="307"/>
        <v>295.77999999999997</v>
      </c>
      <c r="GN391" s="2">
        <f t="shared" si="308"/>
        <v>0</v>
      </c>
      <c r="GO391" s="2">
        <f t="shared" si="309"/>
        <v>295.77999999999997</v>
      </c>
      <c r="GP391" s="2">
        <f t="shared" si="310"/>
        <v>0</v>
      </c>
      <c r="GQ391" s="2"/>
      <c r="GR391" s="2">
        <v>0</v>
      </c>
      <c r="GS391" s="2">
        <v>3</v>
      </c>
      <c r="GT391" s="2">
        <v>0</v>
      </c>
      <c r="GU391" s="2" t="s">
        <v>6</v>
      </c>
      <c r="GV391" s="2">
        <f t="shared" si="311"/>
        <v>0</v>
      </c>
      <c r="GW391" s="2">
        <v>1</v>
      </c>
      <c r="GX391" s="2">
        <f t="shared" si="312"/>
        <v>0</v>
      </c>
      <c r="GY391" s="2"/>
      <c r="GZ391" s="2"/>
      <c r="HA391" s="2">
        <v>0</v>
      </c>
      <c r="HB391" s="2">
        <v>0</v>
      </c>
      <c r="HC391" s="2">
        <f t="shared" si="313"/>
        <v>0</v>
      </c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/>
      <c r="HR391" s="2"/>
      <c r="HS391" s="2"/>
      <c r="HT391" s="2"/>
      <c r="HU391" s="2"/>
      <c r="HV391" s="2"/>
      <c r="HW391" s="2"/>
      <c r="HX391" s="2"/>
      <c r="HY391" s="2"/>
      <c r="HZ391" s="2"/>
      <c r="IA391" s="2"/>
      <c r="IB391" s="2"/>
      <c r="IC391" s="2"/>
      <c r="ID391" s="2"/>
      <c r="IE391" s="2"/>
      <c r="IF391" s="2"/>
      <c r="IG391" s="2"/>
      <c r="IH391" s="2"/>
      <c r="II391" s="2"/>
      <c r="IJ391" s="2"/>
      <c r="IK391" s="2">
        <v>0</v>
      </c>
      <c r="IL391" s="2"/>
      <c r="IM391" s="2"/>
      <c r="IN391" s="2"/>
      <c r="IO391" s="2"/>
      <c r="IP391" s="2"/>
      <c r="IQ391" s="2"/>
      <c r="IR391" s="2"/>
      <c r="IS391" s="2"/>
      <c r="IT391" s="2"/>
      <c r="IU391" s="2"/>
    </row>
    <row r="392" spans="1:255" x14ac:dyDescent="0.2">
      <c r="A392">
        <v>17</v>
      </c>
      <c r="B392">
        <v>1</v>
      </c>
      <c r="C392">
        <f>ROW(SmtRes!A670)</f>
        <v>670</v>
      </c>
      <c r="D392">
        <f>ROW(EtalonRes!A648)</f>
        <v>648</v>
      </c>
      <c r="E392" t="s">
        <v>441</v>
      </c>
      <c r="F392" t="s">
        <v>442</v>
      </c>
      <c r="G392" t="s">
        <v>443</v>
      </c>
      <c r="H392" t="s">
        <v>18</v>
      </c>
      <c r="I392">
        <f>ROUND(17/100,9)</f>
        <v>0.17</v>
      </c>
      <c r="J392">
        <v>0</v>
      </c>
      <c r="O392">
        <f t="shared" si="279"/>
        <v>872.19</v>
      </c>
      <c r="P392">
        <f t="shared" si="280"/>
        <v>145.08000000000001</v>
      </c>
      <c r="Q392">
        <f t="shared" si="281"/>
        <v>43.34</v>
      </c>
      <c r="R392">
        <f t="shared" si="282"/>
        <v>2.2799999999999998</v>
      </c>
      <c r="S392">
        <f t="shared" si="283"/>
        <v>683.77</v>
      </c>
      <c r="T392">
        <f t="shared" si="284"/>
        <v>0</v>
      </c>
      <c r="U392">
        <f t="shared" si="285"/>
        <v>10.349600000000001</v>
      </c>
      <c r="V392">
        <f t="shared" si="286"/>
        <v>2.7200000000000002E-2</v>
      </c>
      <c r="W392">
        <f t="shared" si="287"/>
        <v>0</v>
      </c>
      <c r="X392">
        <f t="shared" si="288"/>
        <v>651.75</v>
      </c>
      <c r="Y392">
        <f t="shared" si="289"/>
        <v>445.93</v>
      </c>
      <c r="AA392">
        <v>16781639</v>
      </c>
      <c r="AB392">
        <f t="shared" si="290"/>
        <v>770.35</v>
      </c>
      <c r="AC392">
        <f t="shared" si="291"/>
        <v>128.13999999999999</v>
      </c>
      <c r="AD392">
        <f t="shared" si="314"/>
        <v>38.28</v>
      </c>
      <c r="AE392">
        <f t="shared" si="315"/>
        <v>2.0099999999999998</v>
      </c>
      <c r="AF392">
        <f t="shared" si="316"/>
        <v>603.92999999999995</v>
      </c>
      <c r="AG392">
        <f t="shared" si="292"/>
        <v>0</v>
      </c>
      <c r="AH392">
        <f t="shared" si="317"/>
        <v>60.88</v>
      </c>
      <c r="AI392">
        <f t="shared" si="318"/>
        <v>0.16</v>
      </c>
      <c r="AJ392">
        <f t="shared" si="293"/>
        <v>0</v>
      </c>
      <c r="AK392">
        <v>770.35</v>
      </c>
      <c r="AL392">
        <v>128.13999999999999</v>
      </c>
      <c r="AM392">
        <v>38.28</v>
      </c>
      <c r="AN392">
        <v>2.0099999999999998</v>
      </c>
      <c r="AO392">
        <v>603.92999999999995</v>
      </c>
      <c r="AP392">
        <v>0</v>
      </c>
      <c r="AQ392">
        <v>60.88</v>
      </c>
      <c r="AR392">
        <v>0.16</v>
      </c>
      <c r="AS392">
        <v>0</v>
      </c>
      <c r="AT392">
        <v>95</v>
      </c>
      <c r="AU392">
        <v>65</v>
      </c>
      <c r="AV392">
        <v>1</v>
      </c>
      <c r="AW392">
        <v>1</v>
      </c>
      <c r="AZ392">
        <v>6.66</v>
      </c>
      <c r="BA392">
        <v>6.66</v>
      </c>
      <c r="BB392">
        <v>6.66</v>
      </c>
      <c r="BC392">
        <v>6.66</v>
      </c>
      <c r="BD392" t="s">
        <v>6</v>
      </c>
      <c r="BE392" t="s">
        <v>6</v>
      </c>
      <c r="BF392" t="s">
        <v>6</v>
      </c>
      <c r="BG392" t="s">
        <v>6</v>
      </c>
      <c r="BH392">
        <v>0</v>
      </c>
      <c r="BI392">
        <v>2</v>
      </c>
      <c r="BJ392" t="s">
        <v>444</v>
      </c>
      <c r="BM392">
        <v>108001</v>
      </c>
      <c r="BN392">
        <v>0</v>
      </c>
      <c r="BO392" t="s">
        <v>6</v>
      </c>
      <c r="BP392">
        <v>0</v>
      </c>
      <c r="BQ392">
        <v>3</v>
      </c>
      <c r="BR392">
        <v>0</v>
      </c>
      <c r="BS392">
        <v>6.66</v>
      </c>
      <c r="BT392">
        <v>1</v>
      </c>
      <c r="BU392">
        <v>1</v>
      </c>
      <c r="BV392">
        <v>1</v>
      </c>
      <c r="BW392">
        <v>1</v>
      </c>
      <c r="BX392">
        <v>1</v>
      </c>
      <c r="BY392" t="s">
        <v>6</v>
      </c>
      <c r="BZ392">
        <v>95</v>
      </c>
      <c r="CA392">
        <v>65</v>
      </c>
      <c r="CE392">
        <v>0</v>
      </c>
      <c r="CF392">
        <v>0</v>
      </c>
      <c r="CG392">
        <v>0</v>
      </c>
      <c r="CM392">
        <v>0</v>
      </c>
      <c r="CN392" t="s">
        <v>6</v>
      </c>
      <c r="CO392">
        <v>0</v>
      </c>
      <c r="CP392">
        <f t="shared" si="294"/>
        <v>872.19</v>
      </c>
      <c r="CQ392">
        <f t="shared" si="295"/>
        <v>853.41239999999993</v>
      </c>
      <c r="CR392">
        <f t="shared" si="296"/>
        <v>254.94480000000001</v>
      </c>
      <c r="CS392">
        <f t="shared" si="297"/>
        <v>13.3866</v>
      </c>
      <c r="CT392">
        <f t="shared" si="298"/>
        <v>4022.1737999999996</v>
      </c>
      <c r="CU392">
        <f t="shared" si="299"/>
        <v>0</v>
      </c>
      <c r="CV392">
        <f t="shared" si="300"/>
        <v>60.88</v>
      </c>
      <c r="CW392">
        <f t="shared" si="301"/>
        <v>0.16</v>
      </c>
      <c r="CX392">
        <f t="shared" si="302"/>
        <v>0</v>
      </c>
      <c r="CY392">
        <f t="shared" si="303"/>
        <v>651.74749999999995</v>
      </c>
      <c r="CZ392">
        <f t="shared" si="304"/>
        <v>445.9325</v>
      </c>
      <c r="DC392" t="s">
        <v>6</v>
      </c>
      <c r="DD392" t="s">
        <v>6</v>
      </c>
      <c r="DE392" t="s">
        <v>6</v>
      </c>
      <c r="DF392" t="s">
        <v>6</v>
      </c>
      <c r="DG392" t="s">
        <v>6</v>
      </c>
      <c r="DH392" t="s">
        <v>6</v>
      </c>
      <c r="DI392" t="s">
        <v>6</v>
      </c>
      <c r="DJ392" t="s">
        <v>6</v>
      </c>
      <c r="DK392" t="s">
        <v>6</v>
      </c>
      <c r="DL392" t="s">
        <v>6</v>
      </c>
      <c r="DM392" t="s">
        <v>6</v>
      </c>
      <c r="DN392">
        <v>0</v>
      </c>
      <c r="DO392">
        <v>0</v>
      </c>
      <c r="DP392">
        <v>1</v>
      </c>
      <c r="DQ392">
        <v>1</v>
      </c>
      <c r="DU392">
        <v>1013</v>
      </c>
      <c r="DV392" t="s">
        <v>18</v>
      </c>
      <c r="DW392" t="s">
        <v>18</v>
      </c>
      <c r="DX392">
        <v>1</v>
      </c>
      <c r="EE392">
        <v>16510370</v>
      </c>
      <c r="EF392">
        <v>3</v>
      </c>
      <c r="EG392" t="s">
        <v>40</v>
      </c>
      <c r="EH392">
        <v>0</v>
      </c>
      <c r="EI392" t="s">
        <v>6</v>
      </c>
      <c r="EJ392">
        <v>2</v>
      </c>
      <c r="EK392">
        <v>108001</v>
      </c>
      <c r="EL392" t="s">
        <v>41</v>
      </c>
      <c r="EM392" t="s">
        <v>42</v>
      </c>
      <c r="EO392" t="s">
        <v>6</v>
      </c>
      <c r="EQ392">
        <v>0</v>
      </c>
      <c r="ER392">
        <v>770.35</v>
      </c>
      <c r="ES392">
        <v>128.13999999999999</v>
      </c>
      <c r="ET392">
        <v>38.28</v>
      </c>
      <c r="EU392">
        <v>2.0099999999999998</v>
      </c>
      <c r="EV392">
        <v>603.92999999999995</v>
      </c>
      <c r="EW392">
        <v>60.88</v>
      </c>
      <c r="EX392">
        <v>0.16</v>
      </c>
      <c r="EY392">
        <v>0</v>
      </c>
      <c r="FQ392">
        <v>0</v>
      </c>
      <c r="FR392">
        <f t="shared" si="305"/>
        <v>0</v>
      </c>
      <c r="FS392">
        <v>0</v>
      </c>
      <c r="FX392">
        <v>95</v>
      </c>
      <c r="FY392">
        <v>65</v>
      </c>
      <c r="GA392" t="s">
        <v>6</v>
      </c>
      <c r="GD392">
        <v>0</v>
      </c>
      <c r="GF392">
        <v>1485613327</v>
      </c>
      <c r="GG392">
        <v>1</v>
      </c>
      <c r="GH392">
        <v>1</v>
      </c>
      <c r="GI392">
        <v>4</v>
      </c>
      <c r="GJ392">
        <v>0</v>
      </c>
      <c r="GK392">
        <f>ROUND(R392*(S12)/100,2)</f>
        <v>0</v>
      </c>
      <c r="GL392">
        <f t="shared" si="306"/>
        <v>0</v>
      </c>
      <c r="GM392">
        <f t="shared" si="307"/>
        <v>1969.87</v>
      </c>
      <c r="GN392">
        <f t="shared" si="308"/>
        <v>0</v>
      </c>
      <c r="GO392">
        <f t="shared" si="309"/>
        <v>1969.87</v>
      </c>
      <c r="GP392">
        <f t="shared" si="310"/>
        <v>0</v>
      </c>
      <c r="GR392">
        <v>0</v>
      </c>
      <c r="GS392">
        <v>3</v>
      </c>
      <c r="GT392">
        <v>0</v>
      </c>
      <c r="GU392" t="s">
        <v>6</v>
      </c>
      <c r="GV392">
        <f t="shared" si="311"/>
        <v>0</v>
      </c>
      <c r="GW392">
        <v>1</v>
      </c>
      <c r="GX392">
        <f t="shared" si="312"/>
        <v>0</v>
      </c>
      <c r="HA392">
        <v>0</v>
      </c>
      <c r="HB392">
        <v>0</v>
      </c>
      <c r="HC392">
        <f t="shared" si="313"/>
        <v>0</v>
      </c>
      <c r="IK392">
        <v>0</v>
      </c>
    </row>
    <row r="393" spans="1:255" x14ac:dyDescent="0.2">
      <c r="A393" s="2">
        <v>18</v>
      </c>
      <c r="B393" s="2">
        <v>1</v>
      </c>
      <c r="C393" s="2">
        <v>657</v>
      </c>
      <c r="D393" s="2"/>
      <c r="E393" s="2" t="s">
        <v>445</v>
      </c>
      <c r="F393" s="2" t="s">
        <v>446</v>
      </c>
      <c r="G393" s="2" t="s">
        <v>447</v>
      </c>
      <c r="H393" s="2" t="s">
        <v>292</v>
      </c>
      <c r="I393" s="2">
        <f>I391*J393</f>
        <v>0.14000000000000001</v>
      </c>
      <c r="J393" s="2">
        <v>0.82352941176470595</v>
      </c>
      <c r="K393" s="2"/>
      <c r="L393" s="2"/>
      <c r="M393" s="2"/>
      <c r="N393" s="2"/>
      <c r="O393" s="2">
        <f t="shared" si="279"/>
        <v>136.22</v>
      </c>
      <c r="P393" s="2">
        <f t="shared" si="280"/>
        <v>136.22</v>
      </c>
      <c r="Q393" s="2">
        <f t="shared" si="281"/>
        <v>0</v>
      </c>
      <c r="R393" s="2">
        <f t="shared" si="282"/>
        <v>0</v>
      </c>
      <c r="S393" s="2">
        <f t="shared" si="283"/>
        <v>0</v>
      </c>
      <c r="T393" s="2">
        <f t="shared" si="284"/>
        <v>0</v>
      </c>
      <c r="U393" s="2">
        <f t="shared" si="285"/>
        <v>0</v>
      </c>
      <c r="V393" s="2">
        <f t="shared" si="286"/>
        <v>0</v>
      </c>
      <c r="W393" s="2">
        <f t="shared" si="287"/>
        <v>0</v>
      </c>
      <c r="X393" s="2">
        <f t="shared" si="288"/>
        <v>0</v>
      </c>
      <c r="Y393" s="2">
        <f t="shared" si="289"/>
        <v>0</v>
      </c>
      <c r="Z393" s="2"/>
      <c r="AA393" s="2">
        <v>16781625</v>
      </c>
      <c r="AB393" s="2">
        <f t="shared" si="290"/>
        <v>973</v>
      </c>
      <c r="AC393" s="2">
        <f t="shared" si="291"/>
        <v>973</v>
      </c>
      <c r="AD393" s="2">
        <f t="shared" si="314"/>
        <v>0</v>
      </c>
      <c r="AE393" s="2">
        <f t="shared" si="315"/>
        <v>0</v>
      </c>
      <c r="AF393" s="2">
        <f t="shared" si="316"/>
        <v>0</v>
      </c>
      <c r="AG393" s="2">
        <f t="shared" si="292"/>
        <v>0</v>
      </c>
      <c r="AH393" s="2">
        <f t="shared" si="317"/>
        <v>0</v>
      </c>
      <c r="AI393" s="2">
        <f t="shared" si="318"/>
        <v>0</v>
      </c>
      <c r="AJ393" s="2">
        <f t="shared" si="293"/>
        <v>0</v>
      </c>
      <c r="AK393" s="2">
        <v>973</v>
      </c>
      <c r="AL393" s="2">
        <v>973</v>
      </c>
      <c r="AM393" s="2">
        <v>0</v>
      </c>
      <c r="AN393" s="2">
        <v>0</v>
      </c>
      <c r="AO393" s="2">
        <v>0</v>
      </c>
      <c r="AP393" s="2">
        <v>0</v>
      </c>
      <c r="AQ393" s="2">
        <v>0</v>
      </c>
      <c r="AR393" s="2">
        <v>0</v>
      </c>
      <c r="AS393" s="2">
        <v>0</v>
      </c>
      <c r="AT393" s="2">
        <v>95</v>
      </c>
      <c r="AU393" s="2">
        <v>65</v>
      </c>
      <c r="AV393" s="2">
        <v>1</v>
      </c>
      <c r="AW393" s="2">
        <v>1</v>
      </c>
      <c r="AX393" s="2"/>
      <c r="AY393" s="2"/>
      <c r="AZ393" s="2">
        <v>1</v>
      </c>
      <c r="BA393" s="2">
        <v>1</v>
      </c>
      <c r="BB393" s="2">
        <v>1</v>
      </c>
      <c r="BC393" s="2">
        <v>1</v>
      </c>
      <c r="BD393" s="2" t="s">
        <v>6</v>
      </c>
      <c r="BE393" s="2" t="s">
        <v>6</v>
      </c>
      <c r="BF393" s="2" t="s">
        <v>6</v>
      </c>
      <c r="BG393" s="2" t="s">
        <v>6</v>
      </c>
      <c r="BH393" s="2">
        <v>3</v>
      </c>
      <c r="BI393" s="2">
        <v>2</v>
      </c>
      <c r="BJ393" s="2" t="s">
        <v>448</v>
      </c>
      <c r="BK393" s="2"/>
      <c r="BL393" s="2"/>
      <c r="BM393" s="2">
        <v>108001</v>
      </c>
      <c r="BN393" s="2">
        <v>0</v>
      </c>
      <c r="BO393" s="2" t="s">
        <v>6</v>
      </c>
      <c r="BP393" s="2">
        <v>0</v>
      </c>
      <c r="BQ393" s="2">
        <v>3</v>
      </c>
      <c r="BR393" s="2">
        <v>0</v>
      </c>
      <c r="BS393" s="2">
        <v>1</v>
      </c>
      <c r="BT393" s="2">
        <v>1</v>
      </c>
      <c r="BU393" s="2">
        <v>1</v>
      </c>
      <c r="BV393" s="2">
        <v>1</v>
      </c>
      <c r="BW393" s="2">
        <v>1</v>
      </c>
      <c r="BX393" s="2">
        <v>1</v>
      </c>
      <c r="BY393" s="2" t="s">
        <v>6</v>
      </c>
      <c r="BZ393" s="2">
        <v>95</v>
      </c>
      <c r="CA393" s="2">
        <v>65</v>
      </c>
      <c r="CB393" s="2"/>
      <c r="CC393" s="2"/>
      <c r="CD393" s="2"/>
      <c r="CE393" s="2">
        <v>0</v>
      </c>
      <c r="CF393" s="2">
        <v>0</v>
      </c>
      <c r="CG393" s="2">
        <v>0</v>
      </c>
      <c r="CH393" s="2"/>
      <c r="CI393" s="2"/>
      <c r="CJ393" s="2"/>
      <c r="CK393" s="2"/>
      <c r="CL393" s="2"/>
      <c r="CM393" s="2">
        <v>0</v>
      </c>
      <c r="CN393" s="2" t="s">
        <v>6</v>
      </c>
      <c r="CO393" s="2">
        <v>0</v>
      </c>
      <c r="CP393" s="2">
        <f t="shared" si="294"/>
        <v>136.22</v>
      </c>
      <c r="CQ393" s="2">
        <f t="shared" si="295"/>
        <v>973</v>
      </c>
      <c r="CR393" s="2">
        <f t="shared" si="296"/>
        <v>0</v>
      </c>
      <c r="CS393" s="2">
        <f t="shared" si="297"/>
        <v>0</v>
      </c>
      <c r="CT393" s="2">
        <f t="shared" si="298"/>
        <v>0</v>
      </c>
      <c r="CU393" s="2">
        <f t="shared" si="299"/>
        <v>0</v>
      </c>
      <c r="CV393" s="2">
        <f t="shared" si="300"/>
        <v>0</v>
      </c>
      <c r="CW393" s="2">
        <f t="shared" si="301"/>
        <v>0</v>
      </c>
      <c r="CX393" s="2">
        <f t="shared" si="302"/>
        <v>0</v>
      </c>
      <c r="CY393" s="2">
        <f t="shared" si="303"/>
        <v>0</v>
      </c>
      <c r="CZ393" s="2">
        <f t="shared" si="304"/>
        <v>0</v>
      </c>
      <c r="DA393" s="2"/>
      <c r="DB393" s="2"/>
      <c r="DC393" s="2" t="s">
        <v>6</v>
      </c>
      <c r="DD393" s="2" t="s">
        <v>6</v>
      </c>
      <c r="DE393" s="2" t="s">
        <v>6</v>
      </c>
      <c r="DF393" s="2" t="s">
        <v>6</v>
      </c>
      <c r="DG393" s="2" t="s">
        <v>6</v>
      </c>
      <c r="DH393" s="2" t="s">
        <v>6</v>
      </c>
      <c r="DI393" s="2" t="s">
        <v>6</v>
      </c>
      <c r="DJ393" s="2" t="s">
        <v>6</v>
      </c>
      <c r="DK393" s="2" t="s">
        <v>6</v>
      </c>
      <c r="DL393" s="2" t="s">
        <v>6</v>
      </c>
      <c r="DM393" s="2" t="s">
        <v>6</v>
      </c>
      <c r="DN393" s="2">
        <v>0</v>
      </c>
      <c r="DO393" s="2">
        <v>0</v>
      </c>
      <c r="DP393" s="2">
        <v>1</v>
      </c>
      <c r="DQ393" s="2">
        <v>1</v>
      </c>
      <c r="DR393" s="2"/>
      <c r="DS393" s="2"/>
      <c r="DT393" s="2"/>
      <c r="DU393" s="2">
        <v>1010</v>
      </c>
      <c r="DV393" s="2" t="s">
        <v>292</v>
      </c>
      <c r="DW393" s="2" t="s">
        <v>292</v>
      </c>
      <c r="DX393" s="2">
        <v>100</v>
      </c>
      <c r="DY393" s="2"/>
      <c r="DZ393" s="2"/>
      <c r="EA393" s="2"/>
      <c r="EB393" s="2"/>
      <c r="EC393" s="2"/>
      <c r="ED393" s="2"/>
      <c r="EE393" s="2">
        <v>16510370</v>
      </c>
      <c r="EF393" s="2">
        <v>3</v>
      </c>
      <c r="EG393" s="2" t="s">
        <v>40</v>
      </c>
      <c r="EH393" s="2">
        <v>0</v>
      </c>
      <c r="EI393" s="2" t="s">
        <v>6</v>
      </c>
      <c r="EJ393" s="2">
        <v>2</v>
      </c>
      <c r="EK393" s="2">
        <v>108001</v>
      </c>
      <c r="EL393" s="2" t="s">
        <v>41</v>
      </c>
      <c r="EM393" s="2" t="s">
        <v>42</v>
      </c>
      <c r="EN393" s="2"/>
      <c r="EO393" s="2" t="s">
        <v>6</v>
      </c>
      <c r="EP393" s="2"/>
      <c r="EQ393" s="2">
        <v>0</v>
      </c>
      <c r="ER393" s="2">
        <v>973</v>
      </c>
      <c r="ES393" s="2">
        <v>973</v>
      </c>
      <c r="ET393" s="2">
        <v>0</v>
      </c>
      <c r="EU393" s="2">
        <v>0</v>
      </c>
      <c r="EV393" s="2">
        <v>0</v>
      </c>
      <c r="EW393" s="2">
        <v>0</v>
      </c>
      <c r="EX393" s="2">
        <v>0</v>
      </c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>
        <v>0</v>
      </c>
      <c r="FR393" s="2">
        <f t="shared" si="305"/>
        <v>0</v>
      </c>
      <c r="FS393" s="2">
        <v>0</v>
      </c>
      <c r="FT393" s="2"/>
      <c r="FU393" s="2"/>
      <c r="FV393" s="2"/>
      <c r="FW393" s="2"/>
      <c r="FX393" s="2">
        <v>95</v>
      </c>
      <c r="FY393" s="2">
        <v>65</v>
      </c>
      <c r="FZ393" s="2"/>
      <c r="GA393" s="2" t="s">
        <v>6</v>
      </c>
      <c r="GB393" s="2"/>
      <c r="GC393" s="2"/>
      <c r="GD393" s="2">
        <v>0</v>
      </c>
      <c r="GE393" s="2"/>
      <c r="GF393" s="2">
        <v>1497832656</v>
      </c>
      <c r="GG393" s="2">
        <v>2</v>
      </c>
      <c r="GH393" s="2">
        <v>1</v>
      </c>
      <c r="GI393" s="2">
        <v>-2</v>
      </c>
      <c r="GJ393" s="2">
        <v>0</v>
      </c>
      <c r="GK393" s="2">
        <f>ROUND(R393*(R12)/100,2)</f>
        <v>0</v>
      </c>
      <c r="GL393" s="2">
        <f t="shared" si="306"/>
        <v>0</v>
      </c>
      <c r="GM393" s="2">
        <f t="shared" si="307"/>
        <v>136.22</v>
      </c>
      <c r="GN393" s="2">
        <f t="shared" si="308"/>
        <v>0</v>
      </c>
      <c r="GO393" s="2">
        <f t="shared" si="309"/>
        <v>136.22</v>
      </c>
      <c r="GP393" s="2">
        <f t="shared" si="310"/>
        <v>0</v>
      </c>
      <c r="GQ393" s="2"/>
      <c r="GR393" s="2">
        <v>0</v>
      </c>
      <c r="GS393" s="2">
        <v>3</v>
      </c>
      <c r="GT393" s="2">
        <v>0</v>
      </c>
      <c r="GU393" s="2" t="s">
        <v>6</v>
      </c>
      <c r="GV393" s="2">
        <f t="shared" si="311"/>
        <v>0</v>
      </c>
      <c r="GW393" s="2">
        <v>1</v>
      </c>
      <c r="GX393" s="2">
        <f t="shared" si="312"/>
        <v>0</v>
      </c>
      <c r="GY393" s="2"/>
      <c r="GZ393" s="2"/>
      <c r="HA393" s="2">
        <v>0</v>
      </c>
      <c r="HB393" s="2">
        <v>0</v>
      </c>
      <c r="HC393" s="2">
        <f t="shared" si="313"/>
        <v>0</v>
      </c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/>
      <c r="HR393" s="2"/>
      <c r="HS393" s="2"/>
      <c r="HT393" s="2"/>
      <c r="HU393" s="2"/>
      <c r="HV393" s="2"/>
      <c r="HW393" s="2"/>
      <c r="HX393" s="2"/>
      <c r="HY393" s="2"/>
      <c r="HZ393" s="2"/>
      <c r="IA393" s="2"/>
      <c r="IB393" s="2"/>
      <c r="IC393" s="2"/>
      <c r="ID393" s="2"/>
      <c r="IE393" s="2"/>
      <c r="IF393" s="2"/>
      <c r="IG393" s="2"/>
      <c r="IH393" s="2"/>
      <c r="II393" s="2"/>
      <c r="IJ393" s="2"/>
      <c r="IK393" s="2">
        <v>0</v>
      </c>
      <c r="IL393" s="2"/>
      <c r="IM393" s="2"/>
      <c r="IN393" s="2"/>
      <c r="IO393" s="2"/>
      <c r="IP393" s="2"/>
      <c r="IQ393" s="2"/>
      <c r="IR393" s="2"/>
      <c r="IS393" s="2"/>
      <c r="IT393" s="2"/>
      <c r="IU393" s="2"/>
    </row>
    <row r="394" spans="1:255" x14ac:dyDescent="0.2">
      <c r="A394">
        <v>18</v>
      </c>
      <c r="B394">
        <v>1</v>
      </c>
      <c r="C394">
        <v>669</v>
      </c>
      <c r="E394" t="s">
        <v>445</v>
      </c>
      <c r="F394" t="s">
        <v>446</v>
      </c>
      <c r="G394" t="s">
        <v>447</v>
      </c>
      <c r="H394" t="s">
        <v>292</v>
      </c>
      <c r="I394">
        <f>I392*J394</f>
        <v>0.14000000000000001</v>
      </c>
      <c r="J394">
        <v>0.82352941176470595</v>
      </c>
      <c r="O394">
        <f t="shared" si="279"/>
        <v>907.23</v>
      </c>
      <c r="P394">
        <f t="shared" si="280"/>
        <v>907.23</v>
      </c>
      <c r="Q394">
        <f t="shared" si="281"/>
        <v>0</v>
      </c>
      <c r="R394">
        <f t="shared" si="282"/>
        <v>0</v>
      </c>
      <c r="S394">
        <f t="shared" si="283"/>
        <v>0</v>
      </c>
      <c r="T394">
        <f t="shared" si="284"/>
        <v>0</v>
      </c>
      <c r="U394">
        <f t="shared" si="285"/>
        <v>0</v>
      </c>
      <c r="V394">
        <f t="shared" si="286"/>
        <v>0</v>
      </c>
      <c r="W394">
        <f t="shared" si="287"/>
        <v>0</v>
      </c>
      <c r="X394">
        <f t="shared" si="288"/>
        <v>0</v>
      </c>
      <c r="Y394">
        <f t="shared" si="289"/>
        <v>0</v>
      </c>
      <c r="AA394">
        <v>16781639</v>
      </c>
      <c r="AB394">
        <f t="shared" si="290"/>
        <v>973</v>
      </c>
      <c r="AC394">
        <f t="shared" si="291"/>
        <v>973</v>
      </c>
      <c r="AD394">
        <f t="shared" si="314"/>
        <v>0</v>
      </c>
      <c r="AE394">
        <f t="shared" si="315"/>
        <v>0</v>
      </c>
      <c r="AF394">
        <f t="shared" si="316"/>
        <v>0</v>
      </c>
      <c r="AG394">
        <f t="shared" si="292"/>
        <v>0</v>
      </c>
      <c r="AH394">
        <f t="shared" si="317"/>
        <v>0</v>
      </c>
      <c r="AI394">
        <f t="shared" si="318"/>
        <v>0</v>
      </c>
      <c r="AJ394">
        <f t="shared" si="293"/>
        <v>0</v>
      </c>
      <c r="AK394">
        <v>973</v>
      </c>
      <c r="AL394">
        <v>973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95</v>
      </c>
      <c r="AU394">
        <v>65</v>
      </c>
      <c r="AV394">
        <v>1</v>
      </c>
      <c r="AW394">
        <v>1</v>
      </c>
      <c r="AZ394">
        <v>6.66</v>
      </c>
      <c r="BA394">
        <v>1</v>
      </c>
      <c r="BB394">
        <v>1</v>
      </c>
      <c r="BC394">
        <v>6.66</v>
      </c>
      <c r="BD394" t="s">
        <v>6</v>
      </c>
      <c r="BE394" t="s">
        <v>6</v>
      </c>
      <c r="BF394" t="s">
        <v>6</v>
      </c>
      <c r="BG394" t="s">
        <v>6</v>
      </c>
      <c r="BH394">
        <v>3</v>
      </c>
      <c r="BI394">
        <v>2</v>
      </c>
      <c r="BJ394" t="s">
        <v>448</v>
      </c>
      <c r="BM394">
        <v>108001</v>
      </c>
      <c r="BN394">
        <v>0</v>
      </c>
      <c r="BO394" t="s">
        <v>6</v>
      </c>
      <c r="BP394">
        <v>0</v>
      </c>
      <c r="BQ394">
        <v>3</v>
      </c>
      <c r="BR394">
        <v>0</v>
      </c>
      <c r="BS394">
        <v>1</v>
      </c>
      <c r="BT394">
        <v>1</v>
      </c>
      <c r="BU394">
        <v>1</v>
      </c>
      <c r="BV394">
        <v>1</v>
      </c>
      <c r="BW394">
        <v>1</v>
      </c>
      <c r="BX394">
        <v>1</v>
      </c>
      <c r="BY394" t="s">
        <v>6</v>
      </c>
      <c r="BZ394">
        <v>95</v>
      </c>
      <c r="CA394">
        <v>65</v>
      </c>
      <c r="CE394">
        <v>0</v>
      </c>
      <c r="CF394">
        <v>0</v>
      </c>
      <c r="CG394">
        <v>0</v>
      </c>
      <c r="CM394">
        <v>0</v>
      </c>
      <c r="CN394" t="s">
        <v>6</v>
      </c>
      <c r="CO394">
        <v>0</v>
      </c>
      <c r="CP394">
        <f t="shared" si="294"/>
        <v>907.23</v>
      </c>
      <c r="CQ394">
        <f t="shared" si="295"/>
        <v>6480.18</v>
      </c>
      <c r="CR394">
        <f t="shared" si="296"/>
        <v>0</v>
      </c>
      <c r="CS394">
        <f t="shared" si="297"/>
        <v>0</v>
      </c>
      <c r="CT394">
        <f t="shared" si="298"/>
        <v>0</v>
      </c>
      <c r="CU394">
        <f t="shared" si="299"/>
        <v>0</v>
      </c>
      <c r="CV394">
        <f t="shared" si="300"/>
        <v>0</v>
      </c>
      <c r="CW394">
        <f t="shared" si="301"/>
        <v>0</v>
      </c>
      <c r="CX394">
        <f t="shared" si="302"/>
        <v>0</v>
      </c>
      <c r="CY394">
        <f t="shared" si="303"/>
        <v>0</v>
      </c>
      <c r="CZ394">
        <f t="shared" si="304"/>
        <v>0</v>
      </c>
      <c r="DC394" t="s">
        <v>6</v>
      </c>
      <c r="DD394" t="s">
        <v>6</v>
      </c>
      <c r="DE394" t="s">
        <v>6</v>
      </c>
      <c r="DF394" t="s">
        <v>6</v>
      </c>
      <c r="DG394" t="s">
        <v>6</v>
      </c>
      <c r="DH394" t="s">
        <v>6</v>
      </c>
      <c r="DI394" t="s">
        <v>6</v>
      </c>
      <c r="DJ394" t="s">
        <v>6</v>
      </c>
      <c r="DK394" t="s">
        <v>6</v>
      </c>
      <c r="DL394" t="s">
        <v>6</v>
      </c>
      <c r="DM394" t="s">
        <v>6</v>
      </c>
      <c r="DN394">
        <v>0</v>
      </c>
      <c r="DO394">
        <v>0</v>
      </c>
      <c r="DP394">
        <v>1</v>
      </c>
      <c r="DQ394">
        <v>1</v>
      </c>
      <c r="DU394">
        <v>1010</v>
      </c>
      <c r="DV394" t="s">
        <v>292</v>
      </c>
      <c r="DW394" t="s">
        <v>292</v>
      </c>
      <c r="DX394">
        <v>100</v>
      </c>
      <c r="EE394">
        <v>16510370</v>
      </c>
      <c r="EF394">
        <v>3</v>
      </c>
      <c r="EG394" t="s">
        <v>40</v>
      </c>
      <c r="EH394">
        <v>0</v>
      </c>
      <c r="EI394" t="s">
        <v>6</v>
      </c>
      <c r="EJ394">
        <v>2</v>
      </c>
      <c r="EK394">
        <v>108001</v>
      </c>
      <c r="EL394" t="s">
        <v>41</v>
      </c>
      <c r="EM394" t="s">
        <v>42</v>
      </c>
      <c r="EO394" t="s">
        <v>6</v>
      </c>
      <c r="EQ394">
        <v>0</v>
      </c>
      <c r="ER394">
        <v>973</v>
      </c>
      <c r="ES394">
        <v>973</v>
      </c>
      <c r="ET394">
        <v>0</v>
      </c>
      <c r="EU394">
        <v>0</v>
      </c>
      <c r="EV394">
        <v>0</v>
      </c>
      <c r="EW394">
        <v>0</v>
      </c>
      <c r="EX394">
        <v>0</v>
      </c>
      <c r="FQ394">
        <v>0</v>
      </c>
      <c r="FR394">
        <f t="shared" si="305"/>
        <v>0</v>
      </c>
      <c r="FS394">
        <v>0</v>
      </c>
      <c r="FX394">
        <v>95</v>
      </c>
      <c r="FY394">
        <v>65</v>
      </c>
      <c r="GA394" t="s">
        <v>6</v>
      </c>
      <c r="GD394">
        <v>0</v>
      </c>
      <c r="GF394">
        <v>1497832656</v>
      </c>
      <c r="GG394">
        <v>1</v>
      </c>
      <c r="GH394">
        <v>1</v>
      </c>
      <c r="GI394">
        <v>4</v>
      </c>
      <c r="GJ394">
        <v>0</v>
      </c>
      <c r="GK394">
        <f>ROUND(R394*(S12)/100,2)</f>
        <v>0</v>
      </c>
      <c r="GL394">
        <f t="shared" si="306"/>
        <v>0</v>
      </c>
      <c r="GM394">
        <f t="shared" si="307"/>
        <v>907.23</v>
      </c>
      <c r="GN394">
        <f t="shared" si="308"/>
        <v>0</v>
      </c>
      <c r="GO394">
        <f t="shared" si="309"/>
        <v>907.23</v>
      </c>
      <c r="GP394">
        <f t="shared" si="310"/>
        <v>0</v>
      </c>
      <c r="GR394">
        <v>0</v>
      </c>
      <c r="GS394">
        <v>3</v>
      </c>
      <c r="GT394">
        <v>0</v>
      </c>
      <c r="GU394" t="s">
        <v>6</v>
      </c>
      <c r="GV394">
        <f t="shared" si="311"/>
        <v>0</v>
      </c>
      <c r="GW394">
        <v>1</v>
      </c>
      <c r="GX394">
        <f t="shared" si="312"/>
        <v>0</v>
      </c>
      <c r="HA394">
        <v>0</v>
      </c>
      <c r="HB394">
        <v>0</v>
      </c>
      <c r="HC394">
        <f t="shared" si="313"/>
        <v>0</v>
      </c>
      <c r="IK394">
        <v>0</v>
      </c>
    </row>
    <row r="395" spans="1:255" x14ac:dyDescent="0.2">
      <c r="A395" s="2">
        <v>18</v>
      </c>
      <c r="B395" s="2">
        <v>1</v>
      </c>
      <c r="C395" s="2">
        <v>656</v>
      </c>
      <c r="D395" s="2"/>
      <c r="E395" s="2" t="s">
        <v>449</v>
      </c>
      <c r="F395" s="2" t="s">
        <v>450</v>
      </c>
      <c r="G395" s="2" t="s">
        <v>451</v>
      </c>
      <c r="H395" s="2" t="s">
        <v>292</v>
      </c>
      <c r="I395" s="2">
        <f>I391*J395</f>
        <v>0.03</v>
      </c>
      <c r="J395" s="2">
        <v>0.1764705882352941</v>
      </c>
      <c r="K395" s="2"/>
      <c r="L395" s="2"/>
      <c r="M395" s="2"/>
      <c r="N395" s="2"/>
      <c r="O395" s="2">
        <f t="shared" si="279"/>
        <v>26.97</v>
      </c>
      <c r="P395" s="2">
        <f t="shared" si="280"/>
        <v>26.97</v>
      </c>
      <c r="Q395" s="2">
        <f t="shared" si="281"/>
        <v>0</v>
      </c>
      <c r="R395" s="2">
        <f t="shared" si="282"/>
        <v>0</v>
      </c>
      <c r="S395" s="2">
        <f t="shared" si="283"/>
        <v>0</v>
      </c>
      <c r="T395" s="2">
        <f t="shared" si="284"/>
        <v>0</v>
      </c>
      <c r="U395" s="2">
        <f t="shared" si="285"/>
        <v>0</v>
      </c>
      <c r="V395" s="2">
        <f t="shared" si="286"/>
        <v>0</v>
      </c>
      <c r="W395" s="2">
        <f t="shared" si="287"/>
        <v>0</v>
      </c>
      <c r="X395" s="2">
        <f t="shared" si="288"/>
        <v>0</v>
      </c>
      <c r="Y395" s="2">
        <f t="shared" si="289"/>
        <v>0</v>
      </c>
      <c r="Z395" s="2"/>
      <c r="AA395" s="2">
        <v>16781625</v>
      </c>
      <c r="AB395" s="2">
        <f t="shared" si="290"/>
        <v>899</v>
      </c>
      <c r="AC395" s="2">
        <f t="shared" si="291"/>
        <v>899</v>
      </c>
      <c r="AD395" s="2">
        <f t="shared" si="314"/>
        <v>0</v>
      </c>
      <c r="AE395" s="2">
        <f t="shared" si="315"/>
        <v>0</v>
      </c>
      <c r="AF395" s="2">
        <f t="shared" si="316"/>
        <v>0</v>
      </c>
      <c r="AG395" s="2">
        <f t="shared" si="292"/>
        <v>0</v>
      </c>
      <c r="AH395" s="2">
        <f t="shared" si="317"/>
        <v>0</v>
      </c>
      <c r="AI395" s="2">
        <f t="shared" si="318"/>
        <v>0</v>
      </c>
      <c r="AJ395" s="2">
        <f t="shared" si="293"/>
        <v>0</v>
      </c>
      <c r="AK395" s="2">
        <v>899</v>
      </c>
      <c r="AL395" s="2">
        <v>899</v>
      </c>
      <c r="AM395" s="2">
        <v>0</v>
      </c>
      <c r="AN395" s="2">
        <v>0</v>
      </c>
      <c r="AO395" s="2">
        <v>0</v>
      </c>
      <c r="AP395" s="2">
        <v>0</v>
      </c>
      <c r="AQ395" s="2">
        <v>0</v>
      </c>
      <c r="AR395" s="2">
        <v>0</v>
      </c>
      <c r="AS395" s="2">
        <v>0</v>
      </c>
      <c r="AT395" s="2">
        <v>95</v>
      </c>
      <c r="AU395" s="2">
        <v>65</v>
      </c>
      <c r="AV395" s="2">
        <v>1</v>
      </c>
      <c r="AW395" s="2">
        <v>1</v>
      </c>
      <c r="AX395" s="2"/>
      <c r="AY395" s="2"/>
      <c r="AZ395" s="2">
        <v>1</v>
      </c>
      <c r="BA395" s="2">
        <v>1</v>
      </c>
      <c r="BB395" s="2">
        <v>1</v>
      </c>
      <c r="BC395" s="2">
        <v>1</v>
      </c>
      <c r="BD395" s="2" t="s">
        <v>6</v>
      </c>
      <c r="BE395" s="2" t="s">
        <v>6</v>
      </c>
      <c r="BF395" s="2" t="s">
        <v>6</v>
      </c>
      <c r="BG395" s="2" t="s">
        <v>6</v>
      </c>
      <c r="BH395" s="2">
        <v>3</v>
      </c>
      <c r="BI395" s="2">
        <v>2</v>
      </c>
      <c r="BJ395" s="2" t="s">
        <v>452</v>
      </c>
      <c r="BK395" s="2"/>
      <c r="BL395" s="2"/>
      <c r="BM395" s="2">
        <v>108001</v>
      </c>
      <c r="BN395" s="2">
        <v>0</v>
      </c>
      <c r="BO395" s="2" t="s">
        <v>6</v>
      </c>
      <c r="BP395" s="2">
        <v>0</v>
      </c>
      <c r="BQ395" s="2">
        <v>3</v>
      </c>
      <c r="BR395" s="2">
        <v>0</v>
      </c>
      <c r="BS395" s="2">
        <v>1</v>
      </c>
      <c r="BT395" s="2">
        <v>1</v>
      </c>
      <c r="BU395" s="2">
        <v>1</v>
      </c>
      <c r="BV395" s="2">
        <v>1</v>
      </c>
      <c r="BW395" s="2">
        <v>1</v>
      </c>
      <c r="BX395" s="2">
        <v>1</v>
      </c>
      <c r="BY395" s="2" t="s">
        <v>6</v>
      </c>
      <c r="BZ395" s="2">
        <v>95</v>
      </c>
      <c r="CA395" s="2">
        <v>65</v>
      </c>
      <c r="CB395" s="2"/>
      <c r="CC395" s="2"/>
      <c r="CD395" s="2"/>
      <c r="CE395" s="2">
        <v>0</v>
      </c>
      <c r="CF395" s="2">
        <v>0</v>
      </c>
      <c r="CG395" s="2">
        <v>0</v>
      </c>
      <c r="CH395" s="2"/>
      <c r="CI395" s="2"/>
      <c r="CJ395" s="2"/>
      <c r="CK395" s="2"/>
      <c r="CL395" s="2"/>
      <c r="CM395" s="2">
        <v>0</v>
      </c>
      <c r="CN395" s="2" t="s">
        <v>6</v>
      </c>
      <c r="CO395" s="2">
        <v>0</v>
      </c>
      <c r="CP395" s="2">
        <f t="shared" si="294"/>
        <v>26.97</v>
      </c>
      <c r="CQ395" s="2">
        <f t="shared" si="295"/>
        <v>899</v>
      </c>
      <c r="CR395" s="2">
        <f t="shared" si="296"/>
        <v>0</v>
      </c>
      <c r="CS395" s="2">
        <f t="shared" si="297"/>
        <v>0</v>
      </c>
      <c r="CT395" s="2">
        <f t="shared" si="298"/>
        <v>0</v>
      </c>
      <c r="CU395" s="2">
        <f t="shared" si="299"/>
        <v>0</v>
      </c>
      <c r="CV395" s="2">
        <f t="shared" si="300"/>
        <v>0</v>
      </c>
      <c r="CW395" s="2">
        <f t="shared" si="301"/>
        <v>0</v>
      </c>
      <c r="CX395" s="2">
        <f t="shared" si="302"/>
        <v>0</v>
      </c>
      <c r="CY395" s="2">
        <f t="shared" si="303"/>
        <v>0</v>
      </c>
      <c r="CZ395" s="2">
        <f t="shared" si="304"/>
        <v>0</v>
      </c>
      <c r="DA395" s="2"/>
      <c r="DB395" s="2"/>
      <c r="DC395" s="2" t="s">
        <v>6</v>
      </c>
      <c r="DD395" s="2" t="s">
        <v>6</v>
      </c>
      <c r="DE395" s="2" t="s">
        <v>6</v>
      </c>
      <c r="DF395" s="2" t="s">
        <v>6</v>
      </c>
      <c r="DG395" s="2" t="s">
        <v>6</v>
      </c>
      <c r="DH395" s="2" t="s">
        <v>6</v>
      </c>
      <c r="DI395" s="2" t="s">
        <v>6</v>
      </c>
      <c r="DJ395" s="2" t="s">
        <v>6</v>
      </c>
      <c r="DK395" s="2" t="s">
        <v>6</v>
      </c>
      <c r="DL395" s="2" t="s">
        <v>6</v>
      </c>
      <c r="DM395" s="2" t="s">
        <v>6</v>
      </c>
      <c r="DN395" s="2">
        <v>0</v>
      </c>
      <c r="DO395" s="2">
        <v>0</v>
      </c>
      <c r="DP395" s="2">
        <v>1</v>
      </c>
      <c r="DQ395" s="2">
        <v>1</v>
      </c>
      <c r="DR395" s="2"/>
      <c r="DS395" s="2"/>
      <c r="DT395" s="2"/>
      <c r="DU395" s="2">
        <v>1010</v>
      </c>
      <c r="DV395" s="2" t="s">
        <v>292</v>
      </c>
      <c r="DW395" s="2" t="s">
        <v>292</v>
      </c>
      <c r="DX395" s="2">
        <v>100</v>
      </c>
      <c r="DY395" s="2"/>
      <c r="DZ395" s="2"/>
      <c r="EA395" s="2"/>
      <c r="EB395" s="2"/>
      <c r="EC395" s="2"/>
      <c r="ED395" s="2"/>
      <c r="EE395" s="2">
        <v>16510370</v>
      </c>
      <c r="EF395" s="2">
        <v>3</v>
      </c>
      <c r="EG395" s="2" t="s">
        <v>40</v>
      </c>
      <c r="EH395" s="2">
        <v>0</v>
      </c>
      <c r="EI395" s="2" t="s">
        <v>6</v>
      </c>
      <c r="EJ395" s="2">
        <v>2</v>
      </c>
      <c r="EK395" s="2">
        <v>108001</v>
      </c>
      <c r="EL395" s="2" t="s">
        <v>41</v>
      </c>
      <c r="EM395" s="2" t="s">
        <v>42</v>
      </c>
      <c r="EN395" s="2"/>
      <c r="EO395" s="2" t="s">
        <v>6</v>
      </c>
      <c r="EP395" s="2"/>
      <c r="EQ395" s="2">
        <v>0</v>
      </c>
      <c r="ER395" s="2">
        <v>899</v>
      </c>
      <c r="ES395" s="2">
        <v>899</v>
      </c>
      <c r="ET395" s="2">
        <v>0</v>
      </c>
      <c r="EU395" s="2">
        <v>0</v>
      </c>
      <c r="EV395" s="2">
        <v>0</v>
      </c>
      <c r="EW395" s="2">
        <v>0</v>
      </c>
      <c r="EX395" s="2">
        <v>0</v>
      </c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>
        <v>0</v>
      </c>
      <c r="FR395" s="2">
        <f t="shared" si="305"/>
        <v>0</v>
      </c>
      <c r="FS395" s="2">
        <v>0</v>
      </c>
      <c r="FT395" s="2"/>
      <c r="FU395" s="2"/>
      <c r="FV395" s="2"/>
      <c r="FW395" s="2"/>
      <c r="FX395" s="2">
        <v>95</v>
      </c>
      <c r="FY395" s="2">
        <v>65</v>
      </c>
      <c r="FZ395" s="2"/>
      <c r="GA395" s="2" t="s">
        <v>6</v>
      </c>
      <c r="GB395" s="2"/>
      <c r="GC395" s="2"/>
      <c r="GD395" s="2">
        <v>0</v>
      </c>
      <c r="GE395" s="2"/>
      <c r="GF395" s="2">
        <v>-914587341</v>
      </c>
      <c r="GG395" s="2">
        <v>2</v>
      </c>
      <c r="GH395" s="2">
        <v>1</v>
      </c>
      <c r="GI395" s="2">
        <v>-2</v>
      </c>
      <c r="GJ395" s="2">
        <v>0</v>
      </c>
      <c r="GK395" s="2">
        <f>ROUND(R395*(R12)/100,2)</f>
        <v>0</v>
      </c>
      <c r="GL395" s="2">
        <f t="shared" si="306"/>
        <v>0</v>
      </c>
      <c r="GM395" s="2">
        <f t="shared" si="307"/>
        <v>26.97</v>
      </c>
      <c r="GN395" s="2">
        <f t="shared" si="308"/>
        <v>0</v>
      </c>
      <c r="GO395" s="2">
        <f t="shared" si="309"/>
        <v>26.97</v>
      </c>
      <c r="GP395" s="2">
        <f t="shared" si="310"/>
        <v>0</v>
      </c>
      <c r="GQ395" s="2"/>
      <c r="GR395" s="2">
        <v>0</v>
      </c>
      <c r="GS395" s="2">
        <v>3</v>
      </c>
      <c r="GT395" s="2">
        <v>0</v>
      </c>
      <c r="GU395" s="2" t="s">
        <v>6</v>
      </c>
      <c r="GV395" s="2">
        <f t="shared" si="311"/>
        <v>0</v>
      </c>
      <c r="GW395" s="2">
        <v>1</v>
      </c>
      <c r="GX395" s="2">
        <f t="shared" si="312"/>
        <v>0</v>
      </c>
      <c r="GY395" s="2"/>
      <c r="GZ395" s="2"/>
      <c r="HA395" s="2">
        <v>0</v>
      </c>
      <c r="HB395" s="2">
        <v>0</v>
      </c>
      <c r="HC395" s="2">
        <f t="shared" si="313"/>
        <v>0</v>
      </c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/>
      <c r="HR395" s="2"/>
      <c r="HS395" s="2"/>
      <c r="HT395" s="2"/>
      <c r="HU395" s="2"/>
      <c r="HV395" s="2"/>
      <c r="HW395" s="2"/>
      <c r="HX395" s="2"/>
      <c r="HY395" s="2"/>
      <c r="HZ395" s="2"/>
      <c r="IA395" s="2"/>
      <c r="IB395" s="2"/>
      <c r="IC395" s="2"/>
      <c r="ID395" s="2"/>
      <c r="IE395" s="2"/>
      <c r="IF395" s="2"/>
      <c r="IG395" s="2"/>
      <c r="IH395" s="2"/>
      <c r="II395" s="2"/>
      <c r="IJ395" s="2"/>
      <c r="IK395" s="2">
        <v>0</v>
      </c>
      <c r="IL395" s="2"/>
      <c r="IM395" s="2"/>
      <c r="IN395" s="2"/>
      <c r="IO395" s="2"/>
      <c r="IP395" s="2"/>
      <c r="IQ395" s="2"/>
      <c r="IR395" s="2"/>
      <c r="IS395" s="2"/>
      <c r="IT395" s="2"/>
      <c r="IU395" s="2"/>
    </row>
    <row r="396" spans="1:255" x14ac:dyDescent="0.2">
      <c r="A396">
        <v>18</v>
      </c>
      <c r="B396">
        <v>1</v>
      </c>
      <c r="C396">
        <v>668</v>
      </c>
      <c r="E396" t="s">
        <v>449</v>
      </c>
      <c r="F396" t="s">
        <v>450</v>
      </c>
      <c r="G396" t="s">
        <v>451</v>
      </c>
      <c r="H396" t="s">
        <v>292</v>
      </c>
      <c r="I396">
        <f>I392*J396</f>
        <v>0.03</v>
      </c>
      <c r="J396">
        <v>0.1764705882352941</v>
      </c>
      <c r="O396">
        <f t="shared" si="279"/>
        <v>179.62</v>
      </c>
      <c r="P396">
        <f t="shared" si="280"/>
        <v>179.62</v>
      </c>
      <c r="Q396">
        <f t="shared" si="281"/>
        <v>0</v>
      </c>
      <c r="R396">
        <f t="shared" si="282"/>
        <v>0</v>
      </c>
      <c r="S396">
        <f t="shared" si="283"/>
        <v>0</v>
      </c>
      <c r="T396">
        <f t="shared" si="284"/>
        <v>0</v>
      </c>
      <c r="U396">
        <f t="shared" si="285"/>
        <v>0</v>
      </c>
      <c r="V396">
        <f t="shared" si="286"/>
        <v>0</v>
      </c>
      <c r="W396">
        <f t="shared" si="287"/>
        <v>0</v>
      </c>
      <c r="X396">
        <f t="shared" si="288"/>
        <v>0</v>
      </c>
      <c r="Y396">
        <f t="shared" si="289"/>
        <v>0</v>
      </c>
      <c r="AA396">
        <v>16781639</v>
      </c>
      <c r="AB396">
        <f t="shared" si="290"/>
        <v>899</v>
      </c>
      <c r="AC396">
        <f t="shared" si="291"/>
        <v>899</v>
      </c>
      <c r="AD396">
        <f t="shared" si="314"/>
        <v>0</v>
      </c>
      <c r="AE396">
        <f t="shared" si="315"/>
        <v>0</v>
      </c>
      <c r="AF396">
        <f t="shared" si="316"/>
        <v>0</v>
      </c>
      <c r="AG396">
        <f t="shared" si="292"/>
        <v>0</v>
      </c>
      <c r="AH396">
        <f t="shared" si="317"/>
        <v>0</v>
      </c>
      <c r="AI396">
        <f t="shared" si="318"/>
        <v>0</v>
      </c>
      <c r="AJ396">
        <f t="shared" si="293"/>
        <v>0</v>
      </c>
      <c r="AK396">
        <v>899</v>
      </c>
      <c r="AL396">
        <v>899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95</v>
      </c>
      <c r="AU396">
        <v>65</v>
      </c>
      <c r="AV396">
        <v>1</v>
      </c>
      <c r="AW396">
        <v>1</v>
      </c>
      <c r="AZ396">
        <v>6.66</v>
      </c>
      <c r="BA396">
        <v>1</v>
      </c>
      <c r="BB396">
        <v>1</v>
      </c>
      <c r="BC396">
        <v>6.66</v>
      </c>
      <c r="BD396" t="s">
        <v>6</v>
      </c>
      <c r="BE396" t="s">
        <v>6</v>
      </c>
      <c r="BF396" t="s">
        <v>6</v>
      </c>
      <c r="BG396" t="s">
        <v>6</v>
      </c>
      <c r="BH396">
        <v>3</v>
      </c>
      <c r="BI396">
        <v>2</v>
      </c>
      <c r="BJ396" t="s">
        <v>452</v>
      </c>
      <c r="BM396">
        <v>108001</v>
      </c>
      <c r="BN396">
        <v>0</v>
      </c>
      <c r="BO396" t="s">
        <v>6</v>
      </c>
      <c r="BP396">
        <v>0</v>
      </c>
      <c r="BQ396">
        <v>3</v>
      </c>
      <c r="BR396">
        <v>0</v>
      </c>
      <c r="BS396">
        <v>1</v>
      </c>
      <c r="BT396">
        <v>1</v>
      </c>
      <c r="BU396">
        <v>1</v>
      </c>
      <c r="BV396">
        <v>1</v>
      </c>
      <c r="BW396">
        <v>1</v>
      </c>
      <c r="BX396">
        <v>1</v>
      </c>
      <c r="BY396" t="s">
        <v>6</v>
      </c>
      <c r="BZ396">
        <v>95</v>
      </c>
      <c r="CA396">
        <v>65</v>
      </c>
      <c r="CE396">
        <v>0</v>
      </c>
      <c r="CF396">
        <v>0</v>
      </c>
      <c r="CG396">
        <v>0</v>
      </c>
      <c r="CM396">
        <v>0</v>
      </c>
      <c r="CN396" t="s">
        <v>6</v>
      </c>
      <c r="CO396">
        <v>0</v>
      </c>
      <c r="CP396">
        <f t="shared" si="294"/>
        <v>179.62</v>
      </c>
      <c r="CQ396">
        <f t="shared" si="295"/>
        <v>5987.34</v>
      </c>
      <c r="CR396">
        <f t="shared" si="296"/>
        <v>0</v>
      </c>
      <c r="CS396">
        <f t="shared" si="297"/>
        <v>0</v>
      </c>
      <c r="CT396">
        <f t="shared" si="298"/>
        <v>0</v>
      </c>
      <c r="CU396">
        <f t="shared" si="299"/>
        <v>0</v>
      </c>
      <c r="CV396">
        <f t="shared" si="300"/>
        <v>0</v>
      </c>
      <c r="CW396">
        <f t="shared" si="301"/>
        <v>0</v>
      </c>
      <c r="CX396">
        <f t="shared" si="302"/>
        <v>0</v>
      </c>
      <c r="CY396">
        <f t="shared" si="303"/>
        <v>0</v>
      </c>
      <c r="CZ396">
        <f t="shared" si="304"/>
        <v>0</v>
      </c>
      <c r="DC396" t="s">
        <v>6</v>
      </c>
      <c r="DD396" t="s">
        <v>6</v>
      </c>
      <c r="DE396" t="s">
        <v>6</v>
      </c>
      <c r="DF396" t="s">
        <v>6</v>
      </c>
      <c r="DG396" t="s">
        <v>6</v>
      </c>
      <c r="DH396" t="s">
        <v>6</v>
      </c>
      <c r="DI396" t="s">
        <v>6</v>
      </c>
      <c r="DJ396" t="s">
        <v>6</v>
      </c>
      <c r="DK396" t="s">
        <v>6</v>
      </c>
      <c r="DL396" t="s">
        <v>6</v>
      </c>
      <c r="DM396" t="s">
        <v>6</v>
      </c>
      <c r="DN396">
        <v>0</v>
      </c>
      <c r="DO396">
        <v>0</v>
      </c>
      <c r="DP396">
        <v>1</v>
      </c>
      <c r="DQ396">
        <v>1</v>
      </c>
      <c r="DU396">
        <v>1010</v>
      </c>
      <c r="DV396" t="s">
        <v>292</v>
      </c>
      <c r="DW396" t="s">
        <v>292</v>
      </c>
      <c r="DX396">
        <v>100</v>
      </c>
      <c r="EE396">
        <v>16510370</v>
      </c>
      <c r="EF396">
        <v>3</v>
      </c>
      <c r="EG396" t="s">
        <v>40</v>
      </c>
      <c r="EH396">
        <v>0</v>
      </c>
      <c r="EI396" t="s">
        <v>6</v>
      </c>
      <c r="EJ396">
        <v>2</v>
      </c>
      <c r="EK396">
        <v>108001</v>
      </c>
      <c r="EL396" t="s">
        <v>41</v>
      </c>
      <c r="EM396" t="s">
        <v>42</v>
      </c>
      <c r="EO396" t="s">
        <v>6</v>
      </c>
      <c r="EQ396">
        <v>0</v>
      </c>
      <c r="ER396">
        <v>899</v>
      </c>
      <c r="ES396">
        <v>899</v>
      </c>
      <c r="ET396">
        <v>0</v>
      </c>
      <c r="EU396">
        <v>0</v>
      </c>
      <c r="EV396">
        <v>0</v>
      </c>
      <c r="EW396">
        <v>0</v>
      </c>
      <c r="EX396">
        <v>0</v>
      </c>
      <c r="FQ396">
        <v>0</v>
      </c>
      <c r="FR396">
        <f t="shared" si="305"/>
        <v>0</v>
      </c>
      <c r="FS396">
        <v>0</v>
      </c>
      <c r="FX396">
        <v>95</v>
      </c>
      <c r="FY396">
        <v>65</v>
      </c>
      <c r="GA396" t="s">
        <v>6</v>
      </c>
      <c r="GD396">
        <v>0</v>
      </c>
      <c r="GF396">
        <v>-914587341</v>
      </c>
      <c r="GG396">
        <v>1</v>
      </c>
      <c r="GH396">
        <v>1</v>
      </c>
      <c r="GI396">
        <v>4</v>
      </c>
      <c r="GJ396">
        <v>0</v>
      </c>
      <c r="GK396">
        <f>ROUND(R396*(S12)/100,2)</f>
        <v>0</v>
      </c>
      <c r="GL396">
        <f t="shared" si="306"/>
        <v>0</v>
      </c>
      <c r="GM396">
        <f t="shared" si="307"/>
        <v>179.62</v>
      </c>
      <c r="GN396">
        <f t="shared" si="308"/>
        <v>0</v>
      </c>
      <c r="GO396">
        <f t="shared" si="309"/>
        <v>179.62</v>
      </c>
      <c r="GP396">
        <f t="shared" si="310"/>
        <v>0</v>
      </c>
      <c r="GR396">
        <v>0</v>
      </c>
      <c r="GS396">
        <v>3</v>
      </c>
      <c r="GT396">
        <v>0</v>
      </c>
      <c r="GU396" t="s">
        <v>6</v>
      </c>
      <c r="GV396">
        <f t="shared" si="311"/>
        <v>0</v>
      </c>
      <c r="GW396">
        <v>1</v>
      </c>
      <c r="GX396">
        <f t="shared" si="312"/>
        <v>0</v>
      </c>
      <c r="HA396">
        <v>0</v>
      </c>
      <c r="HB396">
        <v>0</v>
      </c>
      <c r="HC396">
        <f t="shared" si="313"/>
        <v>0</v>
      </c>
      <c r="IK396">
        <v>0</v>
      </c>
    </row>
    <row r="397" spans="1:255" x14ac:dyDescent="0.2">
      <c r="A397" s="2">
        <v>17</v>
      </c>
      <c r="B397" s="2">
        <v>1</v>
      </c>
      <c r="C397" s="2">
        <f>ROW(SmtRes!A685)</f>
        <v>685</v>
      </c>
      <c r="D397" s="2">
        <f>ROW(EtalonRes!A662)</f>
        <v>662</v>
      </c>
      <c r="E397" s="2" t="s">
        <v>453</v>
      </c>
      <c r="F397" s="2" t="s">
        <v>454</v>
      </c>
      <c r="G397" s="2" t="s">
        <v>455</v>
      </c>
      <c r="H397" s="2" t="s">
        <v>18</v>
      </c>
      <c r="I397" s="2">
        <f>ROUND(40/100,9)</f>
        <v>0.4</v>
      </c>
      <c r="J397" s="2">
        <v>0</v>
      </c>
      <c r="K397" s="2"/>
      <c r="L397" s="2"/>
      <c r="M397" s="2"/>
      <c r="N397" s="2"/>
      <c r="O397" s="2">
        <f t="shared" si="279"/>
        <v>2366.3000000000002</v>
      </c>
      <c r="P397" s="2">
        <f t="shared" si="280"/>
        <v>1285.3</v>
      </c>
      <c r="Q397" s="2">
        <f t="shared" si="281"/>
        <v>74.72</v>
      </c>
      <c r="R397" s="2">
        <f t="shared" si="282"/>
        <v>9.94</v>
      </c>
      <c r="S397" s="2">
        <f t="shared" si="283"/>
        <v>1006.28</v>
      </c>
      <c r="T397" s="2">
        <f t="shared" si="284"/>
        <v>0</v>
      </c>
      <c r="U397" s="2">
        <f t="shared" si="285"/>
        <v>101.44</v>
      </c>
      <c r="V397" s="2">
        <f t="shared" si="286"/>
        <v>0.79200000000000004</v>
      </c>
      <c r="W397" s="2">
        <f t="shared" si="287"/>
        <v>0</v>
      </c>
      <c r="X397" s="2">
        <f t="shared" si="288"/>
        <v>965.41</v>
      </c>
      <c r="Y397" s="2">
        <f t="shared" si="289"/>
        <v>660.54</v>
      </c>
      <c r="Z397" s="2"/>
      <c r="AA397" s="2">
        <v>16781625</v>
      </c>
      <c r="AB397" s="2">
        <f t="shared" si="290"/>
        <v>5915.77</v>
      </c>
      <c r="AC397" s="2">
        <f t="shared" si="291"/>
        <v>3213.26</v>
      </c>
      <c r="AD397" s="2">
        <f t="shared" si="314"/>
        <v>186.8</v>
      </c>
      <c r="AE397" s="2">
        <f t="shared" si="315"/>
        <v>24.85</v>
      </c>
      <c r="AF397" s="2">
        <f t="shared" si="316"/>
        <v>2515.71</v>
      </c>
      <c r="AG397" s="2">
        <f t="shared" si="292"/>
        <v>0</v>
      </c>
      <c r="AH397" s="2">
        <f t="shared" si="317"/>
        <v>253.6</v>
      </c>
      <c r="AI397" s="2">
        <f t="shared" si="318"/>
        <v>1.98</v>
      </c>
      <c r="AJ397" s="2">
        <f t="shared" si="293"/>
        <v>0</v>
      </c>
      <c r="AK397" s="2">
        <v>5915.77</v>
      </c>
      <c r="AL397" s="2">
        <v>3213.26</v>
      </c>
      <c r="AM397" s="2">
        <v>186.8</v>
      </c>
      <c r="AN397" s="2">
        <v>24.85</v>
      </c>
      <c r="AO397" s="2">
        <v>2515.71</v>
      </c>
      <c r="AP397" s="2">
        <v>0</v>
      </c>
      <c r="AQ397" s="2">
        <v>253.6</v>
      </c>
      <c r="AR397" s="2">
        <v>1.98</v>
      </c>
      <c r="AS397" s="2">
        <v>0</v>
      </c>
      <c r="AT397" s="2">
        <v>95</v>
      </c>
      <c r="AU397" s="2">
        <v>65</v>
      </c>
      <c r="AV397" s="2">
        <v>1</v>
      </c>
      <c r="AW397" s="2">
        <v>1</v>
      </c>
      <c r="AX397" s="2"/>
      <c r="AY397" s="2"/>
      <c r="AZ397" s="2">
        <v>1</v>
      </c>
      <c r="BA397" s="2">
        <v>1</v>
      </c>
      <c r="BB397" s="2">
        <v>1</v>
      </c>
      <c r="BC397" s="2">
        <v>1</v>
      </c>
      <c r="BD397" s="2" t="s">
        <v>6</v>
      </c>
      <c r="BE397" s="2" t="s">
        <v>6</v>
      </c>
      <c r="BF397" s="2" t="s">
        <v>6</v>
      </c>
      <c r="BG397" s="2" t="s">
        <v>6</v>
      </c>
      <c r="BH397" s="2">
        <v>0</v>
      </c>
      <c r="BI397" s="2">
        <v>2</v>
      </c>
      <c r="BJ397" s="2" t="s">
        <v>456</v>
      </c>
      <c r="BK397" s="2"/>
      <c r="BL397" s="2"/>
      <c r="BM397" s="2">
        <v>108001</v>
      </c>
      <c r="BN397" s="2">
        <v>0</v>
      </c>
      <c r="BO397" s="2" t="s">
        <v>6</v>
      </c>
      <c r="BP397" s="2">
        <v>0</v>
      </c>
      <c r="BQ397" s="2">
        <v>3</v>
      </c>
      <c r="BR397" s="2">
        <v>0</v>
      </c>
      <c r="BS397" s="2">
        <v>1</v>
      </c>
      <c r="BT397" s="2">
        <v>1</v>
      </c>
      <c r="BU397" s="2">
        <v>1</v>
      </c>
      <c r="BV397" s="2">
        <v>1</v>
      </c>
      <c r="BW397" s="2">
        <v>1</v>
      </c>
      <c r="BX397" s="2">
        <v>1</v>
      </c>
      <c r="BY397" s="2" t="s">
        <v>6</v>
      </c>
      <c r="BZ397" s="2">
        <v>95</v>
      </c>
      <c r="CA397" s="2">
        <v>65</v>
      </c>
      <c r="CB397" s="2"/>
      <c r="CC397" s="2"/>
      <c r="CD397" s="2"/>
      <c r="CE397" s="2">
        <v>0</v>
      </c>
      <c r="CF397" s="2">
        <v>0</v>
      </c>
      <c r="CG397" s="2">
        <v>0</v>
      </c>
      <c r="CH397" s="2"/>
      <c r="CI397" s="2"/>
      <c r="CJ397" s="2"/>
      <c r="CK397" s="2"/>
      <c r="CL397" s="2"/>
      <c r="CM397" s="2">
        <v>0</v>
      </c>
      <c r="CN397" s="2" t="s">
        <v>6</v>
      </c>
      <c r="CO397" s="2">
        <v>0</v>
      </c>
      <c r="CP397" s="2">
        <f t="shared" si="294"/>
        <v>2366.3000000000002</v>
      </c>
      <c r="CQ397" s="2">
        <f t="shared" si="295"/>
        <v>3213.26</v>
      </c>
      <c r="CR397" s="2">
        <f t="shared" si="296"/>
        <v>186.8</v>
      </c>
      <c r="CS397" s="2">
        <f t="shared" si="297"/>
        <v>24.85</v>
      </c>
      <c r="CT397" s="2">
        <f t="shared" si="298"/>
        <v>2515.71</v>
      </c>
      <c r="CU397" s="2">
        <f t="shared" si="299"/>
        <v>0</v>
      </c>
      <c r="CV397" s="2">
        <f t="shared" si="300"/>
        <v>253.6</v>
      </c>
      <c r="CW397" s="2">
        <f t="shared" si="301"/>
        <v>1.98</v>
      </c>
      <c r="CX397" s="2">
        <f t="shared" si="302"/>
        <v>0</v>
      </c>
      <c r="CY397" s="2">
        <f t="shared" si="303"/>
        <v>965.40900000000011</v>
      </c>
      <c r="CZ397" s="2">
        <f t="shared" si="304"/>
        <v>660.54300000000001</v>
      </c>
      <c r="DA397" s="2"/>
      <c r="DB397" s="2"/>
      <c r="DC397" s="2" t="s">
        <v>6</v>
      </c>
      <c r="DD397" s="2" t="s">
        <v>6</v>
      </c>
      <c r="DE397" s="2" t="s">
        <v>6</v>
      </c>
      <c r="DF397" s="2" t="s">
        <v>6</v>
      </c>
      <c r="DG397" s="2" t="s">
        <v>6</v>
      </c>
      <c r="DH397" s="2" t="s">
        <v>6</v>
      </c>
      <c r="DI397" s="2" t="s">
        <v>6</v>
      </c>
      <c r="DJ397" s="2" t="s">
        <v>6</v>
      </c>
      <c r="DK397" s="2" t="s">
        <v>6</v>
      </c>
      <c r="DL397" s="2" t="s">
        <v>6</v>
      </c>
      <c r="DM397" s="2" t="s">
        <v>6</v>
      </c>
      <c r="DN397" s="2">
        <v>0</v>
      </c>
      <c r="DO397" s="2">
        <v>0</v>
      </c>
      <c r="DP397" s="2">
        <v>1</v>
      </c>
      <c r="DQ397" s="2">
        <v>1</v>
      </c>
      <c r="DR397" s="2"/>
      <c r="DS397" s="2"/>
      <c r="DT397" s="2"/>
      <c r="DU397" s="2">
        <v>1013</v>
      </c>
      <c r="DV397" s="2" t="s">
        <v>18</v>
      </c>
      <c r="DW397" s="2" t="s">
        <v>18</v>
      </c>
      <c r="DX397" s="2">
        <v>1</v>
      </c>
      <c r="DY397" s="2"/>
      <c r="DZ397" s="2"/>
      <c r="EA397" s="2"/>
      <c r="EB397" s="2"/>
      <c r="EC397" s="2"/>
      <c r="ED397" s="2"/>
      <c r="EE397" s="2">
        <v>16510370</v>
      </c>
      <c r="EF397" s="2">
        <v>3</v>
      </c>
      <c r="EG397" s="2" t="s">
        <v>40</v>
      </c>
      <c r="EH397" s="2">
        <v>0</v>
      </c>
      <c r="EI397" s="2" t="s">
        <v>6</v>
      </c>
      <c r="EJ397" s="2">
        <v>2</v>
      </c>
      <c r="EK397" s="2">
        <v>108001</v>
      </c>
      <c r="EL397" s="2" t="s">
        <v>41</v>
      </c>
      <c r="EM397" s="2" t="s">
        <v>42</v>
      </c>
      <c r="EN397" s="2"/>
      <c r="EO397" s="2" t="s">
        <v>6</v>
      </c>
      <c r="EP397" s="2"/>
      <c r="EQ397" s="2">
        <v>0</v>
      </c>
      <c r="ER397" s="2">
        <v>5915.77</v>
      </c>
      <c r="ES397" s="2">
        <v>3213.26</v>
      </c>
      <c r="ET397" s="2">
        <v>186.8</v>
      </c>
      <c r="EU397" s="2">
        <v>24.85</v>
      </c>
      <c r="EV397" s="2">
        <v>2515.71</v>
      </c>
      <c r="EW397" s="2">
        <v>253.6</v>
      </c>
      <c r="EX397" s="2">
        <v>1.98</v>
      </c>
      <c r="EY397" s="2">
        <v>0</v>
      </c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>
        <v>0</v>
      </c>
      <c r="FR397" s="2">
        <f t="shared" si="305"/>
        <v>0</v>
      </c>
      <c r="FS397" s="2">
        <v>0</v>
      </c>
      <c r="FT397" s="2"/>
      <c r="FU397" s="2"/>
      <c r="FV397" s="2"/>
      <c r="FW397" s="2"/>
      <c r="FX397" s="2">
        <v>95</v>
      </c>
      <c r="FY397" s="2">
        <v>65</v>
      </c>
      <c r="FZ397" s="2"/>
      <c r="GA397" s="2" t="s">
        <v>6</v>
      </c>
      <c r="GB397" s="2"/>
      <c r="GC397" s="2"/>
      <c r="GD397" s="2">
        <v>0</v>
      </c>
      <c r="GE397" s="2"/>
      <c r="GF397" s="2">
        <v>-1524542422</v>
      </c>
      <c r="GG397" s="2">
        <v>2</v>
      </c>
      <c r="GH397" s="2">
        <v>1</v>
      </c>
      <c r="GI397" s="2">
        <v>-2</v>
      </c>
      <c r="GJ397" s="2">
        <v>0</v>
      </c>
      <c r="GK397" s="2">
        <f>ROUND(R397*(R12)/100,2)</f>
        <v>0</v>
      </c>
      <c r="GL397" s="2">
        <f t="shared" si="306"/>
        <v>0</v>
      </c>
      <c r="GM397" s="2">
        <f t="shared" si="307"/>
        <v>3992.25</v>
      </c>
      <c r="GN397" s="2">
        <f t="shared" si="308"/>
        <v>0</v>
      </c>
      <c r="GO397" s="2">
        <f t="shared" si="309"/>
        <v>3992.25</v>
      </c>
      <c r="GP397" s="2">
        <f t="shared" si="310"/>
        <v>0</v>
      </c>
      <c r="GQ397" s="2"/>
      <c r="GR397" s="2">
        <v>0</v>
      </c>
      <c r="GS397" s="2">
        <v>3</v>
      </c>
      <c r="GT397" s="2">
        <v>0</v>
      </c>
      <c r="GU397" s="2" t="s">
        <v>6</v>
      </c>
      <c r="GV397" s="2">
        <f t="shared" si="311"/>
        <v>0</v>
      </c>
      <c r="GW397" s="2">
        <v>1</v>
      </c>
      <c r="GX397" s="2">
        <f t="shared" si="312"/>
        <v>0</v>
      </c>
      <c r="GY397" s="2"/>
      <c r="GZ397" s="2"/>
      <c r="HA397" s="2">
        <v>0</v>
      </c>
      <c r="HB397" s="2">
        <v>0</v>
      </c>
      <c r="HC397" s="2">
        <f t="shared" si="313"/>
        <v>0</v>
      </c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/>
      <c r="HR397" s="2"/>
      <c r="HS397" s="2"/>
      <c r="HT397" s="2"/>
      <c r="HU397" s="2"/>
      <c r="HV397" s="2"/>
      <c r="HW397" s="2"/>
      <c r="HX397" s="2"/>
      <c r="HY397" s="2"/>
      <c r="HZ397" s="2"/>
      <c r="IA397" s="2"/>
      <c r="IB397" s="2"/>
      <c r="IC397" s="2"/>
      <c r="ID397" s="2"/>
      <c r="IE397" s="2"/>
      <c r="IF397" s="2"/>
      <c r="IG397" s="2"/>
      <c r="IH397" s="2"/>
      <c r="II397" s="2"/>
      <c r="IJ397" s="2"/>
      <c r="IK397" s="2">
        <v>0</v>
      </c>
      <c r="IL397" s="2"/>
      <c r="IM397" s="2"/>
      <c r="IN397" s="2"/>
      <c r="IO397" s="2"/>
      <c r="IP397" s="2"/>
      <c r="IQ397" s="2"/>
      <c r="IR397" s="2"/>
      <c r="IS397" s="2"/>
      <c r="IT397" s="2"/>
      <c r="IU397" s="2"/>
    </row>
    <row r="398" spans="1:255" x14ac:dyDescent="0.2">
      <c r="A398">
        <v>17</v>
      </c>
      <c r="B398">
        <v>1</v>
      </c>
      <c r="C398">
        <f>ROW(SmtRes!A700)</f>
        <v>700</v>
      </c>
      <c r="D398">
        <f>ROW(EtalonRes!A676)</f>
        <v>676</v>
      </c>
      <c r="E398" t="s">
        <v>453</v>
      </c>
      <c r="F398" t="s">
        <v>454</v>
      </c>
      <c r="G398" t="s">
        <v>455</v>
      </c>
      <c r="H398" t="s">
        <v>18</v>
      </c>
      <c r="I398">
        <f>ROUND(40/100,9)</f>
        <v>0.4</v>
      </c>
      <c r="J398">
        <v>0</v>
      </c>
      <c r="O398">
        <f t="shared" si="279"/>
        <v>15759.61</v>
      </c>
      <c r="P398">
        <f t="shared" si="280"/>
        <v>8560.1200000000008</v>
      </c>
      <c r="Q398">
        <f t="shared" si="281"/>
        <v>497.64</v>
      </c>
      <c r="R398">
        <f t="shared" si="282"/>
        <v>66.2</v>
      </c>
      <c r="S398">
        <f t="shared" si="283"/>
        <v>6701.85</v>
      </c>
      <c r="T398">
        <f t="shared" si="284"/>
        <v>0</v>
      </c>
      <c r="U398">
        <f t="shared" si="285"/>
        <v>101.44</v>
      </c>
      <c r="V398">
        <f t="shared" si="286"/>
        <v>0.79200000000000004</v>
      </c>
      <c r="W398">
        <f t="shared" si="287"/>
        <v>0</v>
      </c>
      <c r="X398">
        <f t="shared" si="288"/>
        <v>6429.65</v>
      </c>
      <c r="Y398">
        <f t="shared" si="289"/>
        <v>4399.2299999999996</v>
      </c>
      <c r="AA398">
        <v>16781639</v>
      </c>
      <c r="AB398">
        <f t="shared" si="290"/>
        <v>5915.77</v>
      </c>
      <c r="AC398">
        <f t="shared" si="291"/>
        <v>3213.26</v>
      </c>
      <c r="AD398">
        <f t="shared" si="314"/>
        <v>186.8</v>
      </c>
      <c r="AE398">
        <f t="shared" si="315"/>
        <v>24.85</v>
      </c>
      <c r="AF398">
        <f t="shared" si="316"/>
        <v>2515.71</v>
      </c>
      <c r="AG398">
        <f t="shared" si="292"/>
        <v>0</v>
      </c>
      <c r="AH398">
        <f t="shared" si="317"/>
        <v>253.6</v>
      </c>
      <c r="AI398">
        <f t="shared" si="318"/>
        <v>1.98</v>
      </c>
      <c r="AJ398">
        <f t="shared" si="293"/>
        <v>0</v>
      </c>
      <c r="AK398">
        <v>5915.77</v>
      </c>
      <c r="AL398">
        <v>3213.26</v>
      </c>
      <c r="AM398">
        <v>186.8</v>
      </c>
      <c r="AN398">
        <v>24.85</v>
      </c>
      <c r="AO398">
        <v>2515.71</v>
      </c>
      <c r="AP398">
        <v>0</v>
      </c>
      <c r="AQ398">
        <v>253.6</v>
      </c>
      <c r="AR398">
        <v>1.98</v>
      </c>
      <c r="AS398">
        <v>0</v>
      </c>
      <c r="AT398">
        <v>95</v>
      </c>
      <c r="AU398">
        <v>65</v>
      </c>
      <c r="AV398">
        <v>1</v>
      </c>
      <c r="AW398">
        <v>1</v>
      </c>
      <c r="AZ398">
        <v>6.66</v>
      </c>
      <c r="BA398">
        <v>6.66</v>
      </c>
      <c r="BB398">
        <v>6.66</v>
      </c>
      <c r="BC398">
        <v>6.66</v>
      </c>
      <c r="BD398" t="s">
        <v>6</v>
      </c>
      <c r="BE398" t="s">
        <v>6</v>
      </c>
      <c r="BF398" t="s">
        <v>6</v>
      </c>
      <c r="BG398" t="s">
        <v>6</v>
      </c>
      <c r="BH398">
        <v>0</v>
      </c>
      <c r="BI398">
        <v>2</v>
      </c>
      <c r="BJ398" t="s">
        <v>456</v>
      </c>
      <c r="BM398">
        <v>108001</v>
      </c>
      <c r="BN398">
        <v>0</v>
      </c>
      <c r="BO398" t="s">
        <v>6</v>
      </c>
      <c r="BP398">
        <v>0</v>
      </c>
      <c r="BQ398">
        <v>3</v>
      </c>
      <c r="BR398">
        <v>0</v>
      </c>
      <c r="BS398">
        <v>6.66</v>
      </c>
      <c r="BT398">
        <v>1</v>
      </c>
      <c r="BU398">
        <v>1</v>
      </c>
      <c r="BV398">
        <v>1</v>
      </c>
      <c r="BW398">
        <v>1</v>
      </c>
      <c r="BX398">
        <v>1</v>
      </c>
      <c r="BY398" t="s">
        <v>6</v>
      </c>
      <c r="BZ398">
        <v>95</v>
      </c>
      <c r="CA398">
        <v>65</v>
      </c>
      <c r="CE398">
        <v>0</v>
      </c>
      <c r="CF398">
        <v>0</v>
      </c>
      <c r="CG398">
        <v>0</v>
      </c>
      <c r="CM398">
        <v>0</v>
      </c>
      <c r="CN398" t="s">
        <v>6</v>
      </c>
      <c r="CO398">
        <v>0</v>
      </c>
      <c r="CP398">
        <f t="shared" si="294"/>
        <v>15759.61</v>
      </c>
      <c r="CQ398">
        <f t="shared" si="295"/>
        <v>21400.311600000001</v>
      </c>
      <c r="CR398">
        <f t="shared" si="296"/>
        <v>1244.0880000000002</v>
      </c>
      <c r="CS398">
        <f t="shared" si="297"/>
        <v>165.501</v>
      </c>
      <c r="CT398">
        <f t="shared" si="298"/>
        <v>16754.6286</v>
      </c>
      <c r="CU398">
        <f t="shared" si="299"/>
        <v>0</v>
      </c>
      <c r="CV398">
        <f t="shared" si="300"/>
        <v>253.6</v>
      </c>
      <c r="CW398">
        <f t="shared" si="301"/>
        <v>1.98</v>
      </c>
      <c r="CX398">
        <f t="shared" si="302"/>
        <v>0</v>
      </c>
      <c r="CY398">
        <f t="shared" si="303"/>
        <v>6429.6475</v>
      </c>
      <c r="CZ398">
        <f t="shared" si="304"/>
        <v>4399.2325000000001</v>
      </c>
      <c r="DC398" t="s">
        <v>6</v>
      </c>
      <c r="DD398" t="s">
        <v>6</v>
      </c>
      <c r="DE398" t="s">
        <v>6</v>
      </c>
      <c r="DF398" t="s">
        <v>6</v>
      </c>
      <c r="DG398" t="s">
        <v>6</v>
      </c>
      <c r="DH398" t="s">
        <v>6</v>
      </c>
      <c r="DI398" t="s">
        <v>6</v>
      </c>
      <c r="DJ398" t="s">
        <v>6</v>
      </c>
      <c r="DK398" t="s">
        <v>6</v>
      </c>
      <c r="DL398" t="s">
        <v>6</v>
      </c>
      <c r="DM398" t="s">
        <v>6</v>
      </c>
      <c r="DN398">
        <v>0</v>
      </c>
      <c r="DO398">
        <v>0</v>
      </c>
      <c r="DP398">
        <v>1</v>
      </c>
      <c r="DQ398">
        <v>1</v>
      </c>
      <c r="DU398">
        <v>1013</v>
      </c>
      <c r="DV398" t="s">
        <v>18</v>
      </c>
      <c r="DW398" t="s">
        <v>18</v>
      </c>
      <c r="DX398">
        <v>1</v>
      </c>
      <c r="EE398">
        <v>16510370</v>
      </c>
      <c r="EF398">
        <v>3</v>
      </c>
      <c r="EG398" t="s">
        <v>40</v>
      </c>
      <c r="EH398">
        <v>0</v>
      </c>
      <c r="EI398" t="s">
        <v>6</v>
      </c>
      <c r="EJ398">
        <v>2</v>
      </c>
      <c r="EK398">
        <v>108001</v>
      </c>
      <c r="EL398" t="s">
        <v>41</v>
      </c>
      <c r="EM398" t="s">
        <v>42</v>
      </c>
      <c r="EO398" t="s">
        <v>6</v>
      </c>
      <c r="EQ398">
        <v>0</v>
      </c>
      <c r="ER398">
        <v>5915.77</v>
      </c>
      <c r="ES398">
        <v>3213.26</v>
      </c>
      <c r="ET398">
        <v>186.8</v>
      </c>
      <c r="EU398">
        <v>24.85</v>
      </c>
      <c r="EV398">
        <v>2515.71</v>
      </c>
      <c r="EW398">
        <v>253.6</v>
      </c>
      <c r="EX398">
        <v>1.98</v>
      </c>
      <c r="EY398">
        <v>0</v>
      </c>
      <c r="FQ398">
        <v>0</v>
      </c>
      <c r="FR398">
        <f t="shared" si="305"/>
        <v>0</v>
      </c>
      <c r="FS398">
        <v>0</v>
      </c>
      <c r="FX398">
        <v>95</v>
      </c>
      <c r="FY398">
        <v>65</v>
      </c>
      <c r="GA398" t="s">
        <v>6</v>
      </c>
      <c r="GD398">
        <v>0</v>
      </c>
      <c r="GF398">
        <v>-1524542422</v>
      </c>
      <c r="GG398">
        <v>1</v>
      </c>
      <c r="GH398">
        <v>1</v>
      </c>
      <c r="GI398">
        <v>4</v>
      </c>
      <c r="GJ398">
        <v>0</v>
      </c>
      <c r="GK398">
        <f>ROUND(R398*(S12)/100,2)</f>
        <v>0</v>
      </c>
      <c r="GL398">
        <f t="shared" si="306"/>
        <v>0</v>
      </c>
      <c r="GM398">
        <f t="shared" si="307"/>
        <v>26588.49</v>
      </c>
      <c r="GN398">
        <f t="shared" si="308"/>
        <v>0</v>
      </c>
      <c r="GO398">
        <f t="shared" si="309"/>
        <v>26588.49</v>
      </c>
      <c r="GP398">
        <f t="shared" si="310"/>
        <v>0</v>
      </c>
      <c r="GR398">
        <v>0</v>
      </c>
      <c r="GS398">
        <v>3</v>
      </c>
      <c r="GT398">
        <v>0</v>
      </c>
      <c r="GU398" t="s">
        <v>6</v>
      </c>
      <c r="GV398">
        <f t="shared" si="311"/>
        <v>0</v>
      </c>
      <c r="GW398">
        <v>1</v>
      </c>
      <c r="GX398">
        <f t="shared" si="312"/>
        <v>0</v>
      </c>
      <c r="HA398">
        <v>0</v>
      </c>
      <c r="HB398">
        <v>0</v>
      </c>
      <c r="HC398">
        <f t="shared" si="313"/>
        <v>0</v>
      </c>
      <c r="IK398">
        <v>0</v>
      </c>
    </row>
    <row r="399" spans="1:255" x14ac:dyDescent="0.2">
      <c r="A399" s="2">
        <v>18</v>
      </c>
      <c r="B399" s="2">
        <v>1</v>
      </c>
      <c r="C399" s="2">
        <v>684</v>
      </c>
      <c r="D399" s="2"/>
      <c r="E399" s="2" t="s">
        <v>457</v>
      </c>
      <c r="F399" s="2" t="s">
        <v>458</v>
      </c>
      <c r="G399" s="2" t="s">
        <v>459</v>
      </c>
      <c r="H399" s="2" t="s">
        <v>378</v>
      </c>
      <c r="I399" s="2">
        <f>I397*J399</f>
        <v>40</v>
      </c>
      <c r="J399" s="2">
        <v>100</v>
      </c>
      <c r="K399" s="2"/>
      <c r="L399" s="2"/>
      <c r="M399" s="2"/>
      <c r="N399" s="2"/>
      <c r="O399" s="2">
        <f t="shared" si="279"/>
        <v>15985.2</v>
      </c>
      <c r="P399" s="2">
        <f t="shared" si="280"/>
        <v>15985.2</v>
      </c>
      <c r="Q399" s="2">
        <f t="shared" si="281"/>
        <v>0</v>
      </c>
      <c r="R399" s="2">
        <f t="shared" si="282"/>
        <v>0</v>
      </c>
      <c r="S399" s="2">
        <f t="shared" si="283"/>
        <v>0</v>
      </c>
      <c r="T399" s="2">
        <f t="shared" si="284"/>
        <v>0</v>
      </c>
      <c r="U399" s="2">
        <f t="shared" si="285"/>
        <v>0</v>
      </c>
      <c r="V399" s="2">
        <f t="shared" si="286"/>
        <v>0</v>
      </c>
      <c r="W399" s="2">
        <f t="shared" si="287"/>
        <v>0</v>
      </c>
      <c r="X399" s="2">
        <f t="shared" si="288"/>
        <v>0</v>
      </c>
      <c r="Y399" s="2">
        <f t="shared" si="289"/>
        <v>0</v>
      </c>
      <c r="Z399" s="2"/>
      <c r="AA399" s="2">
        <v>16781625</v>
      </c>
      <c r="AB399" s="2">
        <f t="shared" si="290"/>
        <v>399.63</v>
      </c>
      <c r="AC399" s="2">
        <f t="shared" si="291"/>
        <v>399.63</v>
      </c>
      <c r="AD399" s="2">
        <f t="shared" si="314"/>
        <v>0</v>
      </c>
      <c r="AE399" s="2">
        <f t="shared" si="315"/>
        <v>0</v>
      </c>
      <c r="AF399" s="2">
        <f t="shared" si="316"/>
        <v>0</v>
      </c>
      <c r="AG399" s="2">
        <f t="shared" si="292"/>
        <v>0</v>
      </c>
      <c r="AH399" s="2">
        <f t="shared" si="317"/>
        <v>0</v>
      </c>
      <c r="AI399" s="2">
        <f t="shared" si="318"/>
        <v>0</v>
      </c>
      <c r="AJ399" s="2">
        <f t="shared" si="293"/>
        <v>0</v>
      </c>
      <c r="AK399" s="2">
        <v>399.63</v>
      </c>
      <c r="AL399" s="2">
        <v>399.63</v>
      </c>
      <c r="AM399" s="2">
        <v>0</v>
      </c>
      <c r="AN399" s="2">
        <v>0</v>
      </c>
      <c r="AO399" s="2">
        <v>0</v>
      </c>
      <c r="AP399" s="2">
        <v>0</v>
      </c>
      <c r="AQ399" s="2">
        <v>0</v>
      </c>
      <c r="AR399" s="2">
        <v>0</v>
      </c>
      <c r="AS399" s="2">
        <v>0</v>
      </c>
      <c r="AT399" s="2">
        <v>95</v>
      </c>
      <c r="AU399" s="2">
        <v>65</v>
      </c>
      <c r="AV399" s="2">
        <v>1</v>
      </c>
      <c r="AW399" s="2">
        <v>1</v>
      </c>
      <c r="AX399" s="2"/>
      <c r="AY399" s="2"/>
      <c r="AZ399" s="2">
        <v>1</v>
      </c>
      <c r="BA399" s="2">
        <v>1</v>
      </c>
      <c r="BB399" s="2">
        <v>1</v>
      </c>
      <c r="BC399" s="2">
        <v>1</v>
      </c>
      <c r="BD399" s="2" t="s">
        <v>6</v>
      </c>
      <c r="BE399" s="2" t="s">
        <v>6</v>
      </c>
      <c r="BF399" s="2" t="s">
        <v>6</v>
      </c>
      <c r="BG399" s="2" t="s">
        <v>6</v>
      </c>
      <c r="BH399" s="2">
        <v>3</v>
      </c>
      <c r="BI399" s="2">
        <v>2</v>
      </c>
      <c r="BJ399" s="2" t="s">
        <v>460</v>
      </c>
      <c r="BK399" s="2"/>
      <c r="BL399" s="2"/>
      <c r="BM399" s="2">
        <v>108001</v>
      </c>
      <c r="BN399" s="2">
        <v>0</v>
      </c>
      <c r="BO399" s="2" t="s">
        <v>6</v>
      </c>
      <c r="BP399" s="2">
        <v>0</v>
      </c>
      <c r="BQ399" s="2">
        <v>3</v>
      </c>
      <c r="BR399" s="2">
        <v>0</v>
      </c>
      <c r="BS399" s="2">
        <v>1</v>
      </c>
      <c r="BT399" s="2">
        <v>1</v>
      </c>
      <c r="BU399" s="2">
        <v>1</v>
      </c>
      <c r="BV399" s="2">
        <v>1</v>
      </c>
      <c r="BW399" s="2">
        <v>1</v>
      </c>
      <c r="BX399" s="2">
        <v>1</v>
      </c>
      <c r="BY399" s="2" t="s">
        <v>6</v>
      </c>
      <c r="BZ399" s="2">
        <v>95</v>
      </c>
      <c r="CA399" s="2">
        <v>65</v>
      </c>
      <c r="CB399" s="2"/>
      <c r="CC399" s="2"/>
      <c r="CD399" s="2"/>
      <c r="CE399" s="2">
        <v>0</v>
      </c>
      <c r="CF399" s="2">
        <v>0</v>
      </c>
      <c r="CG399" s="2">
        <v>0</v>
      </c>
      <c r="CH399" s="2"/>
      <c r="CI399" s="2"/>
      <c r="CJ399" s="2"/>
      <c r="CK399" s="2"/>
      <c r="CL399" s="2"/>
      <c r="CM399" s="2">
        <v>0</v>
      </c>
      <c r="CN399" s="2" t="s">
        <v>6</v>
      </c>
      <c r="CO399" s="2">
        <v>0</v>
      </c>
      <c r="CP399" s="2">
        <f t="shared" si="294"/>
        <v>15985.2</v>
      </c>
      <c r="CQ399" s="2">
        <f t="shared" si="295"/>
        <v>399.63</v>
      </c>
      <c r="CR399" s="2">
        <f t="shared" si="296"/>
        <v>0</v>
      </c>
      <c r="CS399" s="2">
        <f t="shared" si="297"/>
        <v>0</v>
      </c>
      <c r="CT399" s="2">
        <f t="shared" si="298"/>
        <v>0</v>
      </c>
      <c r="CU399" s="2">
        <f t="shared" si="299"/>
        <v>0</v>
      </c>
      <c r="CV399" s="2">
        <f t="shared" si="300"/>
        <v>0</v>
      </c>
      <c r="CW399" s="2">
        <f t="shared" si="301"/>
        <v>0</v>
      </c>
      <c r="CX399" s="2">
        <f t="shared" si="302"/>
        <v>0</v>
      </c>
      <c r="CY399" s="2">
        <f t="shared" si="303"/>
        <v>0</v>
      </c>
      <c r="CZ399" s="2">
        <f t="shared" si="304"/>
        <v>0</v>
      </c>
      <c r="DA399" s="2"/>
      <c r="DB399" s="2"/>
      <c r="DC399" s="2" t="s">
        <v>6</v>
      </c>
      <c r="DD399" s="2" t="s">
        <v>6</v>
      </c>
      <c r="DE399" s="2" t="s">
        <v>6</v>
      </c>
      <c r="DF399" s="2" t="s">
        <v>6</v>
      </c>
      <c r="DG399" s="2" t="s">
        <v>6</v>
      </c>
      <c r="DH399" s="2" t="s">
        <v>6</v>
      </c>
      <c r="DI399" s="2" t="s">
        <v>6</v>
      </c>
      <c r="DJ399" s="2" t="s">
        <v>6</v>
      </c>
      <c r="DK399" s="2" t="s">
        <v>6</v>
      </c>
      <c r="DL399" s="2" t="s">
        <v>6</v>
      </c>
      <c r="DM399" s="2" t="s">
        <v>6</v>
      </c>
      <c r="DN399" s="2">
        <v>0</v>
      </c>
      <c r="DO399" s="2">
        <v>0</v>
      </c>
      <c r="DP399" s="2">
        <v>1</v>
      </c>
      <c r="DQ399" s="2">
        <v>1</v>
      </c>
      <c r="DR399" s="2"/>
      <c r="DS399" s="2"/>
      <c r="DT399" s="2"/>
      <c r="DU399" s="2">
        <v>1010</v>
      </c>
      <c r="DV399" s="2" t="s">
        <v>378</v>
      </c>
      <c r="DW399" s="2" t="s">
        <v>378</v>
      </c>
      <c r="DX399" s="2">
        <v>1</v>
      </c>
      <c r="DY399" s="2"/>
      <c r="DZ399" s="2"/>
      <c r="EA399" s="2"/>
      <c r="EB399" s="2"/>
      <c r="EC399" s="2"/>
      <c r="ED399" s="2"/>
      <c r="EE399" s="2">
        <v>16510370</v>
      </c>
      <c r="EF399" s="2">
        <v>3</v>
      </c>
      <c r="EG399" s="2" t="s">
        <v>40</v>
      </c>
      <c r="EH399" s="2">
        <v>0</v>
      </c>
      <c r="EI399" s="2" t="s">
        <v>6</v>
      </c>
      <c r="EJ399" s="2">
        <v>2</v>
      </c>
      <c r="EK399" s="2">
        <v>108001</v>
      </c>
      <c r="EL399" s="2" t="s">
        <v>41</v>
      </c>
      <c r="EM399" s="2" t="s">
        <v>42</v>
      </c>
      <c r="EN399" s="2"/>
      <c r="EO399" s="2" t="s">
        <v>6</v>
      </c>
      <c r="EP399" s="2"/>
      <c r="EQ399" s="2">
        <v>0</v>
      </c>
      <c r="ER399" s="2">
        <v>399.63</v>
      </c>
      <c r="ES399" s="2">
        <v>399.63</v>
      </c>
      <c r="ET399" s="2">
        <v>0</v>
      </c>
      <c r="EU399" s="2">
        <v>0</v>
      </c>
      <c r="EV399" s="2">
        <v>0</v>
      </c>
      <c r="EW399" s="2">
        <v>0</v>
      </c>
      <c r="EX399" s="2">
        <v>0</v>
      </c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>
        <v>0</v>
      </c>
      <c r="FR399" s="2">
        <f t="shared" si="305"/>
        <v>0</v>
      </c>
      <c r="FS399" s="2">
        <v>0</v>
      </c>
      <c r="FT399" s="2"/>
      <c r="FU399" s="2"/>
      <c r="FV399" s="2"/>
      <c r="FW399" s="2"/>
      <c r="FX399" s="2">
        <v>95</v>
      </c>
      <c r="FY399" s="2">
        <v>65</v>
      </c>
      <c r="FZ399" s="2"/>
      <c r="GA399" s="2" t="s">
        <v>6</v>
      </c>
      <c r="GB399" s="2"/>
      <c r="GC399" s="2"/>
      <c r="GD399" s="2">
        <v>0</v>
      </c>
      <c r="GE399" s="2"/>
      <c r="GF399" s="2">
        <v>-1660413777</v>
      </c>
      <c r="GG399" s="2">
        <v>2</v>
      </c>
      <c r="GH399" s="2">
        <v>1</v>
      </c>
      <c r="GI399" s="2">
        <v>-2</v>
      </c>
      <c r="GJ399" s="2">
        <v>0</v>
      </c>
      <c r="GK399" s="2">
        <f>ROUND(R399*(R12)/100,2)</f>
        <v>0</v>
      </c>
      <c r="GL399" s="2">
        <f t="shared" si="306"/>
        <v>0</v>
      </c>
      <c r="GM399" s="2">
        <f t="shared" si="307"/>
        <v>15985.2</v>
      </c>
      <c r="GN399" s="2">
        <f t="shared" si="308"/>
        <v>0</v>
      </c>
      <c r="GO399" s="2">
        <f t="shared" si="309"/>
        <v>15985.2</v>
      </c>
      <c r="GP399" s="2">
        <f t="shared" si="310"/>
        <v>0</v>
      </c>
      <c r="GQ399" s="2"/>
      <c r="GR399" s="2">
        <v>0</v>
      </c>
      <c r="GS399" s="2">
        <v>3</v>
      </c>
      <c r="GT399" s="2">
        <v>0</v>
      </c>
      <c r="GU399" s="2" t="s">
        <v>6</v>
      </c>
      <c r="GV399" s="2">
        <f t="shared" si="311"/>
        <v>0</v>
      </c>
      <c r="GW399" s="2">
        <v>1</v>
      </c>
      <c r="GX399" s="2">
        <f t="shared" si="312"/>
        <v>0</v>
      </c>
      <c r="GY399" s="2"/>
      <c r="GZ399" s="2"/>
      <c r="HA399" s="2">
        <v>0</v>
      </c>
      <c r="HB399" s="2">
        <v>0</v>
      </c>
      <c r="HC399" s="2">
        <f t="shared" si="313"/>
        <v>0</v>
      </c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/>
      <c r="HR399" s="2"/>
      <c r="HS399" s="2"/>
      <c r="HT399" s="2"/>
      <c r="HU399" s="2"/>
      <c r="HV399" s="2"/>
      <c r="HW399" s="2"/>
      <c r="HX399" s="2"/>
      <c r="HY399" s="2"/>
      <c r="HZ399" s="2"/>
      <c r="IA399" s="2"/>
      <c r="IB399" s="2"/>
      <c r="IC399" s="2"/>
      <c r="ID399" s="2"/>
      <c r="IE399" s="2"/>
      <c r="IF399" s="2"/>
      <c r="IG399" s="2"/>
      <c r="IH399" s="2"/>
      <c r="II399" s="2"/>
      <c r="IJ399" s="2"/>
      <c r="IK399" s="2">
        <v>0</v>
      </c>
      <c r="IL399" s="2"/>
      <c r="IM399" s="2"/>
      <c r="IN399" s="2"/>
      <c r="IO399" s="2"/>
      <c r="IP399" s="2"/>
      <c r="IQ399" s="2"/>
      <c r="IR399" s="2"/>
      <c r="IS399" s="2"/>
      <c r="IT399" s="2"/>
      <c r="IU399" s="2"/>
    </row>
    <row r="400" spans="1:255" x14ac:dyDescent="0.2">
      <c r="A400">
        <v>18</v>
      </c>
      <c r="B400">
        <v>1</v>
      </c>
      <c r="C400">
        <v>699</v>
      </c>
      <c r="E400" t="s">
        <v>457</v>
      </c>
      <c r="F400" t="s">
        <v>458</v>
      </c>
      <c r="G400" t="s">
        <v>459</v>
      </c>
      <c r="H400" t="s">
        <v>378</v>
      </c>
      <c r="I400">
        <f>I398*J400</f>
        <v>40</v>
      </c>
      <c r="J400">
        <v>100</v>
      </c>
      <c r="O400">
        <f t="shared" si="279"/>
        <v>106461.43</v>
      </c>
      <c r="P400">
        <f t="shared" si="280"/>
        <v>106461.43</v>
      </c>
      <c r="Q400">
        <f t="shared" si="281"/>
        <v>0</v>
      </c>
      <c r="R400">
        <f t="shared" si="282"/>
        <v>0</v>
      </c>
      <c r="S400">
        <f t="shared" si="283"/>
        <v>0</v>
      </c>
      <c r="T400">
        <f t="shared" si="284"/>
        <v>0</v>
      </c>
      <c r="U400">
        <f t="shared" si="285"/>
        <v>0</v>
      </c>
      <c r="V400">
        <f t="shared" si="286"/>
        <v>0</v>
      </c>
      <c r="W400">
        <f t="shared" si="287"/>
        <v>0</v>
      </c>
      <c r="X400">
        <f t="shared" si="288"/>
        <v>0</v>
      </c>
      <c r="Y400">
        <f t="shared" si="289"/>
        <v>0</v>
      </c>
      <c r="AA400">
        <v>16781639</v>
      </c>
      <c r="AB400">
        <f t="shared" si="290"/>
        <v>399.63</v>
      </c>
      <c r="AC400">
        <f t="shared" si="291"/>
        <v>399.63</v>
      </c>
      <c r="AD400">
        <f t="shared" si="314"/>
        <v>0</v>
      </c>
      <c r="AE400">
        <f t="shared" si="315"/>
        <v>0</v>
      </c>
      <c r="AF400">
        <f t="shared" si="316"/>
        <v>0</v>
      </c>
      <c r="AG400">
        <f t="shared" si="292"/>
        <v>0</v>
      </c>
      <c r="AH400">
        <f t="shared" si="317"/>
        <v>0</v>
      </c>
      <c r="AI400">
        <f t="shared" si="318"/>
        <v>0</v>
      </c>
      <c r="AJ400">
        <f t="shared" si="293"/>
        <v>0</v>
      </c>
      <c r="AK400">
        <v>399.63</v>
      </c>
      <c r="AL400">
        <v>399.63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95</v>
      </c>
      <c r="AU400">
        <v>65</v>
      </c>
      <c r="AV400">
        <v>1</v>
      </c>
      <c r="AW400">
        <v>1</v>
      </c>
      <c r="AZ400">
        <v>6.66</v>
      </c>
      <c r="BA400">
        <v>1</v>
      </c>
      <c r="BB400">
        <v>1</v>
      </c>
      <c r="BC400">
        <v>6.66</v>
      </c>
      <c r="BD400" t="s">
        <v>6</v>
      </c>
      <c r="BE400" t="s">
        <v>6</v>
      </c>
      <c r="BF400" t="s">
        <v>6</v>
      </c>
      <c r="BG400" t="s">
        <v>6</v>
      </c>
      <c r="BH400">
        <v>3</v>
      </c>
      <c r="BI400">
        <v>2</v>
      </c>
      <c r="BJ400" t="s">
        <v>460</v>
      </c>
      <c r="BM400">
        <v>108001</v>
      </c>
      <c r="BN400">
        <v>0</v>
      </c>
      <c r="BO400" t="s">
        <v>6</v>
      </c>
      <c r="BP400">
        <v>0</v>
      </c>
      <c r="BQ400">
        <v>3</v>
      </c>
      <c r="BR400">
        <v>0</v>
      </c>
      <c r="BS400">
        <v>1</v>
      </c>
      <c r="BT400">
        <v>1</v>
      </c>
      <c r="BU400">
        <v>1</v>
      </c>
      <c r="BV400">
        <v>1</v>
      </c>
      <c r="BW400">
        <v>1</v>
      </c>
      <c r="BX400">
        <v>1</v>
      </c>
      <c r="BY400" t="s">
        <v>6</v>
      </c>
      <c r="BZ400">
        <v>95</v>
      </c>
      <c r="CA400">
        <v>65</v>
      </c>
      <c r="CE400">
        <v>0</v>
      </c>
      <c r="CF400">
        <v>0</v>
      </c>
      <c r="CG400">
        <v>0</v>
      </c>
      <c r="CM400">
        <v>0</v>
      </c>
      <c r="CN400" t="s">
        <v>6</v>
      </c>
      <c r="CO400">
        <v>0</v>
      </c>
      <c r="CP400">
        <f t="shared" si="294"/>
        <v>106461.43</v>
      </c>
      <c r="CQ400">
        <f t="shared" si="295"/>
        <v>2661.5358000000001</v>
      </c>
      <c r="CR400">
        <f t="shared" si="296"/>
        <v>0</v>
      </c>
      <c r="CS400">
        <f t="shared" si="297"/>
        <v>0</v>
      </c>
      <c r="CT400">
        <f t="shared" si="298"/>
        <v>0</v>
      </c>
      <c r="CU400">
        <f t="shared" si="299"/>
        <v>0</v>
      </c>
      <c r="CV400">
        <f t="shared" si="300"/>
        <v>0</v>
      </c>
      <c r="CW400">
        <f t="shared" si="301"/>
        <v>0</v>
      </c>
      <c r="CX400">
        <f t="shared" si="302"/>
        <v>0</v>
      </c>
      <c r="CY400">
        <f t="shared" si="303"/>
        <v>0</v>
      </c>
      <c r="CZ400">
        <f t="shared" si="304"/>
        <v>0</v>
      </c>
      <c r="DC400" t="s">
        <v>6</v>
      </c>
      <c r="DD400" t="s">
        <v>6</v>
      </c>
      <c r="DE400" t="s">
        <v>6</v>
      </c>
      <c r="DF400" t="s">
        <v>6</v>
      </c>
      <c r="DG400" t="s">
        <v>6</v>
      </c>
      <c r="DH400" t="s">
        <v>6</v>
      </c>
      <c r="DI400" t="s">
        <v>6</v>
      </c>
      <c r="DJ400" t="s">
        <v>6</v>
      </c>
      <c r="DK400" t="s">
        <v>6</v>
      </c>
      <c r="DL400" t="s">
        <v>6</v>
      </c>
      <c r="DM400" t="s">
        <v>6</v>
      </c>
      <c r="DN400">
        <v>0</v>
      </c>
      <c r="DO400">
        <v>0</v>
      </c>
      <c r="DP400">
        <v>1</v>
      </c>
      <c r="DQ400">
        <v>1</v>
      </c>
      <c r="DU400">
        <v>1010</v>
      </c>
      <c r="DV400" t="s">
        <v>378</v>
      </c>
      <c r="DW400" t="s">
        <v>378</v>
      </c>
      <c r="DX400">
        <v>1</v>
      </c>
      <c r="EE400">
        <v>16510370</v>
      </c>
      <c r="EF400">
        <v>3</v>
      </c>
      <c r="EG400" t="s">
        <v>40</v>
      </c>
      <c r="EH400">
        <v>0</v>
      </c>
      <c r="EI400" t="s">
        <v>6</v>
      </c>
      <c r="EJ400">
        <v>2</v>
      </c>
      <c r="EK400">
        <v>108001</v>
      </c>
      <c r="EL400" t="s">
        <v>41</v>
      </c>
      <c r="EM400" t="s">
        <v>42</v>
      </c>
      <c r="EO400" t="s">
        <v>6</v>
      </c>
      <c r="EQ400">
        <v>0</v>
      </c>
      <c r="ER400">
        <v>399.63</v>
      </c>
      <c r="ES400">
        <v>399.63</v>
      </c>
      <c r="ET400">
        <v>0</v>
      </c>
      <c r="EU400">
        <v>0</v>
      </c>
      <c r="EV400">
        <v>0</v>
      </c>
      <c r="EW400">
        <v>0</v>
      </c>
      <c r="EX400">
        <v>0</v>
      </c>
      <c r="FQ400">
        <v>0</v>
      </c>
      <c r="FR400">
        <f t="shared" si="305"/>
        <v>0</v>
      </c>
      <c r="FS400">
        <v>0</v>
      </c>
      <c r="FX400">
        <v>95</v>
      </c>
      <c r="FY400">
        <v>65</v>
      </c>
      <c r="GA400" t="s">
        <v>6</v>
      </c>
      <c r="GD400">
        <v>0</v>
      </c>
      <c r="GF400">
        <v>-1660413777</v>
      </c>
      <c r="GG400">
        <v>1</v>
      </c>
      <c r="GH400">
        <v>1</v>
      </c>
      <c r="GI400">
        <v>4</v>
      </c>
      <c r="GJ400">
        <v>0</v>
      </c>
      <c r="GK400">
        <f>ROUND(R400*(S12)/100,2)</f>
        <v>0</v>
      </c>
      <c r="GL400">
        <f t="shared" si="306"/>
        <v>0</v>
      </c>
      <c r="GM400">
        <f t="shared" si="307"/>
        <v>106461.43</v>
      </c>
      <c r="GN400">
        <f t="shared" si="308"/>
        <v>0</v>
      </c>
      <c r="GO400">
        <f t="shared" si="309"/>
        <v>106461.43</v>
      </c>
      <c r="GP400">
        <f t="shared" si="310"/>
        <v>0</v>
      </c>
      <c r="GR400">
        <v>0</v>
      </c>
      <c r="GS400">
        <v>3</v>
      </c>
      <c r="GT400">
        <v>0</v>
      </c>
      <c r="GU400" t="s">
        <v>6</v>
      </c>
      <c r="GV400">
        <f t="shared" si="311"/>
        <v>0</v>
      </c>
      <c r="GW400">
        <v>1</v>
      </c>
      <c r="GX400">
        <f t="shared" si="312"/>
        <v>0</v>
      </c>
      <c r="HA400">
        <v>0</v>
      </c>
      <c r="HB400">
        <v>0</v>
      </c>
      <c r="HC400">
        <f t="shared" si="313"/>
        <v>0</v>
      </c>
      <c r="IK400">
        <v>0</v>
      </c>
    </row>
    <row r="402" spans="1:255" x14ac:dyDescent="0.2">
      <c r="A402" s="1">
        <v>5</v>
      </c>
      <c r="B402" s="1">
        <v>1</v>
      </c>
      <c r="C402" s="1"/>
      <c r="D402" s="1">
        <f>ROW(A415)</f>
        <v>415</v>
      </c>
      <c r="E402" s="1"/>
      <c r="F402" s="1" t="s">
        <v>162</v>
      </c>
      <c r="G402" s="1" t="s">
        <v>461</v>
      </c>
      <c r="H402" s="1" t="s">
        <v>6</v>
      </c>
      <c r="I402" s="1">
        <v>0</v>
      </c>
      <c r="J402" s="1"/>
      <c r="K402" s="1">
        <v>0</v>
      </c>
      <c r="L402" s="1"/>
      <c r="M402" s="1"/>
      <c r="N402" s="1"/>
      <c r="O402" s="1"/>
      <c r="P402" s="1"/>
      <c r="Q402" s="1"/>
      <c r="R402" s="1"/>
      <c r="S402" s="1"/>
      <c r="T402" s="1"/>
      <c r="U402" s="1" t="s">
        <v>6</v>
      </c>
      <c r="V402" s="1">
        <v>0</v>
      </c>
      <c r="W402" s="1"/>
      <c r="X402" s="1"/>
      <c r="Y402" s="1"/>
      <c r="Z402" s="1"/>
      <c r="AA402" s="1"/>
      <c r="AB402" s="1" t="s">
        <v>6</v>
      </c>
      <c r="AC402" s="1" t="s">
        <v>6</v>
      </c>
      <c r="AD402" s="1" t="s">
        <v>6</v>
      </c>
      <c r="AE402" s="1" t="s">
        <v>6</v>
      </c>
      <c r="AF402" s="1" t="s">
        <v>6</v>
      </c>
      <c r="AG402" s="1" t="s">
        <v>6</v>
      </c>
      <c r="AH402" s="1"/>
      <c r="AI402" s="1"/>
      <c r="AJ402" s="1"/>
      <c r="AK402" s="1"/>
      <c r="AL402" s="1"/>
      <c r="AM402" s="1"/>
      <c r="AN402" s="1"/>
      <c r="AO402" s="1"/>
      <c r="AP402" s="1" t="s">
        <v>6</v>
      </c>
      <c r="AQ402" s="1" t="s">
        <v>6</v>
      </c>
      <c r="AR402" s="1" t="s">
        <v>6</v>
      </c>
      <c r="AS402" s="1"/>
      <c r="AT402" s="1"/>
      <c r="AU402" s="1"/>
      <c r="AV402" s="1"/>
      <c r="AW402" s="1"/>
      <c r="AX402" s="1"/>
      <c r="AY402" s="1"/>
      <c r="AZ402" s="1" t="s">
        <v>6</v>
      </c>
      <c r="BA402" s="1"/>
      <c r="BB402" s="1" t="s">
        <v>6</v>
      </c>
      <c r="BC402" s="1" t="s">
        <v>6</v>
      </c>
      <c r="BD402" s="1" t="s">
        <v>6</v>
      </c>
      <c r="BE402" s="1" t="s">
        <v>6</v>
      </c>
      <c r="BF402" s="1" t="s">
        <v>6</v>
      </c>
      <c r="BG402" s="1" t="s">
        <v>6</v>
      </c>
      <c r="BH402" s="1" t="s">
        <v>6</v>
      </c>
      <c r="BI402" s="1" t="s">
        <v>6</v>
      </c>
      <c r="BJ402" s="1" t="s">
        <v>6</v>
      </c>
      <c r="BK402" s="1" t="s">
        <v>6</v>
      </c>
      <c r="BL402" s="1" t="s">
        <v>6</v>
      </c>
      <c r="BM402" s="1" t="s">
        <v>6</v>
      </c>
      <c r="BN402" s="1" t="s">
        <v>6</v>
      </c>
      <c r="BO402" s="1" t="s">
        <v>6</v>
      </c>
      <c r="BP402" s="1" t="s">
        <v>6</v>
      </c>
      <c r="BQ402" s="1"/>
      <c r="BR402" s="1"/>
      <c r="BS402" s="1"/>
      <c r="BT402" s="1"/>
      <c r="BU402" s="1"/>
      <c r="BV402" s="1"/>
      <c r="BW402" s="1"/>
      <c r="BX402" s="1">
        <v>0</v>
      </c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>
        <v>0</v>
      </c>
    </row>
    <row r="404" spans="1:255" x14ac:dyDescent="0.2">
      <c r="A404" s="3">
        <v>52</v>
      </c>
      <c r="B404" s="3">
        <f t="shared" ref="B404:G404" si="319">B415</f>
        <v>1</v>
      </c>
      <c r="C404" s="3">
        <f t="shared" si="319"/>
        <v>5</v>
      </c>
      <c r="D404" s="3">
        <f t="shared" si="319"/>
        <v>402</v>
      </c>
      <c r="E404" s="3">
        <f t="shared" si="319"/>
        <v>0</v>
      </c>
      <c r="F404" s="3" t="str">
        <f t="shared" si="319"/>
        <v>Новый подраздел</v>
      </c>
      <c r="G404" s="3" t="str">
        <f t="shared" si="319"/>
        <v>Сценическое оборудование</v>
      </c>
      <c r="H404" s="3"/>
      <c r="I404" s="3"/>
      <c r="J404" s="3"/>
      <c r="K404" s="3"/>
      <c r="L404" s="3"/>
      <c r="M404" s="3"/>
      <c r="N404" s="3"/>
      <c r="O404" s="3">
        <f t="shared" ref="O404:AT404" si="320">O415</f>
        <v>1952</v>
      </c>
      <c r="P404" s="3">
        <f t="shared" si="320"/>
        <v>1756.27</v>
      </c>
      <c r="Q404" s="3">
        <f t="shared" si="320"/>
        <v>55.1</v>
      </c>
      <c r="R404" s="3">
        <f t="shared" si="320"/>
        <v>5.93</v>
      </c>
      <c r="S404" s="3">
        <f t="shared" si="320"/>
        <v>140.63</v>
      </c>
      <c r="T404" s="3">
        <f t="shared" si="320"/>
        <v>0</v>
      </c>
      <c r="U404" s="3">
        <f t="shared" si="320"/>
        <v>15.77</v>
      </c>
      <c r="V404" s="3">
        <f t="shared" si="320"/>
        <v>0.53</v>
      </c>
      <c r="W404" s="3">
        <f t="shared" si="320"/>
        <v>0</v>
      </c>
      <c r="X404" s="3">
        <f t="shared" si="320"/>
        <v>121.67</v>
      </c>
      <c r="Y404" s="3">
        <f t="shared" si="320"/>
        <v>89.41</v>
      </c>
      <c r="Z404" s="3">
        <f t="shared" si="320"/>
        <v>0</v>
      </c>
      <c r="AA404" s="3">
        <f t="shared" si="320"/>
        <v>0</v>
      </c>
      <c r="AB404" s="3">
        <f t="shared" si="320"/>
        <v>1952</v>
      </c>
      <c r="AC404" s="3">
        <f t="shared" si="320"/>
        <v>1756.27</v>
      </c>
      <c r="AD404" s="3">
        <f t="shared" si="320"/>
        <v>55.1</v>
      </c>
      <c r="AE404" s="3">
        <f t="shared" si="320"/>
        <v>5.93</v>
      </c>
      <c r="AF404" s="3">
        <f t="shared" si="320"/>
        <v>140.63</v>
      </c>
      <c r="AG404" s="3">
        <f t="shared" si="320"/>
        <v>0</v>
      </c>
      <c r="AH404" s="3">
        <f t="shared" si="320"/>
        <v>15.77</v>
      </c>
      <c r="AI404" s="3">
        <f t="shared" si="320"/>
        <v>0.53</v>
      </c>
      <c r="AJ404" s="3">
        <f t="shared" si="320"/>
        <v>0</v>
      </c>
      <c r="AK404" s="3">
        <f t="shared" si="320"/>
        <v>121.67</v>
      </c>
      <c r="AL404" s="3">
        <f t="shared" si="320"/>
        <v>89.41</v>
      </c>
      <c r="AM404" s="3">
        <f t="shared" si="320"/>
        <v>0</v>
      </c>
      <c r="AN404" s="3">
        <f t="shared" si="320"/>
        <v>0</v>
      </c>
      <c r="AO404" s="3">
        <f t="shared" si="320"/>
        <v>0</v>
      </c>
      <c r="AP404" s="3">
        <f t="shared" si="320"/>
        <v>0</v>
      </c>
      <c r="AQ404" s="3">
        <f t="shared" si="320"/>
        <v>0</v>
      </c>
      <c r="AR404" s="3">
        <f t="shared" si="320"/>
        <v>2163.08</v>
      </c>
      <c r="AS404" s="3">
        <f t="shared" si="320"/>
        <v>0</v>
      </c>
      <c r="AT404" s="3">
        <f t="shared" si="320"/>
        <v>2163.08</v>
      </c>
      <c r="AU404" s="3">
        <f t="shared" ref="AU404:BZ404" si="321">AU415</f>
        <v>0</v>
      </c>
      <c r="AV404" s="3">
        <f t="shared" si="321"/>
        <v>1756.27</v>
      </c>
      <c r="AW404" s="3">
        <f t="shared" si="321"/>
        <v>1756.27</v>
      </c>
      <c r="AX404" s="3">
        <f t="shared" si="321"/>
        <v>0</v>
      </c>
      <c r="AY404" s="3">
        <f t="shared" si="321"/>
        <v>1756.27</v>
      </c>
      <c r="AZ404" s="3">
        <f t="shared" si="321"/>
        <v>0</v>
      </c>
      <c r="BA404" s="3">
        <f t="shared" si="321"/>
        <v>0</v>
      </c>
      <c r="BB404" s="3">
        <f t="shared" si="321"/>
        <v>0</v>
      </c>
      <c r="BC404" s="3">
        <f t="shared" si="321"/>
        <v>0</v>
      </c>
      <c r="BD404" s="3">
        <f t="shared" si="321"/>
        <v>0</v>
      </c>
      <c r="BE404" s="3">
        <f t="shared" si="321"/>
        <v>0</v>
      </c>
      <c r="BF404" s="3">
        <f t="shared" si="321"/>
        <v>0</v>
      </c>
      <c r="BG404" s="3">
        <f t="shared" si="321"/>
        <v>0</v>
      </c>
      <c r="BH404" s="3">
        <f t="shared" si="321"/>
        <v>0</v>
      </c>
      <c r="BI404" s="3">
        <f t="shared" si="321"/>
        <v>0</v>
      </c>
      <c r="BJ404" s="3">
        <f t="shared" si="321"/>
        <v>0</v>
      </c>
      <c r="BK404" s="3">
        <f t="shared" si="321"/>
        <v>0</v>
      </c>
      <c r="BL404" s="3">
        <f t="shared" si="321"/>
        <v>0</v>
      </c>
      <c r="BM404" s="3">
        <f t="shared" si="321"/>
        <v>0</v>
      </c>
      <c r="BN404" s="3">
        <f t="shared" si="321"/>
        <v>0</v>
      </c>
      <c r="BO404" s="3">
        <f t="shared" si="321"/>
        <v>0</v>
      </c>
      <c r="BP404" s="3">
        <f t="shared" si="321"/>
        <v>0</v>
      </c>
      <c r="BQ404" s="3">
        <f t="shared" si="321"/>
        <v>0</v>
      </c>
      <c r="BR404" s="3">
        <f t="shared" si="321"/>
        <v>0</v>
      </c>
      <c r="BS404" s="3">
        <f t="shared" si="321"/>
        <v>0</v>
      </c>
      <c r="BT404" s="3">
        <f t="shared" si="321"/>
        <v>0</v>
      </c>
      <c r="BU404" s="3">
        <f t="shared" si="321"/>
        <v>0</v>
      </c>
      <c r="BV404" s="3">
        <f t="shared" si="321"/>
        <v>0</v>
      </c>
      <c r="BW404" s="3">
        <f t="shared" si="321"/>
        <v>0</v>
      </c>
      <c r="BX404" s="3">
        <f t="shared" si="321"/>
        <v>0</v>
      </c>
      <c r="BY404" s="3">
        <f t="shared" si="321"/>
        <v>0</v>
      </c>
      <c r="BZ404" s="3">
        <f t="shared" si="321"/>
        <v>0</v>
      </c>
      <c r="CA404" s="3">
        <f t="shared" ref="CA404:DF404" si="322">CA415</f>
        <v>2163.08</v>
      </c>
      <c r="CB404" s="3">
        <f t="shared" si="322"/>
        <v>0</v>
      </c>
      <c r="CC404" s="3">
        <f t="shared" si="322"/>
        <v>2163.08</v>
      </c>
      <c r="CD404" s="3">
        <f t="shared" si="322"/>
        <v>0</v>
      </c>
      <c r="CE404" s="3">
        <f t="shared" si="322"/>
        <v>1756.27</v>
      </c>
      <c r="CF404" s="3">
        <f t="shared" si="322"/>
        <v>1756.27</v>
      </c>
      <c r="CG404" s="3">
        <f t="shared" si="322"/>
        <v>0</v>
      </c>
      <c r="CH404" s="3">
        <f t="shared" si="322"/>
        <v>1756.27</v>
      </c>
      <c r="CI404" s="3">
        <f t="shared" si="322"/>
        <v>0</v>
      </c>
      <c r="CJ404" s="3">
        <f t="shared" si="322"/>
        <v>0</v>
      </c>
      <c r="CK404" s="3">
        <f t="shared" si="322"/>
        <v>0</v>
      </c>
      <c r="CL404" s="3">
        <f t="shared" si="322"/>
        <v>0</v>
      </c>
      <c r="CM404" s="3">
        <f t="shared" si="322"/>
        <v>0</v>
      </c>
      <c r="CN404" s="3">
        <f t="shared" si="322"/>
        <v>0</v>
      </c>
      <c r="CO404" s="3">
        <f t="shared" si="322"/>
        <v>0</v>
      </c>
      <c r="CP404" s="3">
        <f t="shared" si="322"/>
        <v>0</v>
      </c>
      <c r="CQ404" s="3">
        <f t="shared" si="322"/>
        <v>0</v>
      </c>
      <c r="CR404" s="3">
        <f t="shared" si="322"/>
        <v>0</v>
      </c>
      <c r="CS404" s="3">
        <f t="shared" si="322"/>
        <v>0</v>
      </c>
      <c r="CT404" s="3">
        <f t="shared" si="322"/>
        <v>0</v>
      </c>
      <c r="CU404" s="3">
        <f t="shared" si="322"/>
        <v>0</v>
      </c>
      <c r="CV404" s="3">
        <f t="shared" si="322"/>
        <v>0</v>
      </c>
      <c r="CW404" s="3">
        <f t="shared" si="322"/>
        <v>0</v>
      </c>
      <c r="CX404" s="3">
        <f t="shared" si="322"/>
        <v>0</v>
      </c>
      <c r="CY404" s="3">
        <f t="shared" si="322"/>
        <v>0</v>
      </c>
      <c r="CZ404" s="3">
        <f t="shared" si="322"/>
        <v>0</v>
      </c>
      <c r="DA404" s="3">
        <f t="shared" si="322"/>
        <v>0</v>
      </c>
      <c r="DB404" s="3">
        <f t="shared" si="322"/>
        <v>0</v>
      </c>
      <c r="DC404" s="3">
        <f t="shared" si="322"/>
        <v>0</v>
      </c>
      <c r="DD404" s="3">
        <f t="shared" si="322"/>
        <v>0</v>
      </c>
      <c r="DE404" s="3">
        <f t="shared" si="322"/>
        <v>0</v>
      </c>
      <c r="DF404" s="3">
        <f t="shared" si="322"/>
        <v>0</v>
      </c>
      <c r="DG404" s="4">
        <f t="shared" ref="DG404:EL404" si="323">DG415</f>
        <v>210369.89</v>
      </c>
      <c r="DH404" s="4">
        <f t="shared" si="323"/>
        <v>209066.32</v>
      </c>
      <c r="DI404" s="4">
        <f t="shared" si="323"/>
        <v>366.97</v>
      </c>
      <c r="DJ404" s="4">
        <f t="shared" si="323"/>
        <v>39.49</v>
      </c>
      <c r="DK404" s="4">
        <f t="shared" si="323"/>
        <v>936.6</v>
      </c>
      <c r="DL404" s="4">
        <f t="shared" si="323"/>
        <v>0</v>
      </c>
      <c r="DM404" s="4">
        <f t="shared" si="323"/>
        <v>15.77</v>
      </c>
      <c r="DN404" s="4">
        <f t="shared" si="323"/>
        <v>0.53</v>
      </c>
      <c r="DO404" s="4">
        <f t="shared" si="323"/>
        <v>0</v>
      </c>
      <c r="DP404" s="4">
        <f t="shared" si="323"/>
        <v>810.29</v>
      </c>
      <c r="DQ404" s="4">
        <f t="shared" si="323"/>
        <v>595.46</v>
      </c>
      <c r="DR404" s="4">
        <f t="shared" si="323"/>
        <v>0</v>
      </c>
      <c r="DS404" s="4">
        <f t="shared" si="323"/>
        <v>0</v>
      </c>
      <c r="DT404" s="4">
        <f t="shared" si="323"/>
        <v>210369.89</v>
      </c>
      <c r="DU404" s="4">
        <f t="shared" si="323"/>
        <v>209066.32</v>
      </c>
      <c r="DV404" s="4">
        <f t="shared" si="323"/>
        <v>366.97</v>
      </c>
      <c r="DW404" s="4">
        <f t="shared" si="323"/>
        <v>39.49</v>
      </c>
      <c r="DX404" s="4">
        <f t="shared" si="323"/>
        <v>936.6</v>
      </c>
      <c r="DY404" s="4">
        <f t="shared" si="323"/>
        <v>0</v>
      </c>
      <c r="DZ404" s="4">
        <f t="shared" si="323"/>
        <v>15.77</v>
      </c>
      <c r="EA404" s="4">
        <f t="shared" si="323"/>
        <v>0.53</v>
      </c>
      <c r="EB404" s="4">
        <f t="shared" si="323"/>
        <v>0</v>
      </c>
      <c r="EC404" s="4">
        <f t="shared" si="323"/>
        <v>810.29</v>
      </c>
      <c r="ED404" s="4">
        <f t="shared" si="323"/>
        <v>595.46</v>
      </c>
      <c r="EE404" s="4">
        <f t="shared" si="323"/>
        <v>0</v>
      </c>
      <c r="EF404" s="4">
        <f t="shared" si="323"/>
        <v>0</v>
      </c>
      <c r="EG404" s="4">
        <f t="shared" si="323"/>
        <v>0</v>
      </c>
      <c r="EH404" s="4">
        <f t="shared" si="323"/>
        <v>0</v>
      </c>
      <c r="EI404" s="4">
        <f t="shared" si="323"/>
        <v>0</v>
      </c>
      <c r="EJ404" s="4">
        <f t="shared" si="323"/>
        <v>211775.64</v>
      </c>
      <c r="EK404" s="4">
        <f t="shared" si="323"/>
        <v>0</v>
      </c>
      <c r="EL404" s="4">
        <f t="shared" si="323"/>
        <v>211775.64</v>
      </c>
      <c r="EM404" s="4">
        <f t="shared" ref="EM404:FR404" si="324">EM415</f>
        <v>0</v>
      </c>
      <c r="EN404" s="4">
        <f t="shared" si="324"/>
        <v>209066.32</v>
      </c>
      <c r="EO404" s="4">
        <f t="shared" si="324"/>
        <v>209066.32</v>
      </c>
      <c r="EP404" s="4">
        <f t="shared" si="324"/>
        <v>0</v>
      </c>
      <c r="EQ404" s="4">
        <f t="shared" si="324"/>
        <v>209066.32</v>
      </c>
      <c r="ER404" s="4">
        <f t="shared" si="324"/>
        <v>0</v>
      </c>
      <c r="ES404" s="4">
        <f t="shared" si="324"/>
        <v>0</v>
      </c>
      <c r="ET404" s="4">
        <f t="shared" si="324"/>
        <v>0</v>
      </c>
      <c r="EU404" s="4">
        <f t="shared" si="324"/>
        <v>0</v>
      </c>
      <c r="EV404" s="4">
        <f t="shared" si="324"/>
        <v>0</v>
      </c>
      <c r="EW404" s="4">
        <f t="shared" si="324"/>
        <v>0</v>
      </c>
      <c r="EX404" s="4">
        <f t="shared" si="324"/>
        <v>0</v>
      </c>
      <c r="EY404" s="4">
        <f t="shared" si="324"/>
        <v>0</v>
      </c>
      <c r="EZ404" s="4">
        <f t="shared" si="324"/>
        <v>0</v>
      </c>
      <c r="FA404" s="4">
        <f t="shared" si="324"/>
        <v>0</v>
      </c>
      <c r="FB404" s="4">
        <f t="shared" si="324"/>
        <v>0</v>
      </c>
      <c r="FC404" s="4">
        <f t="shared" si="324"/>
        <v>0</v>
      </c>
      <c r="FD404" s="4">
        <f t="shared" si="324"/>
        <v>0</v>
      </c>
      <c r="FE404" s="4">
        <f t="shared" si="324"/>
        <v>0</v>
      </c>
      <c r="FF404" s="4">
        <f t="shared" si="324"/>
        <v>0</v>
      </c>
      <c r="FG404" s="4">
        <f t="shared" si="324"/>
        <v>0</v>
      </c>
      <c r="FH404" s="4">
        <f t="shared" si="324"/>
        <v>0</v>
      </c>
      <c r="FI404" s="4">
        <f t="shared" si="324"/>
        <v>0</v>
      </c>
      <c r="FJ404" s="4">
        <f t="shared" si="324"/>
        <v>0</v>
      </c>
      <c r="FK404" s="4">
        <f t="shared" si="324"/>
        <v>0</v>
      </c>
      <c r="FL404" s="4">
        <f t="shared" si="324"/>
        <v>0</v>
      </c>
      <c r="FM404" s="4">
        <f t="shared" si="324"/>
        <v>0</v>
      </c>
      <c r="FN404" s="4">
        <f t="shared" si="324"/>
        <v>0</v>
      </c>
      <c r="FO404" s="4">
        <f t="shared" si="324"/>
        <v>0</v>
      </c>
      <c r="FP404" s="4">
        <f t="shared" si="324"/>
        <v>0</v>
      </c>
      <c r="FQ404" s="4">
        <f t="shared" si="324"/>
        <v>0</v>
      </c>
      <c r="FR404" s="4">
        <f t="shared" si="324"/>
        <v>0</v>
      </c>
      <c r="FS404" s="4">
        <f t="shared" ref="FS404:GX404" si="325">FS415</f>
        <v>211775.64</v>
      </c>
      <c r="FT404" s="4">
        <f t="shared" si="325"/>
        <v>0</v>
      </c>
      <c r="FU404" s="4">
        <f t="shared" si="325"/>
        <v>211775.64</v>
      </c>
      <c r="FV404" s="4">
        <f t="shared" si="325"/>
        <v>0</v>
      </c>
      <c r="FW404" s="4">
        <f t="shared" si="325"/>
        <v>209066.32</v>
      </c>
      <c r="FX404" s="4">
        <f t="shared" si="325"/>
        <v>209066.32</v>
      </c>
      <c r="FY404" s="4">
        <f t="shared" si="325"/>
        <v>0</v>
      </c>
      <c r="FZ404" s="4">
        <f t="shared" si="325"/>
        <v>209066.32</v>
      </c>
      <c r="GA404" s="4">
        <f t="shared" si="325"/>
        <v>0</v>
      </c>
      <c r="GB404" s="4">
        <f t="shared" si="325"/>
        <v>0</v>
      </c>
      <c r="GC404" s="4">
        <f t="shared" si="325"/>
        <v>0</v>
      </c>
      <c r="GD404" s="4">
        <f t="shared" si="325"/>
        <v>0</v>
      </c>
      <c r="GE404" s="4">
        <f t="shared" si="325"/>
        <v>0</v>
      </c>
      <c r="GF404" s="4">
        <f t="shared" si="325"/>
        <v>0</v>
      </c>
      <c r="GG404" s="4">
        <f t="shared" si="325"/>
        <v>0</v>
      </c>
      <c r="GH404" s="4">
        <f t="shared" si="325"/>
        <v>0</v>
      </c>
      <c r="GI404" s="4">
        <f t="shared" si="325"/>
        <v>0</v>
      </c>
      <c r="GJ404" s="4">
        <f t="shared" si="325"/>
        <v>0</v>
      </c>
      <c r="GK404" s="4">
        <f t="shared" si="325"/>
        <v>0</v>
      </c>
      <c r="GL404" s="4">
        <f t="shared" si="325"/>
        <v>0</v>
      </c>
      <c r="GM404" s="4">
        <f t="shared" si="325"/>
        <v>0</v>
      </c>
      <c r="GN404" s="4">
        <f t="shared" si="325"/>
        <v>0</v>
      </c>
      <c r="GO404" s="4">
        <f t="shared" si="325"/>
        <v>0</v>
      </c>
      <c r="GP404" s="4">
        <f t="shared" si="325"/>
        <v>0</v>
      </c>
      <c r="GQ404" s="4">
        <f t="shared" si="325"/>
        <v>0</v>
      </c>
      <c r="GR404" s="4">
        <f t="shared" si="325"/>
        <v>0</v>
      </c>
      <c r="GS404" s="4">
        <f t="shared" si="325"/>
        <v>0</v>
      </c>
      <c r="GT404" s="4">
        <f t="shared" si="325"/>
        <v>0</v>
      </c>
      <c r="GU404" s="4">
        <f t="shared" si="325"/>
        <v>0</v>
      </c>
      <c r="GV404" s="4">
        <f t="shared" si="325"/>
        <v>0</v>
      </c>
      <c r="GW404" s="4">
        <f t="shared" si="325"/>
        <v>0</v>
      </c>
      <c r="GX404" s="4">
        <f t="shared" si="325"/>
        <v>0</v>
      </c>
    </row>
    <row r="406" spans="1:255" x14ac:dyDescent="0.2">
      <c r="A406" s="2">
        <v>17</v>
      </c>
      <c r="B406" s="2">
        <v>1</v>
      </c>
      <c r="C406" s="2">
        <f>ROW(SmtRes!A703)</f>
        <v>703</v>
      </c>
      <c r="D406" s="2">
        <f>ROW(EtalonRes!A679)</f>
        <v>679</v>
      </c>
      <c r="E406" s="2" t="s">
        <v>462</v>
      </c>
      <c r="F406" s="2" t="s">
        <v>463</v>
      </c>
      <c r="G406" s="2" t="s">
        <v>464</v>
      </c>
      <c r="H406" s="2" t="s">
        <v>465</v>
      </c>
      <c r="I406" s="2">
        <v>1</v>
      </c>
      <c r="J406" s="2">
        <v>0</v>
      </c>
      <c r="K406" s="2"/>
      <c r="L406" s="2"/>
      <c r="M406" s="2"/>
      <c r="N406" s="2"/>
      <c r="O406" s="2">
        <f t="shared" ref="O406:O413" si="326">ROUND(CP406,2)</f>
        <v>119.46</v>
      </c>
      <c r="P406" s="2">
        <f t="shared" ref="P406:P413" si="327">ROUND(CQ406*I406,2)</f>
        <v>2.34</v>
      </c>
      <c r="Q406" s="2">
        <f t="shared" ref="Q406:Q413" si="328">ROUND(CR406*I406,2)</f>
        <v>0</v>
      </c>
      <c r="R406" s="2">
        <f t="shared" ref="R406:R413" si="329">ROUND(CS406*I406,2)</f>
        <v>0</v>
      </c>
      <c r="S406" s="2">
        <f t="shared" ref="S406:S413" si="330">ROUND(CT406*I406,2)</f>
        <v>117.12</v>
      </c>
      <c r="T406" s="2">
        <f t="shared" ref="T406:T413" si="331">ROUND(CU406*I406,2)</f>
        <v>0</v>
      </c>
      <c r="U406" s="2">
        <f t="shared" ref="U406:U413" si="332">CV406*I406</f>
        <v>13.4</v>
      </c>
      <c r="V406" s="2">
        <f t="shared" ref="V406:V413" si="333">CW406*I406</f>
        <v>0</v>
      </c>
      <c r="W406" s="2">
        <f t="shared" ref="W406:W413" si="334">ROUND(CX406*I406,2)</f>
        <v>0</v>
      </c>
      <c r="X406" s="2">
        <f t="shared" ref="X406:Y413" si="335">ROUND(CY406,2)</f>
        <v>93.7</v>
      </c>
      <c r="Y406" s="2">
        <f t="shared" si="335"/>
        <v>70.27</v>
      </c>
      <c r="Z406" s="2"/>
      <c r="AA406" s="2">
        <v>16781625</v>
      </c>
      <c r="AB406" s="2">
        <f t="shared" ref="AB406:AB413" si="336">ROUND((AC406+AD406+AF406),6)</f>
        <v>119.46</v>
      </c>
      <c r="AC406" s="2">
        <f t="shared" ref="AC406:AC413" si="337">ROUND((ES406),6)</f>
        <v>2.34</v>
      </c>
      <c r="AD406" s="2">
        <f t="shared" ref="AD406:AD413" si="338">ROUND((((ET406)-(EU406))+AE406),6)</f>
        <v>0</v>
      </c>
      <c r="AE406" s="2">
        <f t="shared" ref="AE406:AF413" si="339">ROUND((EU406),6)</f>
        <v>0</v>
      </c>
      <c r="AF406" s="2">
        <f t="shared" si="339"/>
        <v>117.12</v>
      </c>
      <c r="AG406" s="2">
        <f t="shared" ref="AG406:AG413" si="340">ROUND((AP406),6)</f>
        <v>0</v>
      </c>
      <c r="AH406" s="2">
        <f t="shared" ref="AH406:AI413" si="341">(EW406)</f>
        <v>13.4</v>
      </c>
      <c r="AI406" s="2">
        <f t="shared" si="341"/>
        <v>0</v>
      </c>
      <c r="AJ406" s="2">
        <f t="shared" ref="AJ406:AJ413" si="342">(AS406)</f>
        <v>0</v>
      </c>
      <c r="AK406" s="2">
        <v>119.46</v>
      </c>
      <c r="AL406" s="2">
        <v>2.34</v>
      </c>
      <c r="AM406" s="2">
        <v>0</v>
      </c>
      <c r="AN406" s="2">
        <v>0</v>
      </c>
      <c r="AO406" s="2">
        <v>117.12</v>
      </c>
      <c r="AP406" s="2">
        <v>0</v>
      </c>
      <c r="AQ406" s="2">
        <v>13.4</v>
      </c>
      <c r="AR406" s="2">
        <v>0</v>
      </c>
      <c r="AS406" s="2">
        <v>0</v>
      </c>
      <c r="AT406" s="2">
        <v>80</v>
      </c>
      <c r="AU406" s="2">
        <v>60</v>
      </c>
      <c r="AV406" s="2">
        <v>1</v>
      </c>
      <c r="AW406" s="2">
        <v>1</v>
      </c>
      <c r="AX406" s="2"/>
      <c r="AY406" s="2"/>
      <c r="AZ406" s="2">
        <v>1</v>
      </c>
      <c r="BA406" s="2">
        <v>1</v>
      </c>
      <c r="BB406" s="2">
        <v>1</v>
      </c>
      <c r="BC406" s="2">
        <v>1</v>
      </c>
      <c r="BD406" s="2" t="s">
        <v>6</v>
      </c>
      <c r="BE406" s="2" t="s">
        <v>6</v>
      </c>
      <c r="BF406" s="2" t="s">
        <v>6</v>
      </c>
      <c r="BG406" s="2" t="s">
        <v>6</v>
      </c>
      <c r="BH406" s="2">
        <v>0</v>
      </c>
      <c r="BI406" s="2">
        <v>2</v>
      </c>
      <c r="BJ406" s="2" t="s">
        <v>466</v>
      </c>
      <c r="BK406" s="2"/>
      <c r="BL406" s="2"/>
      <c r="BM406" s="2">
        <v>129001</v>
      </c>
      <c r="BN406" s="2">
        <v>0</v>
      </c>
      <c r="BO406" s="2" t="s">
        <v>6</v>
      </c>
      <c r="BP406" s="2">
        <v>0</v>
      </c>
      <c r="BQ406" s="2">
        <v>3</v>
      </c>
      <c r="BR406" s="2">
        <v>0</v>
      </c>
      <c r="BS406" s="2">
        <v>1</v>
      </c>
      <c r="BT406" s="2">
        <v>1</v>
      </c>
      <c r="BU406" s="2">
        <v>1</v>
      </c>
      <c r="BV406" s="2">
        <v>1</v>
      </c>
      <c r="BW406" s="2">
        <v>1</v>
      </c>
      <c r="BX406" s="2">
        <v>1</v>
      </c>
      <c r="BY406" s="2" t="s">
        <v>6</v>
      </c>
      <c r="BZ406" s="2">
        <v>80</v>
      </c>
      <c r="CA406" s="2">
        <v>60</v>
      </c>
      <c r="CB406" s="2"/>
      <c r="CC406" s="2"/>
      <c r="CD406" s="2"/>
      <c r="CE406" s="2">
        <v>0</v>
      </c>
      <c r="CF406" s="2">
        <v>0</v>
      </c>
      <c r="CG406" s="2">
        <v>0</v>
      </c>
      <c r="CH406" s="2"/>
      <c r="CI406" s="2"/>
      <c r="CJ406" s="2"/>
      <c r="CK406" s="2"/>
      <c r="CL406" s="2"/>
      <c r="CM406" s="2">
        <v>0</v>
      </c>
      <c r="CN406" s="2" t="s">
        <v>6</v>
      </c>
      <c r="CO406" s="2">
        <v>0</v>
      </c>
      <c r="CP406" s="2">
        <f t="shared" ref="CP406:CP413" si="343">(P406+Q406+S406)</f>
        <v>119.46000000000001</v>
      </c>
      <c r="CQ406" s="2">
        <f t="shared" ref="CQ406:CQ413" si="344">AC406*BC406</f>
        <v>2.34</v>
      </c>
      <c r="CR406" s="2">
        <f t="shared" ref="CR406:CR413" si="345">AD406*BB406</f>
        <v>0</v>
      </c>
      <c r="CS406" s="2">
        <f t="shared" ref="CS406:CS413" si="346">AE406*BS406</f>
        <v>0</v>
      </c>
      <c r="CT406" s="2">
        <f t="shared" ref="CT406:CT413" si="347">AF406*BA406</f>
        <v>117.12</v>
      </c>
      <c r="CU406" s="2">
        <f t="shared" ref="CU406:CX413" si="348">AG406</f>
        <v>0</v>
      </c>
      <c r="CV406" s="2">
        <f t="shared" si="348"/>
        <v>13.4</v>
      </c>
      <c r="CW406" s="2">
        <f t="shared" si="348"/>
        <v>0</v>
      </c>
      <c r="CX406" s="2">
        <f t="shared" si="348"/>
        <v>0</v>
      </c>
      <c r="CY406" s="2">
        <f t="shared" ref="CY406:CY413" si="349">(((S406+R406)*AT406)/100)</f>
        <v>93.695999999999998</v>
      </c>
      <c r="CZ406" s="2">
        <f t="shared" ref="CZ406:CZ413" si="350">(((S406+R406)*AU406)/100)</f>
        <v>70.272000000000006</v>
      </c>
      <c r="DA406" s="2"/>
      <c r="DB406" s="2"/>
      <c r="DC406" s="2" t="s">
        <v>6</v>
      </c>
      <c r="DD406" s="2" t="s">
        <v>6</v>
      </c>
      <c r="DE406" s="2" t="s">
        <v>6</v>
      </c>
      <c r="DF406" s="2" t="s">
        <v>6</v>
      </c>
      <c r="DG406" s="2" t="s">
        <v>6</v>
      </c>
      <c r="DH406" s="2" t="s">
        <v>6</v>
      </c>
      <c r="DI406" s="2" t="s">
        <v>6</v>
      </c>
      <c r="DJ406" s="2" t="s">
        <v>6</v>
      </c>
      <c r="DK406" s="2" t="s">
        <v>6</v>
      </c>
      <c r="DL406" s="2" t="s">
        <v>6</v>
      </c>
      <c r="DM406" s="2" t="s">
        <v>6</v>
      </c>
      <c r="DN406" s="2">
        <v>0</v>
      </c>
      <c r="DO406" s="2">
        <v>0</v>
      </c>
      <c r="DP406" s="2">
        <v>1</v>
      </c>
      <c r="DQ406" s="2">
        <v>1</v>
      </c>
      <c r="DR406" s="2"/>
      <c r="DS406" s="2"/>
      <c r="DT406" s="2"/>
      <c r="DU406" s="2">
        <v>1013</v>
      </c>
      <c r="DV406" s="2" t="s">
        <v>465</v>
      </c>
      <c r="DW406" s="2" t="s">
        <v>465</v>
      </c>
      <c r="DX406" s="2">
        <v>1</v>
      </c>
      <c r="DY406" s="2"/>
      <c r="DZ406" s="2"/>
      <c r="EA406" s="2"/>
      <c r="EB406" s="2"/>
      <c r="EC406" s="2"/>
      <c r="ED406" s="2"/>
      <c r="EE406" s="2">
        <v>16510398</v>
      </c>
      <c r="EF406" s="2">
        <v>3</v>
      </c>
      <c r="EG406" s="2" t="s">
        <v>40</v>
      </c>
      <c r="EH406" s="2">
        <v>0</v>
      </c>
      <c r="EI406" s="2" t="s">
        <v>6</v>
      </c>
      <c r="EJ406" s="2">
        <v>2</v>
      </c>
      <c r="EK406" s="2">
        <v>129001</v>
      </c>
      <c r="EL406" s="2" t="s">
        <v>467</v>
      </c>
      <c r="EM406" s="2" t="s">
        <v>468</v>
      </c>
      <c r="EN406" s="2"/>
      <c r="EO406" s="2" t="s">
        <v>6</v>
      </c>
      <c r="EP406" s="2"/>
      <c r="EQ406" s="2">
        <v>0</v>
      </c>
      <c r="ER406" s="2">
        <v>119.46</v>
      </c>
      <c r="ES406" s="2">
        <v>2.34</v>
      </c>
      <c r="ET406" s="2">
        <v>0</v>
      </c>
      <c r="EU406" s="2">
        <v>0</v>
      </c>
      <c r="EV406" s="2">
        <v>117.12</v>
      </c>
      <c r="EW406" s="2">
        <v>13.4</v>
      </c>
      <c r="EX406" s="2">
        <v>0</v>
      </c>
      <c r="EY406" s="2">
        <v>0</v>
      </c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>
        <v>0</v>
      </c>
      <c r="FR406" s="2">
        <f t="shared" ref="FR406:FR413" si="351">ROUND(IF(AND(BH406=3,BI406=3),P406,0),2)</f>
        <v>0</v>
      </c>
      <c r="FS406" s="2">
        <v>0</v>
      </c>
      <c r="FT406" s="2"/>
      <c r="FU406" s="2"/>
      <c r="FV406" s="2"/>
      <c r="FW406" s="2"/>
      <c r="FX406" s="2">
        <v>80</v>
      </c>
      <c r="FY406" s="2">
        <v>60</v>
      </c>
      <c r="FZ406" s="2"/>
      <c r="GA406" s="2" t="s">
        <v>6</v>
      </c>
      <c r="GB406" s="2"/>
      <c r="GC406" s="2"/>
      <c r="GD406" s="2">
        <v>0</v>
      </c>
      <c r="GE406" s="2"/>
      <c r="GF406" s="2">
        <v>503777168</v>
      </c>
      <c r="GG406" s="2">
        <v>2</v>
      </c>
      <c r="GH406" s="2">
        <v>1</v>
      </c>
      <c r="GI406" s="2">
        <v>-2</v>
      </c>
      <c r="GJ406" s="2">
        <v>0</v>
      </c>
      <c r="GK406" s="2">
        <f>ROUND(R406*(R12)/100,2)</f>
        <v>0</v>
      </c>
      <c r="GL406" s="2">
        <f t="shared" ref="GL406:GL413" si="352">ROUND(IF(AND(BH406=3,BI406=3,FS406&lt;&gt;0),P406,0),2)</f>
        <v>0</v>
      </c>
      <c r="GM406" s="2">
        <f t="shared" ref="GM406:GM413" si="353">ROUND(O406+X406+Y406+GK406,2)+GX406</f>
        <v>283.43</v>
      </c>
      <c r="GN406" s="2">
        <f t="shared" ref="GN406:GN413" si="354">IF(OR(BI406=0,BI406=1),ROUND(O406+X406+Y406+GK406,2),0)</f>
        <v>0</v>
      </c>
      <c r="GO406" s="2">
        <f t="shared" ref="GO406:GO413" si="355">IF(BI406=2,ROUND(O406+X406+Y406+GK406,2),0)</f>
        <v>283.43</v>
      </c>
      <c r="GP406" s="2">
        <f t="shared" ref="GP406:GP413" si="356">IF(BI406=4,ROUND(O406+X406+Y406+GK406,2)+GX406,0)</f>
        <v>0</v>
      </c>
      <c r="GQ406" s="2"/>
      <c r="GR406" s="2">
        <v>0</v>
      </c>
      <c r="GS406" s="2">
        <v>3</v>
      </c>
      <c r="GT406" s="2">
        <v>0</v>
      </c>
      <c r="GU406" s="2" t="s">
        <v>6</v>
      </c>
      <c r="GV406" s="2">
        <f t="shared" ref="GV406:GV413" si="357">ROUND((GT406),6)</f>
        <v>0</v>
      </c>
      <c r="GW406" s="2">
        <v>1</v>
      </c>
      <c r="GX406" s="2">
        <f t="shared" ref="GX406:GX413" si="358">ROUND(HC406*I406,2)</f>
        <v>0</v>
      </c>
      <c r="GY406" s="2"/>
      <c r="GZ406" s="2"/>
      <c r="HA406" s="2">
        <v>0</v>
      </c>
      <c r="HB406" s="2">
        <v>0</v>
      </c>
      <c r="HC406" s="2">
        <f t="shared" ref="HC406:HC413" si="359">GV406*GW406</f>
        <v>0</v>
      </c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  <c r="HW406" s="2"/>
      <c r="HX406" s="2"/>
      <c r="HY406" s="2"/>
      <c r="HZ406" s="2"/>
      <c r="IA406" s="2"/>
      <c r="IB406" s="2"/>
      <c r="IC406" s="2"/>
      <c r="ID406" s="2"/>
      <c r="IE406" s="2"/>
      <c r="IF406" s="2"/>
      <c r="IG406" s="2"/>
      <c r="IH406" s="2"/>
      <c r="II406" s="2"/>
      <c r="IJ406" s="2"/>
      <c r="IK406" s="2">
        <v>0</v>
      </c>
      <c r="IL406" s="2"/>
      <c r="IM406" s="2"/>
      <c r="IN406" s="2"/>
      <c r="IO406" s="2"/>
      <c r="IP406" s="2"/>
      <c r="IQ406" s="2"/>
      <c r="IR406" s="2"/>
      <c r="IS406" s="2"/>
      <c r="IT406" s="2"/>
      <c r="IU406" s="2"/>
    </row>
    <row r="407" spans="1:255" x14ac:dyDescent="0.2">
      <c r="A407">
        <v>17</v>
      </c>
      <c r="B407">
        <v>1</v>
      </c>
      <c r="C407">
        <f>ROW(SmtRes!A706)</f>
        <v>706</v>
      </c>
      <c r="D407">
        <f>ROW(EtalonRes!A682)</f>
        <v>682</v>
      </c>
      <c r="E407" t="s">
        <v>462</v>
      </c>
      <c r="F407" t="s">
        <v>463</v>
      </c>
      <c r="G407" t="s">
        <v>464</v>
      </c>
      <c r="H407" t="s">
        <v>465</v>
      </c>
      <c r="I407">
        <v>1</v>
      </c>
      <c r="J407">
        <v>0</v>
      </c>
      <c r="O407">
        <f t="shared" si="326"/>
        <v>795.6</v>
      </c>
      <c r="P407">
        <f t="shared" si="327"/>
        <v>15.58</v>
      </c>
      <c r="Q407">
        <f t="shared" si="328"/>
        <v>0</v>
      </c>
      <c r="R407">
        <f t="shared" si="329"/>
        <v>0</v>
      </c>
      <c r="S407">
        <f t="shared" si="330"/>
        <v>780.02</v>
      </c>
      <c r="T407">
        <f t="shared" si="331"/>
        <v>0</v>
      </c>
      <c r="U407">
        <f t="shared" si="332"/>
        <v>13.4</v>
      </c>
      <c r="V407">
        <f t="shared" si="333"/>
        <v>0</v>
      </c>
      <c r="W407">
        <f t="shared" si="334"/>
        <v>0</v>
      </c>
      <c r="X407">
        <f t="shared" si="335"/>
        <v>624.02</v>
      </c>
      <c r="Y407">
        <f t="shared" si="335"/>
        <v>468.01</v>
      </c>
      <c r="AA407">
        <v>16781639</v>
      </c>
      <c r="AB407">
        <f t="shared" si="336"/>
        <v>119.46</v>
      </c>
      <c r="AC407">
        <f t="shared" si="337"/>
        <v>2.34</v>
      </c>
      <c r="AD407">
        <f t="shared" si="338"/>
        <v>0</v>
      </c>
      <c r="AE407">
        <f t="shared" si="339"/>
        <v>0</v>
      </c>
      <c r="AF407">
        <f t="shared" si="339"/>
        <v>117.12</v>
      </c>
      <c r="AG407">
        <f t="shared" si="340"/>
        <v>0</v>
      </c>
      <c r="AH407">
        <f t="shared" si="341"/>
        <v>13.4</v>
      </c>
      <c r="AI407">
        <f t="shared" si="341"/>
        <v>0</v>
      </c>
      <c r="AJ407">
        <f t="shared" si="342"/>
        <v>0</v>
      </c>
      <c r="AK407">
        <v>119.46</v>
      </c>
      <c r="AL407">
        <v>2.34</v>
      </c>
      <c r="AM407">
        <v>0</v>
      </c>
      <c r="AN407">
        <v>0</v>
      </c>
      <c r="AO407">
        <v>117.12</v>
      </c>
      <c r="AP407">
        <v>0</v>
      </c>
      <c r="AQ407">
        <v>13.4</v>
      </c>
      <c r="AR407">
        <v>0</v>
      </c>
      <c r="AS407">
        <v>0</v>
      </c>
      <c r="AT407">
        <v>80</v>
      </c>
      <c r="AU407">
        <v>60</v>
      </c>
      <c r="AV407">
        <v>1</v>
      </c>
      <c r="AW407">
        <v>1</v>
      </c>
      <c r="AZ407">
        <v>6.66</v>
      </c>
      <c r="BA407">
        <v>6.66</v>
      </c>
      <c r="BB407">
        <v>6.66</v>
      </c>
      <c r="BC407">
        <v>6.66</v>
      </c>
      <c r="BD407" t="s">
        <v>6</v>
      </c>
      <c r="BE407" t="s">
        <v>6</v>
      </c>
      <c r="BF407" t="s">
        <v>6</v>
      </c>
      <c r="BG407" t="s">
        <v>6</v>
      </c>
      <c r="BH407">
        <v>0</v>
      </c>
      <c r="BI407">
        <v>2</v>
      </c>
      <c r="BJ407" t="s">
        <v>466</v>
      </c>
      <c r="BM407">
        <v>129001</v>
      </c>
      <c r="BN407">
        <v>0</v>
      </c>
      <c r="BO407" t="s">
        <v>6</v>
      </c>
      <c r="BP407">
        <v>0</v>
      </c>
      <c r="BQ407">
        <v>3</v>
      </c>
      <c r="BR407">
        <v>0</v>
      </c>
      <c r="BS407">
        <v>6.66</v>
      </c>
      <c r="BT407">
        <v>1</v>
      </c>
      <c r="BU407">
        <v>1</v>
      </c>
      <c r="BV407">
        <v>1</v>
      </c>
      <c r="BW407">
        <v>1</v>
      </c>
      <c r="BX407">
        <v>1</v>
      </c>
      <c r="BY407" t="s">
        <v>6</v>
      </c>
      <c r="BZ407">
        <v>80</v>
      </c>
      <c r="CA407">
        <v>60</v>
      </c>
      <c r="CE407">
        <v>0</v>
      </c>
      <c r="CF407">
        <v>0</v>
      </c>
      <c r="CG407">
        <v>0</v>
      </c>
      <c r="CM407">
        <v>0</v>
      </c>
      <c r="CN407" t="s">
        <v>6</v>
      </c>
      <c r="CO407">
        <v>0</v>
      </c>
      <c r="CP407">
        <f t="shared" si="343"/>
        <v>795.6</v>
      </c>
      <c r="CQ407">
        <f t="shared" si="344"/>
        <v>15.584399999999999</v>
      </c>
      <c r="CR407">
        <f t="shared" si="345"/>
        <v>0</v>
      </c>
      <c r="CS407">
        <f t="shared" si="346"/>
        <v>0</v>
      </c>
      <c r="CT407">
        <f t="shared" si="347"/>
        <v>780.01920000000007</v>
      </c>
      <c r="CU407">
        <f t="shared" si="348"/>
        <v>0</v>
      </c>
      <c r="CV407">
        <f t="shared" si="348"/>
        <v>13.4</v>
      </c>
      <c r="CW407">
        <f t="shared" si="348"/>
        <v>0</v>
      </c>
      <c r="CX407">
        <f t="shared" si="348"/>
        <v>0</v>
      </c>
      <c r="CY407">
        <f t="shared" si="349"/>
        <v>624.01599999999996</v>
      </c>
      <c r="CZ407">
        <f t="shared" si="350"/>
        <v>468.01199999999994</v>
      </c>
      <c r="DC407" t="s">
        <v>6</v>
      </c>
      <c r="DD407" t="s">
        <v>6</v>
      </c>
      <c r="DE407" t="s">
        <v>6</v>
      </c>
      <c r="DF407" t="s">
        <v>6</v>
      </c>
      <c r="DG407" t="s">
        <v>6</v>
      </c>
      <c r="DH407" t="s">
        <v>6</v>
      </c>
      <c r="DI407" t="s">
        <v>6</v>
      </c>
      <c r="DJ407" t="s">
        <v>6</v>
      </c>
      <c r="DK407" t="s">
        <v>6</v>
      </c>
      <c r="DL407" t="s">
        <v>6</v>
      </c>
      <c r="DM407" t="s">
        <v>6</v>
      </c>
      <c r="DN407">
        <v>0</v>
      </c>
      <c r="DO407">
        <v>0</v>
      </c>
      <c r="DP407">
        <v>1</v>
      </c>
      <c r="DQ407">
        <v>1</v>
      </c>
      <c r="DU407">
        <v>1013</v>
      </c>
      <c r="DV407" t="s">
        <v>465</v>
      </c>
      <c r="DW407" t="s">
        <v>465</v>
      </c>
      <c r="DX407">
        <v>1</v>
      </c>
      <c r="EE407">
        <v>16510398</v>
      </c>
      <c r="EF407">
        <v>3</v>
      </c>
      <c r="EG407" t="s">
        <v>40</v>
      </c>
      <c r="EH407">
        <v>0</v>
      </c>
      <c r="EI407" t="s">
        <v>6</v>
      </c>
      <c r="EJ407">
        <v>2</v>
      </c>
      <c r="EK407">
        <v>129001</v>
      </c>
      <c r="EL407" t="s">
        <v>467</v>
      </c>
      <c r="EM407" t="s">
        <v>468</v>
      </c>
      <c r="EO407" t="s">
        <v>6</v>
      </c>
      <c r="EQ407">
        <v>0</v>
      </c>
      <c r="ER407">
        <v>119.46</v>
      </c>
      <c r="ES407">
        <v>2.34</v>
      </c>
      <c r="ET407">
        <v>0</v>
      </c>
      <c r="EU407">
        <v>0</v>
      </c>
      <c r="EV407">
        <v>117.12</v>
      </c>
      <c r="EW407">
        <v>13.4</v>
      </c>
      <c r="EX407">
        <v>0</v>
      </c>
      <c r="EY407">
        <v>0</v>
      </c>
      <c r="FQ407">
        <v>0</v>
      </c>
      <c r="FR407">
        <f t="shared" si="351"/>
        <v>0</v>
      </c>
      <c r="FS407">
        <v>0</v>
      </c>
      <c r="FX407">
        <v>80</v>
      </c>
      <c r="FY407">
        <v>60</v>
      </c>
      <c r="GA407" t="s">
        <v>6</v>
      </c>
      <c r="GD407">
        <v>0</v>
      </c>
      <c r="GF407">
        <v>503777168</v>
      </c>
      <c r="GG407">
        <v>1</v>
      </c>
      <c r="GH407">
        <v>1</v>
      </c>
      <c r="GI407">
        <v>4</v>
      </c>
      <c r="GJ407">
        <v>0</v>
      </c>
      <c r="GK407">
        <f>ROUND(R407*(S12)/100,2)</f>
        <v>0</v>
      </c>
      <c r="GL407">
        <f t="shared" si="352"/>
        <v>0</v>
      </c>
      <c r="GM407">
        <f t="shared" si="353"/>
        <v>1887.63</v>
      </c>
      <c r="GN407">
        <f t="shared" si="354"/>
        <v>0</v>
      </c>
      <c r="GO407">
        <f t="shared" si="355"/>
        <v>1887.63</v>
      </c>
      <c r="GP407">
        <f t="shared" si="356"/>
        <v>0</v>
      </c>
      <c r="GR407">
        <v>0</v>
      </c>
      <c r="GS407">
        <v>3</v>
      </c>
      <c r="GT407">
        <v>0</v>
      </c>
      <c r="GU407" t="s">
        <v>6</v>
      </c>
      <c r="GV407">
        <f t="shared" si="357"/>
        <v>0</v>
      </c>
      <c r="GW407">
        <v>1</v>
      </c>
      <c r="GX407">
        <f t="shared" si="358"/>
        <v>0</v>
      </c>
      <c r="HA407">
        <v>0</v>
      </c>
      <c r="HB407">
        <v>0</v>
      </c>
      <c r="HC407">
        <f t="shared" si="359"/>
        <v>0</v>
      </c>
      <c r="IK407">
        <v>0</v>
      </c>
    </row>
    <row r="408" spans="1:255" x14ac:dyDescent="0.2">
      <c r="A408" s="2">
        <v>18</v>
      </c>
      <c r="B408" s="2">
        <v>1</v>
      </c>
      <c r="C408" s="2">
        <v>703</v>
      </c>
      <c r="D408" s="2"/>
      <c r="E408" s="2" t="s">
        <v>469</v>
      </c>
      <c r="F408" s="2" t="s">
        <v>470</v>
      </c>
      <c r="G408" s="2" t="s">
        <v>471</v>
      </c>
      <c r="H408" s="2" t="s">
        <v>35</v>
      </c>
      <c r="I408" s="2">
        <f>I406*J408</f>
        <v>1</v>
      </c>
      <c r="J408" s="2">
        <v>1</v>
      </c>
      <c r="K408" s="2"/>
      <c r="L408" s="2"/>
      <c r="M408" s="2"/>
      <c r="N408" s="2"/>
      <c r="O408" s="2">
        <f t="shared" si="326"/>
        <v>0</v>
      </c>
      <c r="P408" s="2">
        <f t="shared" si="327"/>
        <v>0</v>
      </c>
      <c r="Q408" s="2">
        <f t="shared" si="328"/>
        <v>0</v>
      </c>
      <c r="R408" s="2">
        <f t="shared" si="329"/>
        <v>0</v>
      </c>
      <c r="S408" s="2">
        <f t="shared" si="330"/>
        <v>0</v>
      </c>
      <c r="T408" s="2">
        <f t="shared" si="331"/>
        <v>0</v>
      </c>
      <c r="U408" s="2">
        <f t="shared" si="332"/>
        <v>0</v>
      </c>
      <c r="V408" s="2">
        <f t="shared" si="333"/>
        <v>0</v>
      </c>
      <c r="W408" s="2">
        <f t="shared" si="334"/>
        <v>0</v>
      </c>
      <c r="X408" s="2">
        <f t="shared" si="335"/>
        <v>0</v>
      </c>
      <c r="Y408" s="2">
        <f t="shared" si="335"/>
        <v>0</v>
      </c>
      <c r="Z408" s="2"/>
      <c r="AA408" s="2">
        <v>16781625</v>
      </c>
      <c r="AB408" s="2">
        <f t="shared" si="336"/>
        <v>0</v>
      </c>
      <c r="AC408" s="2">
        <f t="shared" si="337"/>
        <v>0</v>
      </c>
      <c r="AD408" s="2">
        <f t="shared" si="338"/>
        <v>0</v>
      </c>
      <c r="AE408" s="2">
        <f t="shared" si="339"/>
        <v>0</v>
      </c>
      <c r="AF408" s="2">
        <f t="shared" si="339"/>
        <v>0</v>
      </c>
      <c r="AG408" s="2">
        <f t="shared" si="340"/>
        <v>0</v>
      </c>
      <c r="AH408" s="2">
        <f t="shared" si="341"/>
        <v>0</v>
      </c>
      <c r="AI408" s="2">
        <f t="shared" si="341"/>
        <v>0</v>
      </c>
      <c r="AJ408" s="2">
        <f t="shared" si="342"/>
        <v>0</v>
      </c>
      <c r="AK408" s="2">
        <v>0</v>
      </c>
      <c r="AL408" s="2">
        <v>0</v>
      </c>
      <c r="AM408" s="2">
        <v>0</v>
      </c>
      <c r="AN408" s="2">
        <v>0</v>
      </c>
      <c r="AO408" s="2">
        <v>0</v>
      </c>
      <c r="AP408" s="2">
        <v>0</v>
      </c>
      <c r="AQ408" s="2">
        <v>0</v>
      </c>
      <c r="AR408" s="2">
        <v>0</v>
      </c>
      <c r="AS408" s="2">
        <v>0</v>
      </c>
      <c r="AT408" s="2">
        <v>80</v>
      </c>
      <c r="AU408" s="2">
        <v>60</v>
      </c>
      <c r="AV408" s="2">
        <v>1</v>
      </c>
      <c r="AW408" s="2">
        <v>1</v>
      </c>
      <c r="AX408" s="2"/>
      <c r="AY408" s="2"/>
      <c r="AZ408" s="2">
        <v>1</v>
      </c>
      <c r="BA408" s="2">
        <v>1</v>
      </c>
      <c r="BB408" s="2">
        <v>1</v>
      </c>
      <c r="BC408" s="2">
        <v>1</v>
      </c>
      <c r="BD408" s="2" t="s">
        <v>6</v>
      </c>
      <c r="BE408" s="2" t="s">
        <v>6</v>
      </c>
      <c r="BF408" s="2" t="s">
        <v>6</v>
      </c>
      <c r="BG408" s="2" t="s">
        <v>6</v>
      </c>
      <c r="BH408" s="2">
        <v>3</v>
      </c>
      <c r="BI408" s="2">
        <v>2</v>
      </c>
      <c r="BJ408" s="2" t="s">
        <v>6</v>
      </c>
      <c r="BK408" s="2"/>
      <c r="BL408" s="2"/>
      <c r="BM408" s="2">
        <v>129001</v>
      </c>
      <c r="BN408" s="2">
        <v>0</v>
      </c>
      <c r="BO408" s="2" t="s">
        <v>6</v>
      </c>
      <c r="BP408" s="2">
        <v>0</v>
      </c>
      <c r="BQ408" s="2">
        <v>3</v>
      </c>
      <c r="BR408" s="2">
        <v>0</v>
      </c>
      <c r="BS408" s="2">
        <v>1</v>
      </c>
      <c r="BT408" s="2">
        <v>1</v>
      </c>
      <c r="BU408" s="2">
        <v>1</v>
      </c>
      <c r="BV408" s="2">
        <v>1</v>
      </c>
      <c r="BW408" s="2">
        <v>1</v>
      </c>
      <c r="BX408" s="2">
        <v>1</v>
      </c>
      <c r="BY408" s="2" t="s">
        <v>6</v>
      </c>
      <c r="BZ408" s="2">
        <v>80</v>
      </c>
      <c r="CA408" s="2">
        <v>60</v>
      </c>
      <c r="CB408" s="2"/>
      <c r="CC408" s="2"/>
      <c r="CD408" s="2"/>
      <c r="CE408" s="2">
        <v>0</v>
      </c>
      <c r="CF408" s="2">
        <v>0</v>
      </c>
      <c r="CG408" s="2">
        <v>0</v>
      </c>
      <c r="CH408" s="2"/>
      <c r="CI408" s="2"/>
      <c r="CJ408" s="2"/>
      <c r="CK408" s="2"/>
      <c r="CL408" s="2"/>
      <c r="CM408" s="2">
        <v>0</v>
      </c>
      <c r="CN408" s="2" t="s">
        <v>6</v>
      </c>
      <c r="CO408" s="2">
        <v>0</v>
      </c>
      <c r="CP408" s="2">
        <f t="shared" si="343"/>
        <v>0</v>
      </c>
      <c r="CQ408" s="2">
        <f t="shared" si="344"/>
        <v>0</v>
      </c>
      <c r="CR408" s="2">
        <f t="shared" si="345"/>
        <v>0</v>
      </c>
      <c r="CS408" s="2">
        <f t="shared" si="346"/>
        <v>0</v>
      </c>
      <c r="CT408" s="2">
        <f t="shared" si="347"/>
        <v>0</v>
      </c>
      <c r="CU408" s="2">
        <f t="shared" si="348"/>
        <v>0</v>
      </c>
      <c r="CV408" s="2">
        <f t="shared" si="348"/>
        <v>0</v>
      </c>
      <c r="CW408" s="2">
        <f t="shared" si="348"/>
        <v>0</v>
      </c>
      <c r="CX408" s="2">
        <f t="shared" si="348"/>
        <v>0</v>
      </c>
      <c r="CY408" s="2">
        <f t="shared" si="349"/>
        <v>0</v>
      </c>
      <c r="CZ408" s="2">
        <f t="shared" si="350"/>
        <v>0</v>
      </c>
      <c r="DA408" s="2"/>
      <c r="DB408" s="2"/>
      <c r="DC408" s="2" t="s">
        <v>6</v>
      </c>
      <c r="DD408" s="2" t="s">
        <v>6</v>
      </c>
      <c r="DE408" s="2" t="s">
        <v>6</v>
      </c>
      <c r="DF408" s="2" t="s">
        <v>6</v>
      </c>
      <c r="DG408" s="2" t="s">
        <v>6</v>
      </c>
      <c r="DH408" s="2" t="s">
        <v>6</v>
      </c>
      <c r="DI408" s="2" t="s">
        <v>6</v>
      </c>
      <c r="DJ408" s="2" t="s">
        <v>6</v>
      </c>
      <c r="DK408" s="2" t="s">
        <v>6</v>
      </c>
      <c r="DL408" s="2" t="s">
        <v>6</v>
      </c>
      <c r="DM408" s="2" t="s">
        <v>6</v>
      </c>
      <c r="DN408" s="2">
        <v>0</v>
      </c>
      <c r="DO408" s="2">
        <v>0</v>
      </c>
      <c r="DP408" s="2">
        <v>1</v>
      </c>
      <c r="DQ408" s="2">
        <v>1</v>
      </c>
      <c r="DR408" s="2"/>
      <c r="DS408" s="2"/>
      <c r="DT408" s="2"/>
      <c r="DU408" s="2">
        <v>1013</v>
      </c>
      <c r="DV408" s="2" t="s">
        <v>35</v>
      </c>
      <c r="DW408" s="2" t="s">
        <v>35</v>
      </c>
      <c r="DX408" s="2">
        <v>1</v>
      </c>
      <c r="DY408" s="2"/>
      <c r="DZ408" s="2"/>
      <c r="EA408" s="2"/>
      <c r="EB408" s="2"/>
      <c r="EC408" s="2"/>
      <c r="ED408" s="2"/>
      <c r="EE408" s="2">
        <v>16510398</v>
      </c>
      <c r="EF408" s="2">
        <v>3</v>
      </c>
      <c r="EG408" s="2" t="s">
        <v>40</v>
      </c>
      <c r="EH408" s="2">
        <v>0</v>
      </c>
      <c r="EI408" s="2" t="s">
        <v>6</v>
      </c>
      <c r="EJ408" s="2">
        <v>2</v>
      </c>
      <c r="EK408" s="2">
        <v>129001</v>
      </c>
      <c r="EL408" s="2" t="s">
        <v>467</v>
      </c>
      <c r="EM408" s="2" t="s">
        <v>468</v>
      </c>
      <c r="EN408" s="2"/>
      <c r="EO408" s="2" t="s">
        <v>6</v>
      </c>
      <c r="EP408" s="2"/>
      <c r="EQ408" s="2">
        <v>0</v>
      </c>
      <c r="ER408" s="2">
        <v>0</v>
      </c>
      <c r="ES408" s="2">
        <v>0</v>
      </c>
      <c r="ET408" s="2">
        <v>0</v>
      </c>
      <c r="EU408" s="2">
        <v>0</v>
      </c>
      <c r="EV408" s="2">
        <v>0</v>
      </c>
      <c r="EW408" s="2">
        <v>0</v>
      </c>
      <c r="EX408" s="2">
        <v>0</v>
      </c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>
        <v>0</v>
      </c>
      <c r="FR408" s="2">
        <f t="shared" si="351"/>
        <v>0</v>
      </c>
      <c r="FS408" s="2">
        <v>0</v>
      </c>
      <c r="FT408" s="2"/>
      <c r="FU408" s="2"/>
      <c r="FV408" s="2"/>
      <c r="FW408" s="2"/>
      <c r="FX408" s="2">
        <v>80</v>
      </c>
      <c r="FY408" s="2">
        <v>60</v>
      </c>
      <c r="FZ408" s="2"/>
      <c r="GA408" s="2" t="s">
        <v>6</v>
      </c>
      <c r="GB408" s="2"/>
      <c r="GC408" s="2"/>
      <c r="GD408" s="2">
        <v>0</v>
      </c>
      <c r="GE408" s="2"/>
      <c r="GF408" s="2">
        <v>1226987375</v>
      </c>
      <c r="GG408" s="2">
        <v>2</v>
      </c>
      <c r="GH408" s="2">
        <v>0</v>
      </c>
      <c r="GI408" s="2">
        <v>-2</v>
      </c>
      <c r="GJ408" s="2">
        <v>0</v>
      </c>
      <c r="GK408" s="2">
        <f>ROUND(R408*(R12)/100,2)</f>
        <v>0</v>
      </c>
      <c r="GL408" s="2">
        <f t="shared" si="352"/>
        <v>0</v>
      </c>
      <c r="GM408" s="2">
        <f t="shared" si="353"/>
        <v>0</v>
      </c>
      <c r="GN408" s="2">
        <f t="shared" si="354"/>
        <v>0</v>
      </c>
      <c r="GO408" s="2">
        <f t="shared" si="355"/>
        <v>0</v>
      </c>
      <c r="GP408" s="2">
        <f t="shared" si="356"/>
        <v>0</v>
      </c>
      <c r="GQ408" s="2"/>
      <c r="GR408" s="2">
        <v>0</v>
      </c>
      <c r="GS408" s="2">
        <v>3</v>
      </c>
      <c r="GT408" s="2">
        <v>0</v>
      </c>
      <c r="GU408" s="2" t="s">
        <v>6</v>
      </c>
      <c r="GV408" s="2">
        <f t="shared" si="357"/>
        <v>0</v>
      </c>
      <c r="GW408" s="2">
        <v>1</v>
      </c>
      <c r="GX408" s="2">
        <f t="shared" si="358"/>
        <v>0</v>
      </c>
      <c r="GY408" s="2"/>
      <c r="GZ408" s="2"/>
      <c r="HA408" s="2">
        <v>0</v>
      </c>
      <c r="HB408" s="2">
        <v>0</v>
      </c>
      <c r="HC408" s="2">
        <f t="shared" si="359"/>
        <v>0</v>
      </c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  <c r="HW408" s="2"/>
      <c r="HX408" s="2"/>
      <c r="HY408" s="2"/>
      <c r="HZ408" s="2"/>
      <c r="IA408" s="2"/>
      <c r="IB408" s="2"/>
      <c r="IC408" s="2"/>
      <c r="ID408" s="2"/>
      <c r="IE408" s="2"/>
      <c r="IF408" s="2"/>
      <c r="IG408" s="2"/>
      <c r="IH408" s="2"/>
      <c r="II408" s="2"/>
      <c r="IJ408" s="2"/>
      <c r="IK408" s="2">
        <v>0</v>
      </c>
      <c r="IL408" s="2"/>
      <c r="IM408" s="2"/>
      <c r="IN408" s="2"/>
      <c r="IO408" s="2"/>
      <c r="IP408" s="2"/>
      <c r="IQ408" s="2"/>
      <c r="IR408" s="2"/>
      <c r="IS408" s="2"/>
      <c r="IT408" s="2"/>
      <c r="IU408" s="2"/>
    </row>
    <row r="409" spans="1:255" x14ac:dyDescent="0.2">
      <c r="A409">
        <v>18</v>
      </c>
      <c r="B409">
        <v>1</v>
      </c>
      <c r="C409">
        <v>706</v>
      </c>
      <c r="E409" t="s">
        <v>469</v>
      </c>
      <c r="F409" t="s">
        <v>470</v>
      </c>
      <c r="G409" t="s">
        <v>471</v>
      </c>
      <c r="H409" t="s">
        <v>35</v>
      </c>
      <c r="I409">
        <f>I407*J409</f>
        <v>1</v>
      </c>
      <c r="J409">
        <v>1</v>
      </c>
      <c r="O409">
        <f t="shared" si="326"/>
        <v>197369.57</v>
      </c>
      <c r="P409">
        <f t="shared" si="327"/>
        <v>197369.57</v>
      </c>
      <c r="Q409">
        <f t="shared" si="328"/>
        <v>0</v>
      </c>
      <c r="R409">
        <f t="shared" si="329"/>
        <v>0</v>
      </c>
      <c r="S409">
        <f t="shared" si="330"/>
        <v>0</v>
      </c>
      <c r="T409">
        <f t="shared" si="331"/>
        <v>0</v>
      </c>
      <c r="U409">
        <f t="shared" si="332"/>
        <v>0</v>
      </c>
      <c r="V409">
        <f t="shared" si="333"/>
        <v>0</v>
      </c>
      <c r="W409">
        <f t="shared" si="334"/>
        <v>0</v>
      </c>
      <c r="X409">
        <f t="shared" si="335"/>
        <v>0</v>
      </c>
      <c r="Y409">
        <f t="shared" si="335"/>
        <v>0</v>
      </c>
      <c r="AA409">
        <v>16781639</v>
      </c>
      <c r="AB409">
        <f t="shared" si="336"/>
        <v>29635.07</v>
      </c>
      <c r="AC409">
        <f t="shared" si="337"/>
        <v>29635.07</v>
      </c>
      <c r="AD409">
        <f t="shared" si="338"/>
        <v>0</v>
      </c>
      <c r="AE409">
        <f t="shared" si="339"/>
        <v>0</v>
      </c>
      <c r="AF409">
        <f t="shared" si="339"/>
        <v>0</v>
      </c>
      <c r="AG409">
        <f t="shared" si="340"/>
        <v>0</v>
      </c>
      <c r="AH409">
        <f t="shared" si="341"/>
        <v>0</v>
      </c>
      <c r="AI409">
        <f t="shared" si="341"/>
        <v>0</v>
      </c>
      <c r="AJ409">
        <f t="shared" si="342"/>
        <v>0</v>
      </c>
      <c r="AK409">
        <v>29635.07</v>
      </c>
      <c r="AL409">
        <v>29635.07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80</v>
      </c>
      <c r="AU409">
        <v>60</v>
      </c>
      <c r="AV409">
        <v>1</v>
      </c>
      <c r="AW409">
        <v>1</v>
      </c>
      <c r="AZ409">
        <v>6.66</v>
      </c>
      <c r="BA409">
        <v>1</v>
      </c>
      <c r="BB409">
        <v>1</v>
      </c>
      <c r="BC409">
        <v>6.66</v>
      </c>
      <c r="BD409" t="s">
        <v>6</v>
      </c>
      <c r="BE409" t="s">
        <v>6</v>
      </c>
      <c r="BF409" t="s">
        <v>6</v>
      </c>
      <c r="BG409" t="s">
        <v>6</v>
      </c>
      <c r="BH409">
        <v>3</v>
      </c>
      <c r="BI409">
        <v>2</v>
      </c>
      <c r="BJ409" t="s">
        <v>6</v>
      </c>
      <c r="BM409">
        <v>129001</v>
      </c>
      <c r="BN409">
        <v>0</v>
      </c>
      <c r="BO409" t="s">
        <v>6</v>
      </c>
      <c r="BP409">
        <v>0</v>
      </c>
      <c r="BQ409">
        <v>3</v>
      </c>
      <c r="BR409">
        <v>0</v>
      </c>
      <c r="BS409">
        <v>1</v>
      </c>
      <c r="BT409">
        <v>1</v>
      </c>
      <c r="BU409">
        <v>1</v>
      </c>
      <c r="BV409">
        <v>1</v>
      </c>
      <c r="BW409">
        <v>1</v>
      </c>
      <c r="BX409">
        <v>1</v>
      </c>
      <c r="BY409" t="s">
        <v>6</v>
      </c>
      <c r="BZ409">
        <v>80</v>
      </c>
      <c r="CA409">
        <v>60</v>
      </c>
      <c r="CE409">
        <v>0</v>
      </c>
      <c r="CF409">
        <v>0</v>
      </c>
      <c r="CG409">
        <v>0</v>
      </c>
      <c r="CM409">
        <v>0</v>
      </c>
      <c r="CN409" t="s">
        <v>6</v>
      </c>
      <c r="CO409">
        <v>0</v>
      </c>
      <c r="CP409">
        <f t="shared" si="343"/>
        <v>197369.57</v>
      </c>
      <c r="CQ409">
        <f t="shared" si="344"/>
        <v>197369.5662</v>
      </c>
      <c r="CR409">
        <f t="shared" si="345"/>
        <v>0</v>
      </c>
      <c r="CS409">
        <f t="shared" si="346"/>
        <v>0</v>
      </c>
      <c r="CT409">
        <f t="shared" si="347"/>
        <v>0</v>
      </c>
      <c r="CU409">
        <f t="shared" si="348"/>
        <v>0</v>
      </c>
      <c r="CV409">
        <f t="shared" si="348"/>
        <v>0</v>
      </c>
      <c r="CW409">
        <f t="shared" si="348"/>
        <v>0</v>
      </c>
      <c r="CX409">
        <f t="shared" si="348"/>
        <v>0</v>
      </c>
      <c r="CY409">
        <f t="shared" si="349"/>
        <v>0</v>
      </c>
      <c r="CZ409">
        <f t="shared" si="350"/>
        <v>0</v>
      </c>
      <c r="DC409" t="s">
        <v>6</v>
      </c>
      <c r="DD409" t="s">
        <v>6</v>
      </c>
      <c r="DE409" t="s">
        <v>6</v>
      </c>
      <c r="DF409" t="s">
        <v>6</v>
      </c>
      <c r="DG409" t="s">
        <v>6</v>
      </c>
      <c r="DH409" t="s">
        <v>6</v>
      </c>
      <c r="DI409" t="s">
        <v>6</v>
      </c>
      <c r="DJ409" t="s">
        <v>6</v>
      </c>
      <c r="DK409" t="s">
        <v>6</v>
      </c>
      <c r="DL409" t="s">
        <v>6</v>
      </c>
      <c r="DM409" t="s">
        <v>6</v>
      </c>
      <c r="DN409">
        <v>0</v>
      </c>
      <c r="DO409">
        <v>0</v>
      </c>
      <c r="DP409">
        <v>1</v>
      </c>
      <c r="DQ409">
        <v>1</v>
      </c>
      <c r="DU409">
        <v>1013</v>
      </c>
      <c r="DV409" t="s">
        <v>35</v>
      </c>
      <c r="DW409" t="s">
        <v>35</v>
      </c>
      <c r="DX409">
        <v>1</v>
      </c>
      <c r="EE409">
        <v>16510398</v>
      </c>
      <c r="EF409">
        <v>3</v>
      </c>
      <c r="EG409" t="s">
        <v>40</v>
      </c>
      <c r="EH409">
        <v>0</v>
      </c>
      <c r="EI409" t="s">
        <v>6</v>
      </c>
      <c r="EJ409">
        <v>2</v>
      </c>
      <c r="EK409">
        <v>129001</v>
      </c>
      <c r="EL409" t="s">
        <v>467</v>
      </c>
      <c r="EM409" t="s">
        <v>468</v>
      </c>
      <c r="EO409" t="s">
        <v>6</v>
      </c>
      <c r="EQ409">
        <v>0</v>
      </c>
      <c r="ER409">
        <v>29635.07</v>
      </c>
      <c r="ES409">
        <v>29635.07</v>
      </c>
      <c r="ET409">
        <v>0</v>
      </c>
      <c r="EU409">
        <v>0</v>
      </c>
      <c r="EV409">
        <v>0</v>
      </c>
      <c r="EW409">
        <v>0</v>
      </c>
      <c r="EX409">
        <v>0</v>
      </c>
      <c r="EZ409">
        <v>5</v>
      </c>
      <c r="FC409">
        <v>1</v>
      </c>
      <c r="FD409">
        <v>18</v>
      </c>
      <c r="FF409">
        <v>232896.12</v>
      </c>
      <c r="FQ409">
        <v>0</v>
      </c>
      <c r="FR409">
        <f t="shared" si="351"/>
        <v>0</v>
      </c>
      <c r="FS409">
        <v>0</v>
      </c>
      <c r="FX409">
        <v>80</v>
      </c>
      <c r="FY409">
        <v>60</v>
      </c>
      <c r="GA409" t="s">
        <v>472</v>
      </c>
      <c r="GD409">
        <v>0</v>
      </c>
      <c r="GF409">
        <v>1226987375</v>
      </c>
      <c r="GG409">
        <v>1</v>
      </c>
      <c r="GH409">
        <v>3</v>
      </c>
      <c r="GI409">
        <v>4</v>
      </c>
      <c r="GJ409">
        <v>0</v>
      </c>
      <c r="GK409">
        <f>ROUND(R409*(S12)/100,2)</f>
        <v>0</v>
      </c>
      <c r="GL409">
        <f t="shared" si="352"/>
        <v>0</v>
      </c>
      <c r="GM409">
        <f t="shared" si="353"/>
        <v>197369.57</v>
      </c>
      <c r="GN409">
        <f t="shared" si="354"/>
        <v>0</v>
      </c>
      <c r="GO409">
        <f t="shared" si="355"/>
        <v>197369.57</v>
      </c>
      <c r="GP409">
        <f t="shared" si="356"/>
        <v>0</v>
      </c>
      <c r="GR409">
        <v>1</v>
      </c>
      <c r="GS409">
        <v>1</v>
      </c>
      <c r="GT409">
        <v>0</v>
      </c>
      <c r="GU409" t="s">
        <v>6</v>
      </c>
      <c r="GV409">
        <f t="shared" si="357"/>
        <v>0</v>
      </c>
      <c r="GW409">
        <v>1</v>
      </c>
      <c r="GX409">
        <f t="shared" si="358"/>
        <v>0</v>
      </c>
      <c r="HA409">
        <v>0</v>
      </c>
      <c r="HB409">
        <v>0</v>
      </c>
      <c r="HC409">
        <f t="shared" si="359"/>
        <v>0</v>
      </c>
      <c r="IK409">
        <v>0</v>
      </c>
    </row>
    <row r="410" spans="1:255" x14ac:dyDescent="0.2">
      <c r="A410" s="2">
        <v>17</v>
      </c>
      <c r="B410" s="2">
        <v>1</v>
      </c>
      <c r="C410" s="2">
        <f>ROW(SmtRes!A718)</f>
        <v>718</v>
      </c>
      <c r="D410" s="2">
        <f>ROW(EtalonRes!A693)</f>
        <v>693</v>
      </c>
      <c r="E410" s="2" t="s">
        <v>473</v>
      </c>
      <c r="F410" s="2" t="s">
        <v>474</v>
      </c>
      <c r="G410" s="2" t="s">
        <v>475</v>
      </c>
      <c r="H410" s="2" t="s">
        <v>35</v>
      </c>
      <c r="I410" s="2">
        <v>1</v>
      </c>
      <c r="J410" s="2">
        <v>0</v>
      </c>
      <c r="K410" s="2"/>
      <c r="L410" s="2"/>
      <c r="M410" s="2"/>
      <c r="N410" s="2"/>
      <c r="O410" s="2">
        <f t="shared" si="326"/>
        <v>82.14</v>
      </c>
      <c r="P410" s="2">
        <f t="shared" si="327"/>
        <v>3.53</v>
      </c>
      <c r="Q410" s="2">
        <f t="shared" si="328"/>
        <v>55.1</v>
      </c>
      <c r="R410" s="2">
        <f t="shared" si="329"/>
        <v>5.93</v>
      </c>
      <c r="S410" s="2">
        <f t="shared" si="330"/>
        <v>23.51</v>
      </c>
      <c r="T410" s="2">
        <f t="shared" si="331"/>
        <v>0</v>
      </c>
      <c r="U410" s="2">
        <f t="shared" si="332"/>
        <v>2.37</v>
      </c>
      <c r="V410" s="2">
        <f t="shared" si="333"/>
        <v>0.53</v>
      </c>
      <c r="W410" s="2">
        <f t="shared" si="334"/>
        <v>0</v>
      </c>
      <c r="X410" s="2">
        <f t="shared" si="335"/>
        <v>27.97</v>
      </c>
      <c r="Y410" s="2">
        <f t="shared" si="335"/>
        <v>19.14</v>
      </c>
      <c r="Z410" s="2"/>
      <c r="AA410" s="2">
        <v>16781625</v>
      </c>
      <c r="AB410" s="2">
        <f t="shared" si="336"/>
        <v>82.14</v>
      </c>
      <c r="AC410" s="2">
        <f t="shared" si="337"/>
        <v>3.53</v>
      </c>
      <c r="AD410" s="2">
        <f t="shared" si="338"/>
        <v>55.1</v>
      </c>
      <c r="AE410" s="2">
        <f t="shared" si="339"/>
        <v>5.93</v>
      </c>
      <c r="AF410" s="2">
        <f t="shared" si="339"/>
        <v>23.51</v>
      </c>
      <c r="AG410" s="2">
        <f t="shared" si="340"/>
        <v>0</v>
      </c>
      <c r="AH410" s="2">
        <f t="shared" si="341"/>
        <v>2.37</v>
      </c>
      <c r="AI410" s="2">
        <f t="shared" si="341"/>
        <v>0.53</v>
      </c>
      <c r="AJ410" s="2">
        <f t="shared" si="342"/>
        <v>0</v>
      </c>
      <c r="AK410" s="2">
        <v>82.14</v>
      </c>
      <c r="AL410" s="2">
        <v>3.53</v>
      </c>
      <c r="AM410" s="2">
        <v>55.1</v>
      </c>
      <c r="AN410" s="2">
        <v>5.93</v>
      </c>
      <c r="AO410" s="2">
        <v>23.51</v>
      </c>
      <c r="AP410" s="2">
        <v>0</v>
      </c>
      <c r="AQ410" s="2">
        <v>2.37</v>
      </c>
      <c r="AR410" s="2">
        <v>0.53</v>
      </c>
      <c r="AS410" s="2">
        <v>0</v>
      </c>
      <c r="AT410" s="2">
        <v>95</v>
      </c>
      <c r="AU410" s="2">
        <v>65</v>
      </c>
      <c r="AV410" s="2">
        <v>1</v>
      </c>
      <c r="AW410" s="2">
        <v>1</v>
      </c>
      <c r="AX410" s="2"/>
      <c r="AY410" s="2"/>
      <c r="AZ410" s="2">
        <v>1</v>
      </c>
      <c r="BA410" s="2">
        <v>1</v>
      </c>
      <c r="BB410" s="2">
        <v>1</v>
      </c>
      <c r="BC410" s="2">
        <v>1</v>
      </c>
      <c r="BD410" s="2" t="s">
        <v>6</v>
      </c>
      <c r="BE410" s="2" t="s">
        <v>6</v>
      </c>
      <c r="BF410" s="2" t="s">
        <v>6</v>
      </c>
      <c r="BG410" s="2" t="s">
        <v>6</v>
      </c>
      <c r="BH410" s="2">
        <v>0</v>
      </c>
      <c r="BI410" s="2">
        <v>2</v>
      </c>
      <c r="BJ410" s="2" t="s">
        <v>476</v>
      </c>
      <c r="BK410" s="2"/>
      <c r="BL410" s="2"/>
      <c r="BM410" s="2">
        <v>108001</v>
      </c>
      <c r="BN410" s="2">
        <v>0</v>
      </c>
      <c r="BO410" s="2" t="s">
        <v>6</v>
      </c>
      <c r="BP410" s="2">
        <v>0</v>
      </c>
      <c r="BQ410" s="2">
        <v>3</v>
      </c>
      <c r="BR410" s="2">
        <v>0</v>
      </c>
      <c r="BS410" s="2">
        <v>1</v>
      </c>
      <c r="BT410" s="2">
        <v>1</v>
      </c>
      <c r="BU410" s="2">
        <v>1</v>
      </c>
      <c r="BV410" s="2">
        <v>1</v>
      </c>
      <c r="BW410" s="2">
        <v>1</v>
      </c>
      <c r="BX410" s="2">
        <v>1</v>
      </c>
      <c r="BY410" s="2" t="s">
        <v>6</v>
      </c>
      <c r="BZ410" s="2">
        <v>95</v>
      </c>
      <c r="CA410" s="2">
        <v>65</v>
      </c>
      <c r="CB410" s="2"/>
      <c r="CC410" s="2"/>
      <c r="CD410" s="2"/>
      <c r="CE410" s="2">
        <v>0</v>
      </c>
      <c r="CF410" s="2">
        <v>0</v>
      </c>
      <c r="CG410" s="2">
        <v>0</v>
      </c>
      <c r="CH410" s="2"/>
      <c r="CI410" s="2"/>
      <c r="CJ410" s="2"/>
      <c r="CK410" s="2"/>
      <c r="CL410" s="2"/>
      <c r="CM410" s="2">
        <v>0</v>
      </c>
      <c r="CN410" s="2" t="s">
        <v>6</v>
      </c>
      <c r="CO410" s="2">
        <v>0</v>
      </c>
      <c r="CP410" s="2">
        <f t="shared" si="343"/>
        <v>82.14</v>
      </c>
      <c r="CQ410" s="2">
        <f t="shared" si="344"/>
        <v>3.53</v>
      </c>
      <c r="CR410" s="2">
        <f t="shared" si="345"/>
        <v>55.1</v>
      </c>
      <c r="CS410" s="2">
        <f t="shared" si="346"/>
        <v>5.93</v>
      </c>
      <c r="CT410" s="2">
        <f t="shared" si="347"/>
        <v>23.51</v>
      </c>
      <c r="CU410" s="2">
        <f t="shared" si="348"/>
        <v>0</v>
      </c>
      <c r="CV410" s="2">
        <f t="shared" si="348"/>
        <v>2.37</v>
      </c>
      <c r="CW410" s="2">
        <f t="shared" si="348"/>
        <v>0.53</v>
      </c>
      <c r="CX410" s="2">
        <f t="shared" si="348"/>
        <v>0</v>
      </c>
      <c r="CY410" s="2">
        <f t="shared" si="349"/>
        <v>27.968000000000004</v>
      </c>
      <c r="CZ410" s="2">
        <f t="shared" si="350"/>
        <v>19.136000000000003</v>
      </c>
      <c r="DA410" s="2"/>
      <c r="DB410" s="2"/>
      <c r="DC410" s="2" t="s">
        <v>6</v>
      </c>
      <c r="DD410" s="2" t="s">
        <v>6</v>
      </c>
      <c r="DE410" s="2" t="s">
        <v>6</v>
      </c>
      <c r="DF410" s="2" t="s">
        <v>6</v>
      </c>
      <c r="DG410" s="2" t="s">
        <v>6</v>
      </c>
      <c r="DH410" s="2" t="s">
        <v>6</v>
      </c>
      <c r="DI410" s="2" t="s">
        <v>6</v>
      </c>
      <c r="DJ410" s="2" t="s">
        <v>6</v>
      </c>
      <c r="DK410" s="2" t="s">
        <v>6</v>
      </c>
      <c r="DL410" s="2" t="s">
        <v>6</v>
      </c>
      <c r="DM410" s="2" t="s">
        <v>6</v>
      </c>
      <c r="DN410" s="2">
        <v>0</v>
      </c>
      <c r="DO410" s="2">
        <v>0</v>
      </c>
      <c r="DP410" s="2">
        <v>1</v>
      </c>
      <c r="DQ410" s="2">
        <v>1</v>
      </c>
      <c r="DR410" s="2"/>
      <c r="DS410" s="2"/>
      <c r="DT410" s="2"/>
      <c r="DU410" s="2">
        <v>1013</v>
      </c>
      <c r="DV410" s="2" t="s">
        <v>35</v>
      </c>
      <c r="DW410" s="2" t="s">
        <v>35</v>
      </c>
      <c r="DX410" s="2">
        <v>1</v>
      </c>
      <c r="DY410" s="2"/>
      <c r="DZ410" s="2"/>
      <c r="EA410" s="2"/>
      <c r="EB410" s="2"/>
      <c r="EC410" s="2"/>
      <c r="ED410" s="2"/>
      <c r="EE410" s="2">
        <v>16510370</v>
      </c>
      <c r="EF410" s="2">
        <v>3</v>
      </c>
      <c r="EG410" s="2" t="s">
        <v>40</v>
      </c>
      <c r="EH410" s="2">
        <v>0</v>
      </c>
      <c r="EI410" s="2" t="s">
        <v>6</v>
      </c>
      <c r="EJ410" s="2">
        <v>2</v>
      </c>
      <c r="EK410" s="2">
        <v>108001</v>
      </c>
      <c r="EL410" s="2" t="s">
        <v>41</v>
      </c>
      <c r="EM410" s="2" t="s">
        <v>42</v>
      </c>
      <c r="EN410" s="2"/>
      <c r="EO410" s="2" t="s">
        <v>6</v>
      </c>
      <c r="EP410" s="2"/>
      <c r="EQ410" s="2">
        <v>0</v>
      </c>
      <c r="ER410" s="2">
        <v>82.14</v>
      </c>
      <c r="ES410" s="2">
        <v>3.53</v>
      </c>
      <c r="ET410" s="2">
        <v>55.1</v>
      </c>
      <c r="EU410" s="2">
        <v>5.93</v>
      </c>
      <c r="EV410" s="2">
        <v>23.51</v>
      </c>
      <c r="EW410" s="2">
        <v>2.37</v>
      </c>
      <c r="EX410" s="2">
        <v>0.53</v>
      </c>
      <c r="EY410" s="2">
        <v>0</v>
      </c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>
        <v>0</v>
      </c>
      <c r="FR410" s="2">
        <f t="shared" si="351"/>
        <v>0</v>
      </c>
      <c r="FS410" s="2">
        <v>0</v>
      </c>
      <c r="FT410" s="2"/>
      <c r="FU410" s="2"/>
      <c r="FV410" s="2"/>
      <c r="FW410" s="2"/>
      <c r="FX410" s="2">
        <v>95</v>
      </c>
      <c r="FY410" s="2">
        <v>65</v>
      </c>
      <c r="FZ410" s="2"/>
      <c r="GA410" s="2" t="s">
        <v>6</v>
      </c>
      <c r="GB410" s="2"/>
      <c r="GC410" s="2"/>
      <c r="GD410" s="2">
        <v>0</v>
      </c>
      <c r="GE410" s="2"/>
      <c r="GF410" s="2">
        <v>-1323693111</v>
      </c>
      <c r="GG410" s="2">
        <v>2</v>
      </c>
      <c r="GH410" s="2">
        <v>1</v>
      </c>
      <c r="GI410" s="2">
        <v>-2</v>
      </c>
      <c r="GJ410" s="2">
        <v>0</v>
      </c>
      <c r="GK410" s="2">
        <f>ROUND(R410*(R12)/100,2)</f>
        <v>0</v>
      </c>
      <c r="GL410" s="2">
        <f t="shared" si="352"/>
        <v>0</v>
      </c>
      <c r="GM410" s="2">
        <f t="shared" si="353"/>
        <v>129.25</v>
      </c>
      <c r="GN410" s="2">
        <f t="shared" si="354"/>
        <v>0</v>
      </c>
      <c r="GO410" s="2">
        <f t="shared" si="355"/>
        <v>129.25</v>
      </c>
      <c r="GP410" s="2">
        <f t="shared" si="356"/>
        <v>0</v>
      </c>
      <c r="GQ410" s="2"/>
      <c r="GR410" s="2">
        <v>0</v>
      </c>
      <c r="GS410" s="2">
        <v>3</v>
      </c>
      <c r="GT410" s="2">
        <v>0</v>
      </c>
      <c r="GU410" s="2" t="s">
        <v>6</v>
      </c>
      <c r="GV410" s="2">
        <f t="shared" si="357"/>
        <v>0</v>
      </c>
      <c r="GW410" s="2">
        <v>1</v>
      </c>
      <c r="GX410" s="2">
        <f t="shared" si="358"/>
        <v>0</v>
      </c>
      <c r="GY410" s="2"/>
      <c r="GZ410" s="2"/>
      <c r="HA410" s="2">
        <v>0</v>
      </c>
      <c r="HB410" s="2">
        <v>0</v>
      </c>
      <c r="HC410" s="2">
        <f t="shared" si="359"/>
        <v>0</v>
      </c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/>
      <c r="HR410" s="2"/>
      <c r="HS410" s="2"/>
      <c r="HT410" s="2"/>
      <c r="HU410" s="2"/>
      <c r="HV410" s="2"/>
      <c r="HW410" s="2"/>
      <c r="HX410" s="2"/>
      <c r="HY410" s="2"/>
      <c r="HZ410" s="2"/>
      <c r="IA410" s="2"/>
      <c r="IB410" s="2"/>
      <c r="IC410" s="2"/>
      <c r="ID410" s="2"/>
      <c r="IE410" s="2"/>
      <c r="IF410" s="2"/>
      <c r="IG410" s="2"/>
      <c r="IH410" s="2"/>
      <c r="II410" s="2"/>
      <c r="IJ410" s="2"/>
      <c r="IK410" s="2">
        <v>0</v>
      </c>
      <c r="IL410" s="2"/>
      <c r="IM410" s="2"/>
      <c r="IN410" s="2"/>
      <c r="IO410" s="2"/>
      <c r="IP410" s="2"/>
      <c r="IQ410" s="2"/>
      <c r="IR410" s="2"/>
      <c r="IS410" s="2"/>
      <c r="IT410" s="2"/>
      <c r="IU410" s="2"/>
    </row>
    <row r="411" spans="1:255" x14ac:dyDescent="0.2">
      <c r="A411">
        <v>17</v>
      </c>
      <c r="B411">
        <v>1</v>
      </c>
      <c r="C411">
        <f>ROW(SmtRes!A730)</f>
        <v>730</v>
      </c>
      <c r="D411">
        <f>ROW(EtalonRes!A704)</f>
        <v>704</v>
      </c>
      <c r="E411" t="s">
        <v>473</v>
      </c>
      <c r="F411" t="s">
        <v>474</v>
      </c>
      <c r="G411" t="s">
        <v>475</v>
      </c>
      <c r="H411" t="s">
        <v>35</v>
      </c>
      <c r="I411">
        <v>1</v>
      </c>
      <c r="J411">
        <v>0</v>
      </c>
      <c r="O411">
        <f t="shared" si="326"/>
        <v>547.05999999999995</v>
      </c>
      <c r="P411">
        <f t="shared" si="327"/>
        <v>23.51</v>
      </c>
      <c r="Q411">
        <f t="shared" si="328"/>
        <v>366.97</v>
      </c>
      <c r="R411">
        <f t="shared" si="329"/>
        <v>39.49</v>
      </c>
      <c r="S411">
        <f t="shared" si="330"/>
        <v>156.58000000000001</v>
      </c>
      <c r="T411">
        <f t="shared" si="331"/>
        <v>0</v>
      </c>
      <c r="U411">
        <f t="shared" si="332"/>
        <v>2.37</v>
      </c>
      <c r="V411">
        <f t="shared" si="333"/>
        <v>0.53</v>
      </c>
      <c r="W411">
        <f t="shared" si="334"/>
        <v>0</v>
      </c>
      <c r="X411">
        <f t="shared" si="335"/>
        <v>186.27</v>
      </c>
      <c r="Y411">
        <f t="shared" si="335"/>
        <v>127.45</v>
      </c>
      <c r="AA411">
        <v>16781639</v>
      </c>
      <c r="AB411">
        <f t="shared" si="336"/>
        <v>82.14</v>
      </c>
      <c r="AC411">
        <f t="shared" si="337"/>
        <v>3.53</v>
      </c>
      <c r="AD411">
        <f t="shared" si="338"/>
        <v>55.1</v>
      </c>
      <c r="AE411">
        <f t="shared" si="339"/>
        <v>5.93</v>
      </c>
      <c r="AF411">
        <f t="shared" si="339"/>
        <v>23.51</v>
      </c>
      <c r="AG411">
        <f t="shared" si="340"/>
        <v>0</v>
      </c>
      <c r="AH411">
        <f t="shared" si="341"/>
        <v>2.37</v>
      </c>
      <c r="AI411">
        <f t="shared" si="341"/>
        <v>0.53</v>
      </c>
      <c r="AJ411">
        <f t="shared" si="342"/>
        <v>0</v>
      </c>
      <c r="AK411">
        <v>82.14</v>
      </c>
      <c r="AL411">
        <v>3.53</v>
      </c>
      <c r="AM411">
        <v>55.1</v>
      </c>
      <c r="AN411">
        <v>5.93</v>
      </c>
      <c r="AO411">
        <v>23.51</v>
      </c>
      <c r="AP411">
        <v>0</v>
      </c>
      <c r="AQ411">
        <v>2.37</v>
      </c>
      <c r="AR411">
        <v>0.53</v>
      </c>
      <c r="AS411">
        <v>0</v>
      </c>
      <c r="AT411">
        <v>95</v>
      </c>
      <c r="AU411">
        <v>65</v>
      </c>
      <c r="AV411">
        <v>1</v>
      </c>
      <c r="AW411">
        <v>1</v>
      </c>
      <c r="AZ411">
        <v>6.66</v>
      </c>
      <c r="BA411">
        <v>6.66</v>
      </c>
      <c r="BB411">
        <v>6.66</v>
      </c>
      <c r="BC411">
        <v>6.66</v>
      </c>
      <c r="BD411" t="s">
        <v>6</v>
      </c>
      <c r="BE411" t="s">
        <v>6</v>
      </c>
      <c r="BF411" t="s">
        <v>6</v>
      </c>
      <c r="BG411" t="s">
        <v>6</v>
      </c>
      <c r="BH411">
        <v>0</v>
      </c>
      <c r="BI411">
        <v>2</v>
      </c>
      <c r="BJ411" t="s">
        <v>476</v>
      </c>
      <c r="BM411">
        <v>108001</v>
      </c>
      <c r="BN411">
        <v>0</v>
      </c>
      <c r="BO411" t="s">
        <v>6</v>
      </c>
      <c r="BP411">
        <v>0</v>
      </c>
      <c r="BQ411">
        <v>3</v>
      </c>
      <c r="BR411">
        <v>0</v>
      </c>
      <c r="BS411">
        <v>6.66</v>
      </c>
      <c r="BT411">
        <v>1</v>
      </c>
      <c r="BU411">
        <v>1</v>
      </c>
      <c r="BV411">
        <v>1</v>
      </c>
      <c r="BW411">
        <v>1</v>
      </c>
      <c r="BX411">
        <v>1</v>
      </c>
      <c r="BY411" t="s">
        <v>6</v>
      </c>
      <c r="BZ411">
        <v>95</v>
      </c>
      <c r="CA411">
        <v>65</v>
      </c>
      <c r="CE411">
        <v>0</v>
      </c>
      <c r="CF411">
        <v>0</v>
      </c>
      <c r="CG411">
        <v>0</v>
      </c>
      <c r="CM411">
        <v>0</v>
      </c>
      <c r="CN411" t="s">
        <v>6</v>
      </c>
      <c r="CO411">
        <v>0</v>
      </c>
      <c r="CP411">
        <f t="shared" si="343"/>
        <v>547.06000000000006</v>
      </c>
      <c r="CQ411">
        <f t="shared" si="344"/>
        <v>23.509799999999998</v>
      </c>
      <c r="CR411">
        <f t="shared" si="345"/>
        <v>366.96600000000001</v>
      </c>
      <c r="CS411">
        <f t="shared" si="346"/>
        <v>39.4938</v>
      </c>
      <c r="CT411">
        <f t="shared" si="347"/>
        <v>156.57660000000001</v>
      </c>
      <c r="CU411">
        <f t="shared" si="348"/>
        <v>0</v>
      </c>
      <c r="CV411">
        <f t="shared" si="348"/>
        <v>2.37</v>
      </c>
      <c r="CW411">
        <f t="shared" si="348"/>
        <v>0.53</v>
      </c>
      <c r="CX411">
        <f t="shared" si="348"/>
        <v>0</v>
      </c>
      <c r="CY411">
        <f t="shared" si="349"/>
        <v>186.26650000000001</v>
      </c>
      <c r="CZ411">
        <f t="shared" si="350"/>
        <v>127.44550000000001</v>
      </c>
      <c r="DC411" t="s">
        <v>6</v>
      </c>
      <c r="DD411" t="s">
        <v>6</v>
      </c>
      <c r="DE411" t="s">
        <v>6</v>
      </c>
      <c r="DF411" t="s">
        <v>6</v>
      </c>
      <c r="DG411" t="s">
        <v>6</v>
      </c>
      <c r="DH411" t="s">
        <v>6</v>
      </c>
      <c r="DI411" t="s">
        <v>6</v>
      </c>
      <c r="DJ411" t="s">
        <v>6</v>
      </c>
      <c r="DK411" t="s">
        <v>6</v>
      </c>
      <c r="DL411" t="s">
        <v>6</v>
      </c>
      <c r="DM411" t="s">
        <v>6</v>
      </c>
      <c r="DN411">
        <v>0</v>
      </c>
      <c r="DO411">
        <v>0</v>
      </c>
      <c r="DP411">
        <v>1</v>
      </c>
      <c r="DQ411">
        <v>1</v>
      </c>
      <c r="DU411">
        <v>1013</v>
      </c>
      <c r="DV411" t="s">
        <v>35</v>
      </c>
      <c r="DW411" t="s">
        <v>35</v>
      </c>
      <c r="DX411">
        <v>1</v>
      </c>
      <c r="EE411">
        <v>16510370</v>
      </c>
      <c r="EF411">
        <v>3</v>
      </c>
      <c r="EG411" t="s">
        <v>40</v>
      </c>
      <c r="EH411">
        <v>0</v>
      </c>
      <c r="EI411" t="s">
        <v>6</v>
      </c>
      <c r="EJ411">
        <v>2</v>
      </c>
      <c r="EK411">
        <v>108001</v>
      </c>
      <c r="EL411" t="s">
        <v>41</v>
      </c>
      <c r="EM411" t="s">
        <v>42</v>
      </c>
      <c r="EO411" t="s">
        <v>6</v>
      </c>
      <c r="EQ411">
        <v>0</v>
      </c>
      <c r="ER411">
        <v>82.14</v>
      </c>
      <c r="ES411">
        <v>3.53</v>
      </c>
      <c r="ET411">
        <v>55.1</v>
      </c>
      <c r="EU411">
        <v>5.93</v>
      </c>
      <c r="EV411">
        <v>23.51</v>
      </c>
      <c r="EW411">
        <v>2.37</v>
      </c>
      <c r="EX411">
        <v>0.53</v>
      </c>
      <c r="EY411">
        <v>0</v>
      </c>
      <c r="FQ411">
        <v>0</v>
      </c>
      <c r="FR411">
        <f t="shared" si="351"/>
        <v>0</v>
      </c>
      <c r="FS411">
        <v>0</v>
      </c>
      <c r="FX411">
        <v>95</v>
      </c>
      <c r="FY411">
        <v>65</v>
      </c>
      <c r="GA411" t="s">
        <v>6</v>
      </c>
      <c r="GD411">
        <v>0</v>
      </c>
      <c r="GF411">
        <v>-1323693111</v>
      </c>
      <c r="GG411">
        <v>1</v>
      </c>
      <c r="GH411">
        <v>1</v>
      </c>
      <c r="GI411">
        <v>4</v>
      </c>
      <c r="GJ411">
        <v>0</v>
      </c>
      <c r="GK411">
        <f>ROUND(R411*(S12)/100,2)</f>
        <v>0</v>
      </c>
      <c r="GL411">
        <f t="shared" si="352"/>
        <v>0</v>
      </c>
      <c r="GM411">
        <f t="shared" si="353"/>
        <v>860.78</v>
      </c>
      <c r="GN411">
        <f t="shared" si="354"/>
        <v>0</v>
      </c>
      <c r="GO411">
        <f t="shared" si="355"/>
        <v>860.78</v>
      </c>
      <c r="GP411">
        <f t="shared" si="356"/>
        <v>0</v>
      </c>
      <c r="GR411">
        <v>0</v>
      </c>
      <c r="GS411">
        <v>3</v>
      </c>
      <c r="GT411">
        <v>0</v>
      </c>
      <c r="GU411" t="s">
        <v>6</v>
      </c>
      <c r="GV411">
        <f t="shared" si="357"/>
        <v>0</v>
      </c>
      <c r="GW411">
        <v>1</v>
      </c>
      <c r="GX411">
        <f t="shared" si="358"/>
        <v>0</v>
      </c>
      <c r="HA411">
        <v>0</v>
      </c>
      <c r="HB411">
        <v>0</v>
      </c>
      <c r="HC411">
        <f t="shared" si="359"/>
        <v>0</v>
      </c>
      <c r="IK411">
        <v>0</v>
      </c>
    </row>
    <row r="412" spans="1:255" x14ac:dyDescent="0.2">
      <c r="A412" s="2">
        <v>18</v>
      </c>
      <c r="B412" s="2">
        <v>1</v>
      </c>
      <c r="C412" s="2">
        <v>717</v>
      </c>
      <c r="D412" s="2"/>
      <c r="E412" s="2" t="s">
        <v>477</v>
      </c>
      <c r="F412" s="2" t="s">
        <v>478</v>
      </c>
      <c r="G412" s="2" t="s">
        <v>479</v>
      </c>
      <c r="H412" s="2" t="s">
        <v>378</v>
      </c>
      <c r="I412" s="2">
        <f>I410*J412</f>
        <v>1</v>
      </c>
      <c r="J412" s="2">
        <v>1</v>
      </c>
      <c r="K412" s="2"/>
      <c r="L412" s="2"/>
      <c r="M412" s="2"/>
      <c r="N412" s="2"/>
      <c r="O412" s="2">
        <f t="shared" si="326"/>
        <v>1750.4</v>
      </c>
      <c r="P412" s="2">
        <f t="shared" si="327"/>
        <v>1750.4</v>
      </c>
      <c r="Q412" s="2">
        <f t="shared" si="328"/>
        <v>0</v>
      </c>
      <c r="R412" s="2">
        <f t="shared" si="329"/>
        <v>0</v>
      </c>
      <c r="S412" s="2">
        <f t="shared" si="330"/>
        <v>0</v>
      </c>
      <c r="T412" s="2">
        <f t="shared" si="331"/>
        <v>0</v>
      </c>
      <c r="U412" s="2">
        <f t="shared" si="332"/>
        <v>0</v>
      </c>
      <c r="V412" s="2">
        <f t="shared" si="333"/>
        <v>0</v>
      </c>
      <c r="W412" s="2">
        <f t="shared" si="334"/>
        <v>0</v>
      </c>
      <c r="X412" s="2">
        <f t="shared" si="335"/>
        <v>0</v>
      </c>
      <c r="Y412" s="2">
        <f t="shared" si="335"/>
        <v>0</v>
      </c>
      <c r="Z412" s="2"/>
      <c r="AA412" s="2">
        <v>16781625</v>
      </c>
      <c r="AB412" s="2">
        <f t="shared" si="336"/>
        <v>1750.4</v>
      </c>
      <c r="AC412" s="2">
        <f t="shared" si="337"/>
        <v>1750.4</v>
      </c>
      <c r="AD412" s="2">
        <f t="shared" si="338"/>
        <v>0</v>
      </c>
      <c r="AE412" s="2">
        <f t="shared" si="339"/>
        <v>0</v>
      </c>
      <c r="AF412" s="2">
        <f t="shared" si="339"/>
        <v>0</v>
      </c>
      <c r="AG412" s="2">
        <f t="shared" si="340"/>
        <v>0</v>
      </c>
      <c r="AH412" s="2">
        <f t="shared" si="341"/>
        <v>0</v>
      </c>
      <c r="AI412" s="2">
        <f t="shared" si="341"/>
        <v>0</v>
      </c>
      <c r="AJ412" s="2">
        <f t="shared" si="342"/>
        <v>0</v>
      </c>
      <c r="AK412" s="2">
        <v>1750.4</v>
      </c>
      <c r="AL412" s="2">
        <v>1750.4</v>
      </c>
      <c r="AM412" s="2">
        <v>0</v>
      </c>
      <c r="AN412" s="2">
        <v>0</v>
      </c>
      <c r="AO412" s="2">
        <v>0</v>
      </c>
      <c r="AP412" s="2">
        <v>0</v>
      </c>
      <c r="AQ412" s="2">
        <v>0</v>
      </c>
      <c r="AR412" s="2">
        <v>0</v>
      </c>
      <c r="AS412" s="2">
        <v>0</v>
      </c>
      <c r="AT412" s="2">
        <v>95</v>
      </c>
      <c r="AU412" s="2">
        <v>65</v>
      </c>
      <c r="AV412" s="2">
        <v>1</v>
      </c>
      <c r="AW412" s="2">
        <v>1</v>
      </c>
      <c r="AX412" s="2"/>
      <c r="AY412" s="2"/>
      <c r="AZ412" s="2">
        <v>1</v>
      </c>
      <c r="BA412" s="2">
        <v>1</v>
      </c>
      <c r="BB412" s="2">
        <v>1</v>
      </c>
      <c r="BC412" s="2">
        <v>1</v>
      </c>
      <c r="BD412" s="2" t="s">
        <v>6</v>
      </c>
      <c r="BE412" s="2" t="s">
        <v>6</v>
      </c>
      <c r="BF412" s="2" t="s">
        <v>6</v>
      </c>
      <c r="BG412" s="2" t="s">
        <v>6</v>
      </c>
      <c r="BH412" s="2">
        <v>3</v>
      </c>
      <c r="BI412" s="2">
        <v>2</v>
      </c>
      <c r="BJ412" s="2" t="s">
        <v>480</v>
      </c>
      <c r="BK412" s="2"/>
      <c r="BL412" s="2"/>
      <c r="BM412" s="2">
        <v>108001</v>
      </c>
      <c r="BN412" s="2">
        <v>0</v>
      </c>
      <c r="BO412" s="2" t="s">
        <v>6</v>
      </c>
      <c r="BP412" s="2">
        <v>0</v>
      </c>
      <c r="BQ412" s="2">
        <v>3</v>
      </c>
      <c r="BR412" s="2">
        <v>0</v>
      </c>
      <c r="BS412" s="2">
        <v>1</v>
      </c>
      <c r="BT412" s="2">
        <v>1</v>
      </c>
      <c r="BU412" s="2">
        <v>1</v>
      </c>
      <c r="BV412" s="2">
        <v>1</v>
      </c>
      <c r="BW412" s="2">
        <v>1</v>
      </c>
      <c r="BX412" s="2">
        <v>1</v>
      </c>
      <c r="BY412" s="2" t="s">
        <v>6</v>
      </c>
      <c r="BZ412" s="2">
        <v>95</v>
      </c>
      <c r="CA412" s="2">
        <v>65</v>
      </c>
      <c r="CB412" s="2"/>
      <c r="CC412" s="2"/>
      <c r="CD412" s="2"/>
      <c r="CE412" s="2">
        <v>0</v>
      </c>
      <c r="CF412" s="2">
        <v>0</v>
      </c>
      <c r="CG412" s="2">
        <v>0</v>
      </c>
      <c r="CH412" s="2"/>
      <c r="CI412" s="2"/>
      <c r="CJ412" s="2"/>
      <c r="CK412" s="2"/>
      <c r="CL412" s="2"/>
      <c r="CM412" s="2">
        <v>0</v>
      </c>
      <c r="CN412" s="2" t="s">
        <v>6</v>
      </c>
      <c r="CO412" s="2">
        <v>0</v>
      </c>
      <c r="CP412" s="2">
        <f t="shared" si="343"/>
        <v>1750.4</v>
      </c>
      <c r="CQ412" s="2">
        <f t="shared" si="344"/>
        <v>1750.4</v>
      </c>
      <c r="CR412" s="2">
        <f t="shared" si="345"/>
        <v>0</v>
      </c>
      <c r="CS412" s="2">
        <f t="shared" si="346"/>
        <v>0</v>
      </c>
      <c r="CT412" s="2">
        <f t="shared" si="347"/>
        <v>0</v>
      </c>
      <c r="CU412" s="2">
        <f t="shared" si="348"/>
        <v>0</v>
      </c>
      <c r="CV412" s="2">
        <f t="shared" si="348"/>
        <v>0</v>
      </c>
      <c r="CW412" s="2">
        <f t="shared" si="348"/>
        <v>0</v>
      </c>
      <c r="CX412" s="2">
        <f t="shared" si="348"/>
        <v>0</v>
      </c>
      <c r="CY412" s="2">
        <f t="shared" si="349"/>
        <v>0</v>
      </c>
      <c r="CZ412" s="2">
        <f t="shared" si="350"/>
        <v>0</v>
      </c>
      <c r="DA412" s="2"/>
      <c r="DB412" s="2"/>
      <c r="DC412" s="2" t="s">
        <v>6</v>
      </c>
      <c r="DD412" s="2" t="s">
        <v>6</v>
      </c>
      <c r="DE412" s="2" t="s">
        <v>6</v>
      </c>
      <c r="DF412" s="2" t="s">
        <v>6</v>
      </c>
      <c r="DG412" s="2" t="s">
        <v>6</v>
      </c>
      <c r="DH412" s="2" t="s">
        <v>6</v>
      </c>
      <c r="DI412" s="2" t="s">
        <v>6</v>
      </c>
      <c r="DJ412" s="2" t="s">
        <v>6</v>
      </c>
      <c r="DK412" s="2" t="s">
        <v>6</v>
      </c>
      <c r="DL412" s="2" t="s">
        <v>6</v>
      </c>
      <c r="DM412" s="2" t="s">
        <v>6</v>
      </c>
      <c r="DN412" s="2">
        <v>0</v>
      </c>
      <c r="DO412" s="2">
        <v>0</v>
      </c>
      <c r="DP412" s="2">
        <v>1</v>
      </c>
      <c r="DQ412" s="2">
        <v>1</v>
      </c>
      <c r="DR412" s="2"/>
      <c r="DS412" s="2"/>
      <c r="DT412" s="2"/>
      <c r="DU412" s="2">
        <v>1010</v>
      </c>
      <c r="DV412" s="2" t="s">
        <v>378</v>
      </c>
      <c r="DW412" s="2" t="s">
        <v>378</v>
      </c>
      <c r="DX412" s="2">
        <v>1</v>
      </c>
      <c r="DY412" s="2"/>
      <c r="DZ412" s="2"/>
      <c r="EA412" s="2"/>
      <c r="EB412" s="2"/>
      <c r="EC412" s="2"/>
      <c r="ED412" s="2"/>
      <c r="EE412" s="2">
        <v>16510370</v>
      </c>
      <c r="EF412" s="2">
        <v>3</v>
      </c>
      <c r="EG412" s="2" t="s">
        <v>40</v>
      </c>
      <c r="EH412" s="2">
        <v>0</v>
      </c>
      <c r="EI412" s="2" t="s">
        <v>6</v>
      </c>
      <c r="EJ412" s="2">
        <v>2</v>
      </c>
      <c r="EK412" s="2">
        <v>108001</v>
      </c>
      <c r="EL412" s="2" t="s">
        <v>41</v>
      </c>
      <c r="EM412" s="2" t="s">
        <v>42</v>
      </c>
      <c r="EN412" s="2"/>
      <c r="EO412" s="2" t="s">
        <v>6</v>
      </c>
      <c r="EP412" s="2"/>
      <c r="EQ412" s="2">
        <v>0</v>
      </c>
      <c r="ER412" s="2">
        <v>1750.4</v>
      </c>
      <c r="ES412" s="2">
        <v>1750.4</v>
      </c>
      <c r="ET412" s="2">
        <v>0</v>
      </c>
      <c r="EU412" s="2">
        <v>0</v>
      </c>
      <c r="EV412" s="2">
        <v>0</v>
      </c>
      <c r="EW412" s="2">
        <v>0</v>
      </c>
      <c r="EX412" s="2">
        <v>0</v>
      </c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>
        <v>0</v>
      </c>
      <c r="FR412" s="2">
        <f t="shared" si="351"/>
        <v>0</v>
      </c>
      <c r="FS412" s="2">
        <v>0</v>
      </c>
      <c r="FT412" s="2"/>
      <c r="FU412" s="2"/>
      <c r="FV412" s="2"/>
      <c r="FW412" s="2"/>
      <c r="FX412" s="2">
        <v>95</v>
      </c>
      <c r="FY412" s="2">
        <v>65</v>
      </c>
      <c r="FZ412" s="2"/>
      <c r="GA412" s="2" t="s">
        <v>6</v>
      </c>
      <c r="GB412" s="2"/>
      <c r="GC412" s="2"/>
      <c r="GD412" s="2">
        <v>0</v>
      </c>
      <c r="GE412" s="2"/>
      <c r="GF412" s="2">
        <v>-1414886579</v>
      </c>
      <c r="GG412" s="2">
        <v>2</v>
      </c>
      <c r="GH412" s="2">
        <v>1</v>
      </c>
      <c r="GI412" s="2">
        <v>-2</v>
      </c>
      <c r="GJ412" s="2">
        <v>0</v>
      </c>
      <c r="GK412" s="2">
        <f>ROUND(R412*(R12)/100,2)</f>
        <v>0</v>
      </c>
      <c r="GL412" s="2">
        <f t="shared" si="352"/>
        <v>0</v>
      </c>
      <c r="GM412" s="2">
        <f t="shared" si="353"/>
        <v>1750.4</v>
      </c>
      <c r="GN412" s="2">
        <f t="shared" si="354"/>
        <v>0</v>
      </c>
      <c r="GO412" s="2">
        <f t="shared" si="355"/>
        <v>1750.4</v>
      </c>
      <c r="GP412" s="2">
        <f t="shared" si="356"/>
        <v>0</v>
      </c>
      <c r="GQ412" s="2"/>
      <c r="GR412" s="2">
        <v>0</v>
      </c>
      <c r="GS412" s="2">
        <v>3</v>
      </c>
      <c r="GT412" s="2">
        <v>0</v>
      </c>
      <c r="GU412" s="2" t="s">
        <v>6</v>
      </c>
      <c r="GV412" s="2">
        <f t="shared" si="357"/>
        <v>0</v>
      </c>
      <c r="GW412" s="2">
        <v>1</v>
      </c>
      <c r="GX412" s="2">
        <f t="shared" si="358"/>
        <v>0</v>
      </c>
      <c r="GY412" s="2"/>
      <c r="GZ412" s="2"/>
      <c r="HA412" s="2">
        <v>0</v>
      </c>
      <c r="HB412" s="2">
        <v>0</v>
      </c>
      <c r="HC412" s="2">
        <f t="shared" si="359"/>
        <v>0</v>
      </c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/>
      <c r="HR412" s="2"/>
      <c r="HS412" s="2"/>
      <c r="HT412" s="2"/>
      <c r="HU412" s="2"/>
      <c r="HV412" s="2"/>
      <c r="HW412" s="2"/>
      <c r="HX412" s="2"/>
      <c r="HY412" s="2"/>
      <c r="HZ412" s="2"/>
      <c r="IA412" s="2"/>
      <c r="IB412" s="2"/>
      <c r="IC412" s="2"/>
      <c r="ID412" s="2"/>
      <c r="IE412" s="2"/>
      <c r="IF412" s="2"/>
      <c r="IG412" s="2"/>
      <c r="IH412" s="2"/>
      <c r="II412" s="2"/>
      <c r="IJ412" s="2"/>
      <c r="IK412" s="2">
        <v>0</v>
      </c>
      <c r="IL412" s="2"/>
      <c r="IM412" s="2"/>
      <c r="IN412" s="2"/>
      <c r="IO412" s="2"/>
      <c r="IP412" s="2"/>
      <c r="IQ412" s="2"/>
      <c r="IR412" s="2"/>
      <c r="IS412" s="2"/>
      <c r="IT412" s="2"/>
      <c r="IU412" s="2"/>
    </row>
    <row r="413" spans="1:255" x14ac:dyDescent="0.2">
      <c r="A413">
        <v>18</v>
      </c>
      <c r="B413">
        <v>1</v>
      </c>
      <c r="C413">
        <v>729</v>
      </c>
      <c r="E413" t="s">
        <v>477</v>
      </c>
      <c r="F413" t="s">
        <v>478</v>
      </c>
      <c r="G413" t="s">
        <v>479</v>
      </c>
      <c r="H413" t="s">
        <v>378</v>
      </c>
      <c r="I413">
        <f>I411*J413</f>
        <v>1</v>
      </c>
      <c r="J413">
        <v>1</v>
      </c>
      <c r="O413">
        <f t="shared" si="326"/>
        <v>11657.66</v>
      </c>
      <c r="P413">
        <f t="shared" si="327"/>
        <v>11657.66</v>
      </c>
      <c r="Q413">
        <f t="shared" si="328"/>
        <v>0</v>
      </c>
      <c r="R413">
        <f t="shared" si="329"/>
        <v>0</v>
      </c>
      <c r="S413">
        <f t="shared" si="330"/>
        <v>0</v>
      </c>
      <c r="T413">
        <f t="shared" si="331"/>
        <v>0</v>
      </c>
      <c r="U413">
        <f t="shared" si="332"/>
        <v>0</v>
      </c>
      <c r="V413">
        <f t="shared" si="333"/>
        <v>0</v>
      </c>
      <c r="W413">
        <f t="shared" si="334"/>
        <v>0</v>
      </c>
      <c r="X413">
        <f t="shared" si="335"/>
        <v>0</v>
      </c>
      <c r="Y413">
        <f t="shared" si="335"/>
        <v>0</v>
      </c>
      <c r="AA413">
        <v>16781639</v>
      </c>
      <c r="AB413">
        <f t="shared" si="336"/>
        <v>1750.4</v>
      </c>
      <c r="AC413">
        <f t="shared" si="337"/>
        <v>1750.4</v>
      </c>
      <c r="AD413">
        <f t="shared" si="338"/>
        <v>0</v>
      </c>
      <c r="AE413">
        <f t="shared" si="339"/>
        <v>0</v>
      </c>
      <c r="AF413">
        <f t="shared" si="339"/>
        <v>0</v>
      </c>
      <c r="AG413">
        <f t="shared" si="340"/>
        <v>0</v>
      </c>
      <c r="AH413">
        <f t="shared" si="341"/>
        <v>0</v>
      </c>
      <c r="AI413">
        <f t="shared" si="341"/>
        <v>0</v>
      </c>
      <c r="AJ413">
        <f t="shared" si="342"/>
        <v>0</v>
      </c>
      <c r="AK413">
        <v>1750.4</v>
      </c>
      <c r="AL413">
        <v>1750.4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95</v>
      </c>
      <c r="AU413">
        <v>65</v>
      </c>
      <c r="AV413">
        <v>1</v>
      </c>
      <c r="AW413">
        <v>1</v>
      </c>
      <c r="AZ413">
        <v>6.66</v>
      </c>
      <c r="BA413">
        <v>1</v>
      </c>
      <c r="BB413">
        <v>1</v>
      </c>
      <c r="BC413">
        <v>6.66</v>
      </c>
      <c r="BD413" t="s">
        <v>6</v>
      </c>
      <c r="BE413" t="s">
        <v>6</v>
      </c>
      <c r="BF413" t="s">
        <v>6</v>
      </c>
      <c r="BG413" t="s">
        <v>6</v>
      </c>
      <c r="BH413">
        <v>3</v>
      </c>
      <c r="BI413">
        <v>2</v>
      </c>
      <c r="BJ413" t="s">
        <v>480</v>
      </c>
      <c r="BM413">
        <v>108001</v>
      </c>
      <c r="BN413">
        <v>0</v>
      </c>
      <c r="BO413" t="s">
        <v>6</v>
      </c>
      <c r="BP413">
        <v>0</v>
      </c>
      <c r="BQ413">
        <v>3</v>
      </c>
      <c r="BR413">
        <v>0</v>
      </c>
      <c r="BS413">
        <v>1</v>
      </c>
      <c r="BT413">
        <v>1</v>
      </c>
      <c r="BU413">
        <v>1</v>
      </c>
      <c r="BV413">
        <v>1</v>
      </c>
      <c r="BW413">
        <v>1</v>
      </c>
      <c r="BX413">
        <v>1</v>
      </c>
      <c r="BY413" t="s">
        <v>6</v>
      </c>
      <c r="BZ413">
        <v>95</v>
      </c>
      <c r="CA413">
        <v>65</v>
      </c>
      <c r="CE413">
        <v>0</v>
      </c>
      <c r="CF413">
        <v>0</v>
      </c>
      <c r="CG413">
        <v>0</v>
      </c>
      <c r="CM413">
        <v>0</v>
      </c>
      <c r="CN413" t="s">
        <v>6</v>
      </c>
      <c r="CO413">
        <v>0</v>
      </c>
      <c r="CP413">
        <f t="shared" si="343"/>
        <v>11657.66</v>
      </c>
      <c r="CQ413">
        <f t="shared" si="344"/>
        <v>11657.664000000001</v>
      </c>
      <c r="CR413">
        <f t="shared" si="345"/>
        <v>0</v>
      </c>
      <c r="CS413">
        <f t="shared" si="346"/>
        <v>0</v>
      </c>
      <c r="CT413">
        <f t="shared" si="347"/>
        <v>0</v>
      </c>
      <c r="CU413">
        <f t="shared" si="348"/>
        <v>0</v>
      </c>
      <c r="CV413">
        <f t="shared" si="348"/>
        <v>0</v>
      </c>
      <c r="CW413">
        <f t="shared" si="348"/>
        <v>0</v>
      </c>
      <c r="CX413">
        <f t="shared" si="348"/>
        <v>0</v>
      </c>
      <c r="CY413">
        <f t="shared" si="349"/>
        <v>0</v>
      </c>
      <c r="CZ413">
        <f t="shared" si="350"/>
        <v>0</v>
      </c>
      <c r="DC413" t="s">
        <v>6</v>
      </c>
      <c r="DD413" t="s">
        <v>6</v>
      </c>
      <c r="DE413" t="s">
        <v>6</v>
      </c>
      <c r="DF413" t="s">
        <v>6</v>
      </c>
      <c r="DG413" t="s">
        <v>6</v>
      </c>
      <c r="DH413" t="s">
        <v>6</v>
      </c>
      <c r="DI413" t="s">
        <v>6</v>
      </c>
      <c r="DJ413" t="s">
        <v>6</v>
      </c>
      <c r="DK413" t="s">
        <v>6</v>
      </c>
      <c r="DL413" t="s">
        <v>6</v>
      </c>
      <c r="DM413" t="s">
        <v>6</v>
      </c>
      <c r="DN413">
        <v>0</v>
      </c>
      <c r="DO413">
        <v>0</v>
      </c>
      <c r="DP413">
        <v>1</v>
      </c>
      <c r="DQ413">
        <v>1</v>
      </c>
      <c r="DU413">
        <v>1010</v>
      </c>
      <c r="DV413" t="s">
        <v>378</v>
      </c>
      <c r="DW413" t="s">
        <v>378</v>
      </c>
      <c r="DX413">
        <v>1</v>
      </c>
      <c r="EE413">
        <v>16510370</v>
      </c>
      <c r="EF413">
        <v>3</v>
      </c>
      <c r="EG413" t="s">
        <v>40</v>
      </c>
      <c r="EH413">
        <v>0</v>
      </c>
      <c r="EI413" t="s">
        <v>6</v>
      </c>
      <c r="EJ413">
        <v>2</v>
      </c>
      <c r="EK413">
        <v>108001</v>
      </c>
      <c r="EL413" t="s">
        <v>41</v>
      </c>
      <c r="EM413" t="s">
        <v>42</v>
      </c>
      <c r="EO413" t="s">
        <v>6</v>
      </c>
      <c r="EQ413">
        <v>0</v>
      </c>
      <c r="ER413">
        <v>1750.4</v>
      </c>
      <c r="ES413">
        <v>1750.4</v>
      </c>
      <c r="ET413">
        <v>0</v>
      </c>
      <c r="EU413">
        <v>0</v>
      </c>
      <c r="EV413">
        <v>0</v>
      </c>
      <c r="EW413">
        <v>0</v>
      </c>
      <c r="EX413">
        <v>0</v>
      </c>
      <c r="FQ413">
        <v>0</v>
      </c>
      <c r="FR413">
        <f t="shared" si="351"/>
        <v>0</v>
      </c>
      <c r="FS413">
        <v>0</v>
      </c>
      <c r="FX413">
        <v>95</v>
      </c>
      <c r="FY413">
        <v>65</v>
      </c>
      <c r="GA413" t="s">
        <v>6</v>
      </c>
      <c r="GD413">
        <v>0</v>
      </c>
      <c r="GF413">
        <v>-1414886579</v>
      </c>
      <c r="GG413">
        <v>1</v>
      </c>
      <c r="GH413">
        <v>1</v>
      </c>
      <c r="GI413">
        <v>4</v>
      </c>
      <c r="GJ413">
        <v>0</v>
      </c>
      <c r="GK413">
        <f>ROUND(R413*(S12)/100,2)</f>
        <v>0</v>
      </c>
      <c r="GL413">
        <f t="shared" si="352"/>
        <v>0</v>
      </c>
      <c r="GM413">
        <f t="shared" si="353"/>
        <v>11657.66</v>
      </c>
      <c r="GN413">
        <f t="shared" si="354"/>
        <v>0</v>
      </c>
      <c r="GO413">
        <f t="shared" si="355"/>
        <v>11657.66</v>
      </c>
      <c r="GP413">
        <f t="shared" si="356"/>
        <v>0</v>
      </c>
      <c r="GR413">
        <v>0</v>
      </c>
      <c r="GS413">
        <v>3</v>
      </c>
      <c r="GT413">
        <v>0</v>
      </c>
      <c r="GU413" t="s">
        <v>6</v>
      </c>
      <c r="GV413">
        <f t="shared" si="357"/>
        <v>0</v>
      </c>
      <c r="GW413">
        <v>1</v>
      </c>
      <c r="GX413">
        <f t="shared" si="358"/>
        <v>0</v>
      </c>
      <c r="HA413">
        <v>0</v>
      </c>
      <c r="HB413">
        <v>0</v>
      </c>
      <c r="HC413">
        <f t="shared" si="359"/>
        <v>0</v>
      </c>
      <c r="IK413">
        <v>0</v>
      </c>
    </row>
    <row r="415" spans="1:255" x14ac:dyDescent="0.2">
      <c r="A415" s="3">
        <v>51</v>
      </c>
      <c r="B415" s="3">
        <f>B402</f>
        <v>1</v>
      </c>
      <c r="C415" s="3">
        <f>A402</f>
        <v>5</v>
      </c>
      <c r="D415" s="3">
        <f>ROW(A402)</f>
        <v>402</v>
      </c>
      <c r="E415" s="3"/>
      <c r="F415" s="3" t="str">
        <f>IF(F402&lt;&gt;"",F402,"")</f>
        <v>Новый подраздел</v>
      </c>
      <c r="G415" s="3" t="str">
        <f>IF(G402&lt;&gt;"",G402,"")</f>
        <v>Сценическое оборудование</v>
      </c>
      <c r="H415" s="3">
        <v>0</v>
      </c>
      <c r="I415" s="3"/>
      <c r="J415" s="3"/>
      <c r="K415" s="3"/>
      <c r="L415" s="3"/>
      <c r="M415" s="3"/>
      <c r="N415" s="3"/>
      <c r="O415" s="3">
        <f t="shared" ref="O415:T415" si="360">ROUND(AB415,2)</f>
        <v>1952</v>
      </c>
      <c r="P415" s="3">
        <f t="shared" si="360"/>
        <v>1756.27</v>
      </c>
      <c r="Q415" s="3">
        <f t="shared" si="360"/>
        <v>55.1</v>
      </c>
      <c r="R415" s="3">
        <f t="shared" si="360"/>
        <v>5.93</v>
      </c>
      <c r="S415" s="3">
        <f t="shared" si="360"/>
        <v>140.63</v>
      </c>
      <c r="T415" s="3">
        <f t="shared" si="360"/>
        <v>0</v>
      </c>
      <c r="U415" s="3">
        <f>AH415</f>
        <v>15.77</v>
      </c>
      <c r="V415" s="3">
        <f>AI415</f>
        <v>0.53</v>
      </c>
      <c r="W415" s="3">
        <f>ROUND(AJ415,2)</f>
        <v>0</v>
      </c>
      <c r="X415" s="3">
        <f>ROUND(AK415,2)</f>
        <v>121.67</v>
      </c>
      <c r="Y415" s="3">
        <f>ROUND(AL415,2)</f>
        <v>89.41</v>
      </c>
      <c r="Z415" s="3"/>
      <c r="AA415" s="3"/>
      <c r="AB415" s="3">
        <f>ROUND(SUMIF(AA406:AA413,"=16781625",O406:O413),2)</f>
        <v>1952</v>
      </c>
      <c r="AC415" s="3">
        <f>ROUND(SUMIF(AA406:AA413,"=16781625",P406:P413),2)</f>
        <v>1756.27</v>
      </c>
      <c r="AD415" s="3">
        <f>ROUND(SUMIF(AA406:AA413,"=16781625",Q406:Q413),2)</f>
        <v>55.1</v>
      </c>
      <c r="AE415" s="3">
        <f>ROUND(SUMIF(AA406:AA413,"=16781625",R406:R413),2)</f>
        <v>5.93</v>
      </c>
      <c r="AF415" s="3">
        <f>ROUND(SUMIF(AA406:AA413,"=16781625",S406:S413),2)</f>
        <v>140.63</v>
      </c>
      <c r="AG415" s="3">
        <f>ROUND(SUMIF(AA406:AA413,"=16781625",T406:T413),2)</f>
        <v>0</v>
      </c>
      <c r="AH415" s="3">
        <f>SUMIF(AA406:AA413,"=16781625",U406:U413)</f>
        <v>15.77</v>
      </c>
      <c r="AI415" s="3">
        <f>SUMIF(AA406:AA413,"=16781625",V406:V413)</f>
        <v>0.53</v>
      </c>
      <c r="AJ415" s="3">
        <f>ROUND(SUMIF(AA406:AA413,"=16781625",W406:W413),2)</f>
        <v>0</v>
      </c>
      <c r="AK415" s="3">
        <f>ROUND(SUMIF(AA406:AA413,"=16781625",X406:X413),2)</f>
        <v>121.67</v>
      </c>
      <c r="AL415" s="3">
        <f>ROUND(SUMIF(AA406:AA413,"=16781625",Y406:Y413),2)</f>
        <v>89.41</v>
      </c>
      <c r="AM415" s="3"/>
      <c r="AN415" s="3"/>
      <c r="AO415" s="3">
        <f t="shared" ref="AO415:BC415" si="361">ROUND(BX415,2)</f>
        <v>0</v>
      </c>
      <c r="AP415" s="3">
        <f t="shared" si="361"/>
        <v>0</v>
      </c>
      <c r="AQ415" s="3">
        <f t="shared" si="361"/>
        <v>0</v>
      </c>
      <c r="AR415" s="3">
        <f t="shared" si="361"/>
        <v>2163.08</v>
      </c>
      <c r="AS415" s="3">
        <f t="shared" si="361"/>
        <v>0</v>
      </c>
      <c r="AT415" s="3">
        <f t="shared" si="361"/>
        <v>2163.08</v>
      </c>
      <c r="AU415" s="3">
        <f t="shared" si="361"/>
        <v>0</v>
      </c>
      <c r="AV415" s="3">
        <f t="shared" si="361"/>
        <v>1756.27</v>
      </c>
      <c r="AW415" s="3">
        <f t="shared" si="361"/>
        <v>1756.27</v>
      </c>
      <c r="AX415" s="3">
        <f t="shared" si="361"/>
        <v>0</v>
      </c>
      <c r="AY415" s="3">
        <f t="shared" si="361"/>
        <v>1756.27</v>
      </c>
      <c r="AZ415" s="3">
        <f t="shared" si="361"/>
        <v>0</v>
      </c>
      <c r="BA415" s="3">
        <f t="shared" si="361"/>
        <v>0</v>
      </c>
      <c r="BB415" s="3">
        <f t="shared" si="361"/>
        <v>0</v>
      </c>
      <c r="BC415" s="3">
        <f t="shared" si="361"/>
        <v>0</v>
      </c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>
        <f>ROUND(SUMIF(AA406:AA413,"=16781625",FQ406:FQ413),2)</f>
        <v>0</v>
      </c>
      <c r="BY415" s="3">
        <f>ROUND(SUMIF(AA406:AA413,"=16781625",FR406:FR413),2)</f>
        <v>0</v>
      </c>
      <c r="BZ415" s="3">
        <f>ROUND(SUMIF(AA406:AA413,"=16781625",GL406:GL413),2)</f>
        <v>0</v>
      </c>
      <c r="CA415" s="3">
        <f>ROUND(SUMIF(AA406:AA413,"=16781625",GM406:GM413),2)</f>
        <v>2163.08</v>
      </c>
      <c r="CB415" s="3">
        <f>ROUND(SUMIF(AA406:AA413,"=16781625",GN406:GN413),2)</f>
        <v>0</v>
      </c>
      <c r="CC415" s="3">
        <f>ROUND(SUMIF(AA406:AA413,"=16781625",GO406:GO413),2)</f>
        <v>2163.08</v>
      </c>
      <c r="CD415" s="3">
        <f>ROUND(SUMIF(AA406:AA413,"=16781625",GP406:GP413),2)</f>
        <v>0</v>
      </c>
      <c r="CE415" s="3">
        <f>AC415-BX415</f>
        <v>1756.27</v>
      </c>
      <c r="CF415" s="3">
        <f>AC415-BY415</f>
        <v>1756.27</v>
      </c>
      <c r="CG415" s="3">
        <f>BX415-BZ415</f>
        <v>0</v>
      </c>
      <c r="CH415" s="3">
        <f>AC415-BX415-BY415+BZ415</f>
        <v>1756.27</v>
      </c>
      <c r="CI415" s="3">
        <f>BY415-BZ415</f>
        <v>0</v>
      </c>
      <c r="CJ415" s="3">
        <f>ROUND(SUMIF(AA406:AA413,"=16781625",GX406:GX413),2)</f>
        <v>0</v>
      </c>
      <c r="CK415" s="3">
        <f>ROUND(SUMIF(AA406:AA413,"=16781625",GY406:GY413),2)</f>
        <v>0</v>
      </c>
      <c r="CL415" s="3">
        <f>ROUND(SUMIF(AA406:AA413,"=16781625",GZ406:GZ413),2)</f>
        <v>0</v>
      </c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4">
        <f t="shared" ref="DG415:DL415" si="362">ROUND(DT415,2)</f>
        <v>210369.89</v>
      </c>
      <c r="DH415" s="4">
        <f t="shared" si="362"/>
        <v>209066.32</v>
      </c>
      <c r="DI415" s="4">
        <f t="shared" si="362"/>
        <v>366.97</v>
      </c>
      <c r="DJ415" s="4">
        <f t="shared" si="362"/>
        <v>39.49</v>
      </c>
      <c r="DK415" s="4">
        <f t="shared" si="362"/>
        <v>936.6</v>
      </c>
      <c r="DL415" s="4">
        <f t="shared" si="362"/>
        <v>0</v>
      </c>
      <c r="DM415" s="4">
        <f>DZ415</f>
        <v>15.77</v>
      </c>
      <c r="DN415" s="4">
        <f>EA415</f>
        <v>0.53</v>
      </c>
      <c r="DO415" s="4">
        <f>ROUND(EB415,2)</f>
        <v>0</v>
      </c>
      <c r="DP415" s="4">
        <f>ROUND(EC415,2)</f>
        <v>810.29</v>
      </c>
      <c r="DQ415" s="4">
        <f>ROUND(ED415,2)</f>
        <v>595.46</v>
      </c>
      <c r="DR415" s="4"/>
      <c r="DS415" s="4"/>
      <c r="DT415" s="4">
        <f>ROUND(SUMIF(AA406:AA413,"=16781639",O406:O413),2)</f>
        <v>210369.89</v>
      </c>
      <c r="DU415" s="4">
        <f>ROUND(SUMIF(AA406:AA413,"=16781639",P406:P413),2)</f>
        <v>209066.32</v>
      </c>
      <c r="DV415" s="4">
        <f>ROUND(SUMIF(AA406:AA413,"=16781639",Q406:Q413),2)</f>
        <v>366.97</v>
      </c>
      <c r="DW415" s="4">
        <f>ROUND(SUMIF(AA406:AA413,"=16781639",R406:R413),2)</f>
        <v>39.49</v>
      </c>
      <c r="DX415" s="4">
        <f>ROUND(SUMIF(AA406:AA413,"=16781639",S406:S413),2)</f>
        <v>936.6</v>
      </c>
      <c r="DY415" s="4">
        <f>ROUND(SUMIF(AA406:AA413,"=16781639",T406:T413),2)</f>
        <v>0</v>
      </c>
      <c r="DZ415" s="4">
        <f>SUMIF(AA406:AA413,"=16781639",U406:U413)</f>
        <v>15.77</v>
      </c>
      <c r="EA415" s="4">
        <f>SUMIF(AA406:AA413,"=16781639",V406:V413)</f>
        <v>0.53</v>
      </c>
      <c r="EB415" s="4">
        <f>ROUND(SUMIF(AA406:AA413,"=16781639",W406:W413),2)</f>
        <v>0</v>
      </c>
      <c r="EC415" s="4">
        <f>ROUND(SUMIF(AA406:AA413,"=16781639",X406:X413),2)</f>
        <v>810.29</v>
      </c>
      <c r="ED415" s="4">
        <f>ROUND(SUMIF(AA406:AA413,"=16781639",Y406:Y413),2)</f>
        <v>595.46</v>
      </c>
      <c r="EE415" s="4"/>
      <c r="EF415" s="4"/>
      <c r="EG415" s="4">
        <f t="shared" ref="EG415:EU415" si="363">ROUND(FP415,2)</f>
        <v>0</v>
      </c>
      <c r="EH415" s="4">
        <f t="shared" si="363"/>
        <v>0</v>
      </c>
      <c r="EI415" s="4">
        <f t="shared" si="363"/>
        <v>0</v>
      </c>
      <c r="EJ415" s="4">
        <f t="shared" si="363"/>
        <v>211775.64</v>
      </c>
      <c r="EK415" s="4">
        <f t="shared" si="363"/>
        <v>0</v>
      </c>
      <c r="EL415" s="4">
        <f t="shared" si="363"/>
        <v>211775.64</v>
      </c>
      <c r="EM415" s="4">
        <f t="shared" si="363"/>
        <v>0</v>
      </c>
      <c r="EN415" s="4">
        <f t="shared" si="363"/>
        <v>209066.32</v>
      </c>
      <c r="EO415" s="4">
        <f t="shared" si="363"/>
        <v>209066.32</v>
      </c>
      <c r="EP415" s="4">
        <f t="shared" si="363"/>
        <v>0</v>
      </c>
      <c r="EQ415" s="4">
        <f t="shared" si="363"/>
        <v>209066.32</v>
      </c>
      <c r="ER415" s="4">
        <f t="shared" si="363"/>
        <v>0</v>
      </c>
      <c r="ES415" s="4">
        <f t="shared" si="363"/>
        <v>0</v>
      </c>
      <c r="ET415" s="4">
        <f t="shared" si="363"/>
        <v>0</v>
      </c>
      <c r="EU415" s="4">
        <f t="shared" si="363"/>
        <v>0</v>
      </c>
      <c r="EV415" s="4"/>
      <c r="EW415" s="4"/>
      <c r="EX415" s="4"/>
      <c r="EY415" s="4"/>
      <c r="EZ415" s="4"/>
      <c r="FA415" s="4"/>
      <c r="FB415" s="4"/>
      <c r="FC415" s="4"/>
      <c r="FD415" s="4"/>
      <c r="FE415" s="4"/>
      <c r="FF415" s="4"/>
      <c r="FG415" s="4"/>
      <c r="FH415" s="4"/>
      <c r="FI415" s="4"/>
      <c r="FJ415" s="4"/>
      <c r="FK415" s="4"/>
      <c r="FL415" s="4"/>
      <c r="FM415" s="4"/>
      <c r="FN415" s="4"/>
      <c r="FO415" s="4"/>
      <c r="FP415" s="4">
        <f>ROUND(SUMIF(AA406:AA413,"=16781639",FQ406:FQ413),2)</f>
        <v>0</v>
      </c>
      <c r="FQ415" s="4">
        <f>ROUND(SUMIF(AA406:AA413,"=16781639",FR406:FR413),2)</f>
        <v>0</v>
      </c>
      <c r="FR415" s="4">
        <f>ROUND(SUMIF(AA406:AA413,"=16781639",GL406:GL413),2)</f>
        <v>0</v>
      </c>
      <c r="FS415" s="4">
        <f>ROUND(SUMIF(AA406:AA413,"=16781639",GM406:GM413),2)</f>
        <v>211775.64</v>
      </c>
      <c r="FT415" s="4">
        <f>ROUND(SUMIF(AA406:AA413,"=16781639",GN406:GN413),2)</f>
        <v>0</v>
      </c>
      <c r="FU415" s="4">
        <f>ROUND(SUMIF(AA406:AA413,"=16781639",GO406:GO413),2)</f>
        <v>211775.64</v>
      </c>
      <c r="FV415" s="4">
        <f>ROUND(SUMIF(AA406:AA413,"=16781639",GP406:GP413),2)</f>
        <v>0</v>
      </c>
      <c r="FW415" s="4">
        <f>DU415-FP415</f>
        <v>209066.32</v>
      </c>
      <c r="FX415" s="4">
        <f>DU415-FQ415</f>
        <v>209066.32</v>
      </c>
      <c r="FY415" s="4">
        <f>FP415-FR415</f>
        <v>0</v>
      </c>
      <c r="FZ415" s="4">
        <f>DU415-FP415-FQ415+FR415</f>
        <v>209066.32</v>
      </c>
      <c r="GA415" s="4">
        <f>FQ415-FR415</f>
        <v>0</v>
      </c>
      <c r="GB415" s="4">
        <f>ROUND(SUMIF(AA406:AA413,"=16781639",GX406:GX413),2)</f>
        <v>0</v>
      </c>
      <c r="GC415" s="4">
        <f>ROUND(SUMIF(AA406:AA413,"=16781639",GY406:GY413),2)</f>
        <v>0</v>
      </c>
      <c r="GD415" s="4">
        <f>ROUND(SUMIF(AA406:AA413,"=16781639",GZ406:GZ413),2)</f>
        <v>0</v>
      </c>
      <c r="GE415" s="4"/>
      <c r="GF415" s="4"/>
      <c r="GG415" s="4"/>
      <c r="GH415" s="4"/>
      <c r="GI415" s="4"/>
      <c r="GJ415" s="4"/>
      <c r="GK415" s="4"/>
      <c r="GL415" s="4"/>
      <c r="GM415" s="4"/>
      <c r="GN415" s="4"/>
      <c r="GO415" s="4"/>
      <c r="GP415" s="4"/>
      <c r="GQ415" s="4"/>
      <c r="GR415" s="4"/>
      <c r="GS415" s="4"/>
      <c r="GT415" s="4"/>
      <c r="GU415" s="4"/>
      <c r="GV415" s="4"/>
      <c r="GW415" s="4"/>
      <c r="GX415" s="4">
        <v>0</v>
      </c>
    </row>
    <row r="417" spans="1:23" x14ac:dyDescent="0.2">
      <c r="A417" s="5">
        <v>50</v>
      </c>
      <c r="B417" s="5">
        <v>0</v>
      </c>
      <c r="C417" s="5">
        <v>0</v>
      </c>
      <c r="D417" s="5">
        <v>1</v>
      </c>
      <c r="E417" s="5">
        <v>201</v>
      </c>
      <c r="F417" s="5">
        <f>ROUND(Source!O415,O417)</f>
        <v>1952</v>
      </c>
      <c r="G417" s="5" t="s">
        <v>109</v>
      </c>
      <c r="H417" s="5" t="s">
        <v>110</v>
      </c>
      <c r="I417" s="5"/>
      <c r="J417" s="5"/>
      <c r="K417" s="5">
        <v>201</v>
      </c>
      <c r="L417" s="5">
        <v>1</v>
      </c>
      <c r="M417" s="5">
        <v>3</v>
      </c>
      <c r="N417" s="5" t="s">
        <v>6</v>
      </c>
      <c r="O417" s="5">
        <v>2</v>
      </c>
      <c r="P417" s="5">
        <f>ROUND(Source!DG415,O417)</f>
        <v>210369.89</v>
      </c>
      <c r="Q417" s="5"/>
      <c r="R417" s="5"/>
      <c r="S417" s="5"/>
      <c r="T417" s="5"/>
      <c r="U417" s="5"/>
      <c r="V417" s="5"/>
      <c r="W417" s="5"/>
    </row>
    <row r="418" spans="1:23" x14ac:dyDescent="0.2">
      <c r="A418" s="5">
        <v>50</v>
      </c>
      <c r="B418" s="5">
        <v>0</v>
      </c>
      <c r="C418" s="5">
        <v>0</v>
      </c>
      <c r="D418" s="5">
        <v>1</v>
      </c>
      <c r="E418" s="5">
        <v>202</v>
      </c>
      <c r="F418" s="5">
        <f>ROUND(Source!P415,O418)</f>
        <v>1756.27</v>
      </c>
      <c r="G418" s="5" t="s">
        <v>111</v>
      </c>
      <c r="H418" s="5" t="s">
        <v>112</v>
      </c>
      <c r="I418" s="5"/>
      <c r="J418" s="5"/>
      <c r="K418" s="5">
        <v>202</v>
      </c>
      <c r="L418" s="5">
        <v>2</v>
      </c>
      <c r="M418" s="5">
        <v>3</v>
      </c>
      <c r="N418" s="5" t="s">
        <v>6</v>
      </c>
      <c r="O418" s="5">
        <v>2</v>
      </c>
      <c r="P418" s="5">
        <f>ROUND(Source!DH415,O418)</f>
        <v>209066.32</v>
      </c>
      <c r="Q418" s="5"/>
      <c r="R418" s="5"/>
      <c r="S418" s="5"/>
      <c r="T418" s="5"/>
      <c r="U418" s="5"/>
      <c r="V418" s="5"/>
      <c r="W418" s="5"/>
    </row>
    <row r="419" spans="1:23" x14ac:dyDescent="0.2">
      <c r="A419" s="5">
        <v>50</v>
      </c>
      <c r="B419" s="5">
        <v>0</v>
      </c>
      <c r="C419" s="5">
        <v>0</v>
      </c>
      <c r="D419" s="5">
        <v>1</v>
      </c>
      <c r="E419" s="5">
        <v>222</v>
      </c>
      <c r="F419" s="5">
        <f>ROUND(Source!AO415,O419)</f>
        <v>0</v>
      </c>
      <c r="G419" s="5" t="s">
        <v>113</v>
      </c>
      <c r="H419" s="5" t="s">
        <v>114</v>
      </c>
      <c r="I419" s="5"/>
      <c r="J419" s="5"/>
      <c r="K419" s="5">
        <v>222</v>
      </c>
      <c r="L419" s="5">
        <v>3</v>
      </c>
      <c r="M419" s="5">
        <v>3</v>
      </c>
      <c r="N419" s="5" t="s">
        <v>6</v>
      </c>
      <c r="O419" s="5">
        <v>2</v>
      </c>
      <c r="P419" s="5">
        <f>ROUND(Source!EG415,O419)</f>
        <v>0</v>
      </c>
      <c r="Q419" s="5"/>
      <c r="R419" s="5"/>
      <c r="S419" s="5"/>
      <c r="T419" s="5"/>
      <c r="U419" s="5"/>
      <c r="V419" s="5"/>
      <c r="W419" s="5"/>
    </row>
    <row r="420" spans="1:23" x14ac:dyDescent="0.2">
      <c r="A420" s="5">
        <v>50</v>
      </c>
      <c r="B420" s="5">
        <v>0</v>
      </c>
      <c r="C420" s="5">
        <v>0</v>
      </c>
      <c r="D420" s="5">
        <v>1</v>
      </c>
      <c r="E420" s="5">
        <v>225</v>
      </c>
      <c r="F420" s="5">
        <f>ROUND(Source!AV415,O420)</f>
        <v>1756.27</v>
      </c>
      <c r="G420" s="5" t="s">
        <v>115</v>
      </c>
      <c r="H420" s="5" t="s">
        <v>116</v>
      </c>
      <c r="I420" s="5"/>
      <c r="J420" s="5"/>
      <c r="K420" s="5">
        <v>225</v>
      </c>
      <c r="L420" s="5">
        <v>4</v>
      </c>
      <c r="M420" s="5">
        <v>3</v>
      </c>
      <c r="N420" s="5" t="s">
        <v>6</v>
      </c>
      <c r="O420" s="5">
        <v>2</v>
      </c>
      <c r="P420" s="5">
        <f>ROUND(Source!EN415,O420)</f>
        <v>209066.32</v>
      </c>
      <c r="Q420" s="5"/>
      <c r="R420" s="5"/>
      <c r="S420" s="5"/>
      <c r="T420" s="5"/>
      <c r="U420" s="5"/>
      <c r="V420" s="5"/>
      <c r="W420" s="5"/>
    </row>
    <row r="421" spans="1:23" x14ac:dyDescent="0.2">
      <c r="A421" s="5">
        <v>50</v>
      </c>
      <c r="B421" s="5">
        <v>0</v>
      </c>
      <c r="C421" s="5">
        <v>0</v>
      </c>
      <c r="D421" s="5">
        <v>1</v>
      </c>
      <c r="E421" s="5">
        <v>226</v>
      </c>
      <c r="F421" s="5">
        <f>ROUND(Source!AW415,O421)</f>
        <v>1756.27</v>
      </c>
      <c r="G421" s="5" t="s">
        <v>117</v>
      </c>
      <c r="H421" s="5" t="s">
        <v>118</v>
      </c>
      <c r="I421" s="5"/>
      <c r="J421" s="5"/>
      <c r="K421" s="5">
        <v>226</v>
      </c>
      <c r="L421" s="5">
        <v>5</v>
      </c>
      <c r="M421" s="5">
        <v>3</v>
      </c>
      <c r="N421" s="5" t="s">
        <v>6</v>
      </c>
      <c r="O421" s="5">
        <v>2</v>
      </c>
      <c r="P421" s="5">
        <f>ROUND(Source!EO415,O421)</f>
        <v>209066.32</v>
      </c>
      <c r="Q421" s="5"/>
      <c r="R421" s="5"/>
      <c r="S421" s="5"/>
      <c r="T421" s="5"/>
      <c r="U421" s="5"/>
      <c r="V421" s="5"/>
      <c r="W421" s="5"/>
    </row>
    <row r="422" spans="1:23" x14ac:dyDescent="0.2">
      <c r="A422" s="5">
        <v>50</v>
      </c>
      <c r="B422" s="5">
        <v>0</v>
      </c>
      <c r="C422" s="5">
        <v>0</v>
      </c>
      <c r="D422" s="5">
        <v>1</v>
      </c>
      <c r="E422" s="5">
        <v>227</v>
      </c>
      <c r="F422" s="5">
        <f>ROUND(Source!AX415,O422)</f>
        <v>0</v>
      </c>
      <c r="G422" s="5" t="s">
        <v>119</v>
      </c>
      <c r="H422" s="5" t="s">
        <v>120</v>
      </c>
      <c r="I422" s="5"/>
      <c r="J422" s="5"/>
      <c r="K422" s="5">
        <v>227</v>
      </c>
      <c r="L422" s="5">
        <v>6</v>
      </c>
      <c r="M422" s="5">
        <v>3</v>
      </c>
      <c r="N422" s="5" t="s">
        <v>6</v>
      </c>
      <c r="O422" s="5">
        <v>2</v>
      </c>
      <c r="P422" s="5">
        <f>ROUND(Source!EP415,O422)</f>
        <v>0</v>
      </c>
      <c r="Q422" s="5"/>
      <c r="R422" s="5"/>
      <c r="S422" s="5"/>
      <c r="T422" s="5"/>
      <c r="U422" s="5"/>
      <c r="V422" s="5"/>
      <c r="W422" s="5"/>
    </row>
    <row r="423" spans="1:23" x14ac:dyDescent="0.2">
      <c r="A423" s="5">
        <v>50</v>
      </c>
      <c r="B423" s="5">
        <v>0</v>
      </c>
      <c r="C423" s="5">
        <v>0</v>
      </c>
      <c r="D423" s="5">
        <v>1</v>
      </c>
      <c r="E423" s="5">
        <v>228</v>
      </c>
      <c r="F423" s="5">
        <f>ROUND(Source!AY415,O423)</f>
        <v>1756.27</v>
      </c>
      <c r="G423" s="5" t="s">
        <v>121</v>
      </c>
      <c r="H423" s="5" t="s">
        <v>122</v>
      </c>
      <c r="I423" s="5"/>
      <c r="J423" s="5"/>
      <c r="K423" s="5">
        <v>228</v>
      </c>
      <c r="L423" s="5">
        <v>7</v>
      </c>
      <c r="M423" s="5">
        <v>3</v>
      </c>
      <c r="N423" s="5" t="s">
        <v>6</v>
      </c>
      <c r="O423" s="5">
        <v>2</v>
      </c>
      <c r="P423" s="5">
        <f>ROUND(Source!EQ415,O423)</f>
        <v>209066.32</v>
      </c>
      <c r="Q423" s="5"/>
      <c r="R423" s="5"/>
      <c r="S423" s="5"/>
      <c r="T423" s="5"/>
      <c r="U423" s="5"/>
      <c r="V423" s="5"/>
      <c r="W423" s="5"/>
    </row>
    <row r="424" spans="1:23" x14ac:dyDescent="0.2">
      <c r="A424" s="5">
        <v>50</v>
      </c>
      <c r="B424" s="5">
        <v>0</v>
      </c>
      <c r="C424" s="5">
        <v>0</v>
      </c>
      <c r="D424" s="5">
        <v>1</v>
      </c>
      <c r="E424" s="5">
        <v>216</v>
      </c>
      <c r="F424" s="5">
        <f>ROUND(Source!AP415,O424)</f>
        <v>0</v>
      </c>
      <c r="G424" s="5" t="s">
        <v>123</v>
      </c>
      <c r="H424" s="5" t="s">
        <v>124</v>
      </c>
      <c r="I424" s="5"/>
      <c r="J424" s="5"/>
      <c r="K424" s="5">
        <v>216</v>
      </c>
      <c r="L424" s="5">
        <v>8</v>
      </c>
      <c r="M424" s="5">
        <v>3</v>
      </c>
      <c r="N424" s="5" t="s">
        <v>6</v>
      </c>
      <c r="O424" s="5">
        <v>2</v>
      </c>
      <c r="P424" s="5">
        <f>ROUND(Source!EH415,O424)</f>
        <v>0</v>
      </c>
      <c r="Q424" s="5"/>
      <c r="R424" s="5"/>
      <c r="S424" s="5"/>
      <c r="T424" s="5"/>
      <c r="U424" s="5"/>
      <c r="V424" s="5"/>
      <c r="W424" s="5"/>
    </row>
    <row r="425" spans="1:23" x14ac:dyDescent="0.2">
      <c r="A425" s="5">
        <v>50</v>
      </c>
      <c r="B425" s="5">
        <v>0</v>
      </c>
      <c r="C425" s="5">
        <v>0</v>
      </c>
      <c r="D425" s="5">
        <v>1</v>
      </c>
      <c r="E425" s="5">
        <v>223</v>
      </c>
      <c r="F425" s="5">
        <f>ROUND(Source!AQ415,O425)</f>
        <v>0</v>
      </c>
      <c r="G425" s="5" t="s">
        <v>125</v>
      </c>
      <c r="H425" s="5" t="s">
        <v>126</v>
      </c>
      <c r="I425" s="5"/>
      <c r="J425" s="5"/>
      <c r="K425" s="5">
        <v>223</v>
      </c>
      <c r="L425" s="5">
        <v>9</v>
      </c>
      <c r="M425" s="5">
        <v>3</v>
      </c>
      <c r="N425" s="5" t="s">
        <v>6</v>
      </c>
      <c r="O425" s="5">
        <v>2</v>
      </c>
      <c r="P425" s="5">
        <f>ROUND(Source!EI415,O425)</f>
        <v>0</v>
      </c>
      <c r="Q425" s="5"/>
      <c r="R425" s="5"/>
      <c r="S425" s="5"/>
      <c r="T425" s="5"/>
      <c r="U425" s="5"/>
      <c r="V425" s="5"/>
      <c r="W425" s="5"/>
    </row>
    <row r="426" spans="1:23" x14ac:dyDescent="0.2">
      <c r="A426" s="5">
        <v>50</v>
      </c>
      <c r="B426" s="5">
        <v>0</v>
      </c>
      <c r="C426" s="5">
        <v>0</v>
      </c>
      <c r="D426" s="5">
        <v>1</v>
      </c>
      <c r="E426" s="5">
        <v>229</v>
      </c>
      <c r="F426" s="5">
        <f>ROUND(Source!AZ415,O426)</f>
        <v>0</v>
      </c>
      <c r="G426" s="5" t="s">
        <v>127</v>
      </c>
      <c r="H426" s="5" t="s">
        <v>128</v>
      </c>
      <c r="I426" s="5"/>
      <c r="J426" s="5"/>
      <c r="K426" s="5">
        <v>229</v>
      </c>
      <c r="L426" s="5">
        <v>10</v>
      </c>
      <c r="M426" s="5">
        <v>3</v>
      </c>
      <c r="N426" s="5" t="s">
        <v>6</v>
      </c>
      <c r="O426" s="5">
        <v>2</v>
      </c>
      <c r="P426" s="5">
        <f>ROUND(Source!ER415,O426)</f>
        <v>0</v>
      </c>
      <c r="Q426" s="5"/>
      <c r="R426" s="5"/>
      <c r="S426" s="5"/>
      <c r="T426" s="5"/>
      <c r="U426" s="5"/>
      <c r="V426" s="5"/>
      <c r="W426" s="5"/>
    </row>
    <row r="427" spans="1:23" x14ac:dyDescent="0.2">
      <c r="A427" s="5">
        <v>50</v>
      </c>
      <c r="B427" s="5">
        <v>0</v>
      </c>
      <c r="C427" s="5">
        <v>0</v>
      </c>
      <c r="D427" s="5">
        <v>1</v>
      </c>
      <c r="E427" s="5">
        <v>203</v>
      </c>
      <c r="F427" s="5">
        <f>ROUND(Source!Q415,O427)</f>
        <v>55.1</v>
      </c>
      <c r="G427" s="5" t="s">
        <v>129</v>
      </c>
      <c r="H427" s="5" t="s">
        <v>130</v>
      </c>
      <c r="I427" s="5"/>
      <c r="J427" s="5"/>
      <c r="K427" s="5">
        <v>203</v>
      </c>
      <c r="L427" s="5">
        <v>11</v>
      </c>
      <c r="M427" s="5">
        <v>3</v>
      </c>
      <c r="N427" s="5" t="s">
        <v>6</v>
      </c>
      <c r="O427" s="5">
        <v>2</v>
      </c>
      <c r="P427" s="5">
        <f>ROUND(Source!DI415,O427)</f>
        <v>366.97</v>
      </c>
      <c r="Q427" s="5"/>
      <c r="R427" s="5"/>
      <c r="S427" s="5"/>
      <c r="T427" s="5"/>
      <c r="U427" s="5"/>
      <c r="V427" s="5"/>
      <c r="W427" s="5"/>
    </row>
    <row r="428" spans="1:23" x14ac:dyDescent="0.2">
      <c r="A428" s="5">
        <v>50</v>
      </c>
      <c r="B428" s="5">
        <v>0</v>
      </c>
      <c r="C428" s="5">
        <v>0</v>
      </c>
      <c r="D428" s="5">
        <v>1</v>
      </c>
      <c r="E428" s="5">
        <v>231</v>
      </c>
      <c r="F428" s="5">
        <f>ROUND(Source!BB415,O428)</f>
        <v>0</v>
      </c>
      <c r="G428" s="5" t="s">
        <v>131</v>
      </c>
      <c r="H428" s="5" t="s">
        <v>132</v>
      </c>
      <c r="I428" s="5"/>
      <c r="J428" s="5"/>
      <c r="K428" s="5">
        <v>231</v>
      </c>
      <c r="L428" s="5">
        <v>12</v>
      </c>
      <c r="M428" s="5">
        <v>3</v>
      </c>
      <c r="N428" s="5" t="s">
        <v>6</v>
      </c>
      <c r="O428" s="5">
        <v>2</v>
      </c>
      <c r="P428" s="5">
        <f>ROUND(Source!ET415,O428)</f>
        <v>0</v>
      </c>
      <c r="Q428" s="5"/>
      <c r="R428" s="5"/>
      <c r="S428" s="5"/>
      <c r="T428" s="5"/>
      <c r="U428" s="5"/>
      <c r="V428" s="5"/>
      <c r="W428" s="5"/>
    </row>
    <row r="429" spans="1:23" x14ac:dyDescent="0.2">
      <c r="A429" s="5">
        <v>50</v>
      </c>
      <c r="B429" s="5">
        <v>0</v>
      </c>
      <c r="C429" s="5">
        <v>0</v>
      </c>
      <c r="D429" s="5">
        <v>1</v>
      </c>
      <c r="E429" s="5">
        <v>204</v>
      </c>
      <c r="F429" s="5">
        <f>ROUND(Source!R415,O429)</f>
        <v>5.93</v>
      </c>
      <c r="G429" s="5" t="s">
        <v>133</v>
      </c>
      <c r="H429" s="5" t="s">
        <v>134</v>
      </c>
      <c r="I429" s="5"/>
      <c r="J429" s="5"/>
      <c r="K429" s="5">
        <v>204</v>
      </c>
      <c r="L429" s="5">
        <v>13</v>
      </c>
      <c r="M429" s="5">
        <v>3</v>
      </c>
      <c r="N429" s="5" t="s">
        <v>6</v>
      </c>
      <c r="O429" s="5">
        <v>2</v>
      </c>
      <c r="P429" s="5">
        <f>ROUND(Source!DJ415,O429)</f>
        <v>39.49</v>
      </c>
      <c r="Q429" s="5"/>
      <c r="R429" s="5"/>
      <c r="S429" s="5"/>
      <c r="T429" s="5"/>
      <c r="U429" s="5"/>
      <c r="V429" s="5"/>
      <c r="W429" s="5"/>
    </row>
    <row r="430" spans="1:23" x14ac:dyDescent="0.2">
      <c r="A430" s="5">
        <v>50</v>
      </c>
      <c r="B430" s="5">
        <v>0</v>
      </c>
      <c r="C430" s="5">
        <v>0</v>
      </c>
      <c r="D430" s="5">
        <v>1</v>
      </c>
      <c r="E430" s="5">
        <v>205</v>
      </c>
      <c r="F430" s="5">
        <f>ROUND(Source!S415,O430)</f>
        <v>140.63</v>
      </c>
      <c r="G430" s="5" t="s">
        <v>135</v>
      </c>
      <c r="H430" s="5" t="s">
        <v>136</v>
      </c>
      <c r="I430" s="5"/>
      <c r="J430" s="5"/>
      <c r="K430" s="5">
        <v>205</v>
      </c>
      <c r="L430" s="5">
        <v>14</v>
      </c>
      <c r="M430" s="5">
        <v>3</v>
      </c>
      <c r="N430" s="5" t="s">
        <v>6</v>
      </c>
      <c r="O430" s="5">
        <v>2</v>
      </c>
      <c r="P430" s="5">
        <f>ROUND(Source!DK415,O430)</f>
        <v>936.6</v>
      </c>
      <c r="Q430" s="5"/>
      <c r="R430" s="5"/>
      <c r="S430" s="5"/>
      <c r="T430" s="5"/>
      <c r="U430" s="5"/>
      <c r="V430" s="5"/>
      <c r="W430" s="5"/>
    </row>
    <row r="431" spans="1:23" x14ac:dyDescent="0.2">
      <c r="A431" s="5">
        <v>50</v>
      </c>
      <c r="B431" s="5">
        <v>0</v>
      </c>
      <c r="C431" s="5">
        <v>0</v>
      </c>
      <c r="D431" s="5">
        <v>1</v>
      </c>
      <c r="E431" s="5">
        <v>232</v>
      </c>
      <c r="F431" s="5">
        <f>ROUND(Source!BC415,O431)</f>
        <v>0</v>
      </c>
      <c r="G431" s="5" t="s">
        <v>137</v>
      </c>
      <c r="H431" s="5" t="s">
        <v>138</v>
      </c>
      <c r="I431" s="5"/>
      <c r="J431" s="5"/>
      <c r="K431" s="5">
        <v>232</v>
      </c>
      <c r="L431" s="5">
        <v>15</v>
      </c>
      <c r="M431" s="5">
        <v>3</v>
      </c>
      <c r="N431" s="5" t="s">
        <v>6</v>
      </c>
      <c r="O431" s="5">
        <v>2</v>
      </c>
      <c r="P431" s="5">
        <f>ROUND(Source!EU415,O431)</f>
        <v>0</v>
      </c>
      <c r="Q431" s="5"/>
      <c r="R431" s="5"/>
      <c r="S431" s="5"/>
      <c r="T431" s="5"/>
      <c r="U431" s="5"/>
      <c r="V431" s="5"/>
      <c r="W431" s="5"/>
    </row>
    <row r="432" spans="1:23" x14ac:dyDescent="0.2">
      <c r="A432" s="5">
        <v>50</v>
      </c>
      <c r="B432" s="5">
        <v>0</v>
      </c>
      <c r="C432" s="5">
        <v>0</v>
      </c>
      <c r="D432" s="5">
        <v>1</v>
      </c>
      <c r="E432" s="5">
        <v>214</v>
      </c>
      <c r="F432" s="5">
        <f>ROUND(Source!AS415,O432)</f>
        <v>0</v>
      </c>
      <c r="G432" s="5" t="s">
        <v>139</v>
      </c>
      <c r="H432" s="5" t="s">
        <v>140</v>
      </c>
      <c r="I432" s="5"/>
      <c r="J432" s="5"/>
      <c r="K432" s="5">
        <v>214</v>
      </c>
      <c r="L432" s="5">
        <v>16</v>
      </c>
      <c r="M432" s="5">
        <v>3</v>
      </c>
      <c r="N432" s="5" t="s">
        <v>6</v>
      </c>
      <c r="O432" s="5">
        <v>2</v>
      </c>
      <c r="P432" s="5">
        <f>ROUND(Source!EK415,O432)</f>
        <v>0</v>
      </c>
      <c r="Q432" s="5"/>
      <c r="R432" s="5"/>
      <c r="S432" s="5"/>
      <c r="T432" s="5"/>
      <c r="U432" s="5"/>
      <c r="V432" s="5"/>
      <c r="W432" s="5"/>
    </row>
    <row r="433" spans="1:255" x14ac:dyDescent="0.2">
      <c r="A433" s="5">
        <v>50</v>
      </c>
      <c r="B433" s="5">
        <v>0</v>
      </c>
      <c r="C433" s="5">
        <v>0</v>
      </c>
      <c r="D433" s="5">
        <v>1</v>
      </c>
      <c r="E433" s="5">
        <v>215</v>
      </c>
      <c r="F433" s="5">
        <f>ROUND(Source!AT415,O433)</f>
        <v>2163.08</v>
      </c>
      <c r="G433" s="5" t="s">
        <v>141</v>
      </c>
      <c r="H433" s="5" t="s">
        <v>142</v>
      </c>
      <c r="I433" s="5"/>
      <c r="J433" s="5"/>
      <c r="K433" s="5">
        <v>215</v>
      </c>
      <c r="L433" s="5">
        <v>17</v>
      </c>
      <c r="M433" s="5">
        <v>3</v>
      </c>
      <c r="N433" s="5" t="s">
        <v>6</v>
      </c>
      <c r="O433" s="5">
        <v>2</v>
      </c>
      <c r="P433" s="5">
        <f>ROUND(Source!EL415,O433)</f>
        <v>211775.64</v>
      </c>
      <c r="Q433" s="5"/>
      <c r="R433" s="5"/>
      <c r="S433" s="5"/>
      <c r="T433" s="5"/>
      <c r="U433" s="5"/>
      <c r="V433" s="5"/>
      <c r="W433" s="5"/>
    </row>
    <row r="434" spans="1:255" x14ac:dyDescent="0.2">
      <c r="A434" s="5">
        <v>50</v>
      </c>
      <c r="B434" s="5">
        <v>0</v>
      </c>
      <c r="C434" s="5">
        <v>0</v>
      </c>
      <c r="D434" s="5">
        <v>1</v>
      </c>
      <c r="E434" s="5">
        <v>217</v>
      </c>
      <c r="F434" s="5">
        <f>ROUND(Source!AU415,O434)</f>
        <v>0</v>
      </c>
      <c r="G434" s="5" t="s">
        <v>143</v>
      </c>
      <c r="H434" s="5" t="s">
        <v>144</v>
      </c>
      <c r="I434" s="5"/>
      <c r="J434" s="5"/>
      <c r="K434" s="5">
        <v>217</v>
      </c>
      <c r="L434" s="5">
        <v>18</v>
      </c>
      <c r="M434" s="5">
        <v>3</v>
      </c>
      <c r="N434" s="5" t="s">
        <v>6</v>
      </c>
      <c r="O434" s="5">
        <v>2</v>
      </c>
      <c r="P434" s="5">
        <f>ROUND(Source!EM415,O434)</f>
        <v>0</v>
      </c>
      <c r="Q434" s="5"/>
      <c r="R434" s="5"/>
      <c r="S434" s="5"/>
      <c r="T434" s="5"/>
      <c r="U434" s="5"/>
      <c r="V434" s="5"/>
      <c r="W434" s="5"/>
    </row>
    <row r="435" spans="1:255" x14ac:dyDescent="0.2">
      <c r="A435" s="5">
        <v>50</v>
      </c>
      <c r="B435" s="5">
        <v>0</v>
      </c>
      <c r="C435" s="5">
        <v>0</v>
      </c>
      <c r="D435" s="5">
        <v>1</v>
      </c>
      <c r="E435" s="5">
        <v>230</v>
      </c>
      <c r="F435" s="5">
        <f>ROUND(Source!BA415,O435)</f>
        <v>0</v>
      </c>
      <c r="G435" s="5" t="s">
        <v>145</v>
      </c>
      <c r="H435" s="5" t="s">
        <v>146</v>
      </c>
      <c r="I435" s="5"/>
      <c r="J435" s="5"/>
      <c r="K435" s="5">
        <v>230</v>
      </c>
      <c r="L435" s="5">
        <v>19</v>
      </c>
      <c r="M435" s="5">
        <v>3</v>
      </c>
      <c r="N435" s="5" t="s">
        <v>6</v>
      </c>
      <c r="O435" s="5">
        <v>2</v>
      </c>
      <c r="P435" s="5">
        <f>ROUND(Source!ES415,O435)</f>
        <v>0</v>
      </c>
      <c r="Q435" s="5"/>
      <c r="R435" s="5"/>
      <c r="S435" s="5"/>
      <c r="T435" s="5"/>
      <c r="U435" s="5"/>
      <c r="V435" s="5"/>
      <c r="W435" s="5"/>
    </row>
    <row r="436" spans="1:255" x14ac:dyDescent="0.2">
      <c r="A436" s="5">
        <v>50</v>
      </c>
      <c r="B436" s="5">
        <v>0</v>
      </c>
      <c r="C436" s="5">
        <v>0</v>
      </c>
      <c r="D436" s="5">
        <v>1</v>
      </c>
      <c r="E436" s="5">
        <v>206</v>
      </c>
      <c r="F436" s="5">
        <f>ROUND(Source!T415,O436)</f>
        <v>0</v>
      </c>
      <c r="G436" s="5" t="s">
        <v>147</v>
      </c>
      <c r="H436" s="5" t="s">
        <v>148</v>
      </c>
      <c r="I436" s="5"/>
      <c r="J436" s="5"/>
      <c r="K436" s="5">
        <v>206</v>
      </c>
      <c r="L436" s="5">
        <v>20</v>
      </c>
      <c r="M436" s="5">
        <v>3</v>
      </c>
      <c r="N436" s="5" t="s">
        <v>6</v>
      </c>
      <c r="O436" s="5">
        <v>2</v>
      </c>
      <c r="P436" s="5">
        <f>ROUND(Source!DL415,O436)</f>
        <v>0</v>
      </c>
      <c r="Q436" s="5"/>
      <c r="R436" s="5"/>
      <c r="S436" s="5"/>
      <c r="T436" s="5"/>
      <c r="U436" s="5"/>
      <c r="V436" s="5"/>
      <c r="W436" s="5"/>
    </row>
    <row r="437" spans="1:255" x14ac:dyDescent="0.2">
      <c r="A437" s="5">
        <v>50</v>
      </c>
      <c r="B437" s="5">
        <v>0</v>
      </c>
      <c r="C437" s="5">
        <v>0</v>
      </c>
      <c r="D437" s="5">
        <v>1</v>
      </c>
      <c r="E437" s="5">
        <v>207</v>
      </c>
      <c r="F437" s="5">
        <f>Source!U415</f>
        <v>15.77</v>
      </c>
      <c r="G437" s="5" t="s">
        <v>149</v>
      </c>
      <c r="H437" s="5" t="s">
        <v>150</v>
      </c>
      <c r="I437" s="5"/>
      <c r="J437" s="5"/>
      <c r="K437" s="5">
        <v>207</v>
      </c>
      <c r="L437" s="5">
        <v>21</v>
      </c>
      <c r="M437" s="5">
        <v>3</v>
      </c>
      <c r="N437" s="5" t="s">
        <v>6</v>
      </c>
      <c r="O437" s="5">
        <v>-1</v>
      </c>
      <c r="P437" s="5">
        <f>Source!DM415</f>
        <v>15.77</v>
      </c>
      <c r="Q437" s="5"/>
      <c r="R437" s="5"/>
      <c r="S437" s="5"/>
      <c r="T437" s="5"/>
      <c r="U437" s="5"/>
      <c r="V437" s="5"/>
      <c r="W437" s="5"/>
    </row>
    <row r="438" spans="1:255" x14ac:dyDescent="0.2">
      <c r="A438" s="5">
        <v>50</v>
      </c>
      <c r="B438" s="5">
        <v>0</v>
      </c>
      <c r="C438" s="5">
        <v>0</v>
      </c>
      <c r="D438" s="5">
        <v>1</v>
      </c>
      <c r="E438" s="5">
        <v>208</v>
      </c>
      <c r="F438" s="5">
        <f>Source!V415</f>
        <v>0.53</v>
      </c>
      <c r="G438" s="5" t="s">
        <v>151</v>
      </c>
      <c r="H438" s="5" t="s">
        <v>152</v>
      </c>
      <c r="I438" s="5"/>
      <c r="J438" s="5"/>
      <c r="K438" s="5">
        <v>208</v>
      </c>
      <c r="L438" s="5">
        <v>22</v>
      </c>
      <c r="M438" s="5">
        <v>3</v>
      </c>
      <c r="N438" s="5" t="s">
        <v>6</v>
      </c>
      <c r="O438" s="5">
        <v>-1</v>
      </c>
      <c r="P438" s="5">
        <f>Source!DN415</f>
        <v>0.53</v>
      </c>
      <c r="Q438" s="5"/>
      <c r="R438" s="5"/>
      <c r="S438" s="5"/>
      <c r="T438" s="5"/>
      <c r="U438" s="5"/>
      <c r="V438" s="5"/>
      <c r="W438" s="5"/>
    </row>
    <row r="439" spans="1:255" x14ac:dyDescent="0.2">
      <c r="A439" s="5">
        <v>50</v>
      </c>
      <c r="B439" s="5">
        <v>0</v>
      </c>
      <c r="C439" s="5">
        <v>0</v>
      </c>
      <c r="D439" s="5">
        <v>1</v>
      </c>
      <c r="E439" s="5">
        <v>209</v>
      </c>
      <c r="F439" s="5">
        <f>ROUND(Source!W415,O439)</f>
        <v>0</v>
      </c>
      <c r="G439" s="5" t="s">
        <v>153</v>
      </c>
      <c r="H439" s="5" t="s">
        <v>154</v>
      </c>
      <c r="I439" s="5"/>
      <c r="J439" s="5"/>
      <c r="K439" s="5">
        <v>209</v>
      </c>
      <c r="L439" s="5">
        <v>23</v>
      </c>
      <c r="M439" s="5">
        <v>3</v>
      </c>
      <c r="N439" s="5" t="s">
        <v>6</v>
      </c>
      <c r="O439" s="5">
        <v>2</v>
      </c>
      <c r="P439" s="5">
        <f>ROUND(Source!DO415,O439)</f>
        <v>0</v>
      </c>
      <c r="Q439" s="5"/>
      <c r="R439" s="5"/>
      <c r="S439" s="5"/>
      <c r="T439" s="5"/>
      <c r="U439" s="5"/>
      <c r="V439" s="5"/>
      <c r="W439" s="5"/>
    </row>
    <row r="440" spans="1:255" x14ac:dyDescent="0.2">
      <c r="A440" s="5">
        <v>50</v>
      </c>
      <c r="B440" s="5">
        <v>0</v>
      </c>
      <c r="C440" s="5">
        <v>0</v>
      </c>
      <c r="D440" s="5">
        <v>1</v>
      </c>
      <c r="E440" s="5">
        <v>210</v>
      </c>
      <c r="F440" s="5">
        <f>ROUND(Source!X415,O440)</f>
        <v>121.67</v>
      </c>
      <c r="G440" s="5" t="s">
        <v>155</v>
      </c>
      <c r="H440" s="5" t="s">
        <v>156</v>
      </c>
      <c r="I440" s="5"/>
      <c r="J440" s="5"/>
      <c r="K440" s="5">
        <v>210</v>
      </c>
      <c r="L440" s="5">
        <v>24</v>
      </c>
      <c r="M440" s="5">
        <v>3</v>
      </c>
      <c r="N440" s="5" t="s">
        <v>6</v>
      </c>
      <c r="O440" s="5">
        <v>2</v>
      </c>
      <c r="P440" s="5">
        <f>ROUND(Source!DP415,O440)</f>
        <v>810.29</v>
      </c>
      <c r="Q440" s="5"/>
      <c r="R440" s="5"/>
      <c r="S440" s="5"/>
      <c r="T440" s="5"/>
      <c r="U440" s="5"/>
      <c r="V440" s="5"/>
      <c r="W440" s="5"/>
    </row>
    <row r="441" spans="1:255" x14ac:dyDescent="0.2">
      <c r="A441" s="5">
        <v>50</v>
      </c>
      <c r="B441" s="5">
        <v>0</v>
      </c>
      <c r="C441" s="5">
        <v>0</v>
      </c>
      <c r="D441" s="5">
        <v>1</v>
      </c>
      <c r="E441" s="5">
        <v>211</v>
      </c>
      <c r="F441" s="5">
        <f>ROUND(Source!Y415,O441)</f>
        <v>89.41</v>
      </c>
      <c r="G441" s="5" t="s">
        <v>157</v>
      </c>
      <c r="H441" s="5" t="s">
        <v>158</v>
      </c>
      <c r="I441" s="5"/>
      <c r="J441" s="5"/>
      <c r="K441" s="5">
        <v>211</v>
      </c>
      <c r="L441" s="5">
        <v>25</v>
      </c>
      <c r="M441" s="5">
        <v>3</v>
      </c>
      <c r="N441" s="5" t="s">
        <v>6</v>
      </c>
      <c r="O441" s="5">
        <v>2</v>
      </c>
      <c r="P441" s="5">
        <f>ROUND(Source!DQ415,O441)</f>
        <v>595.46</v>
      </c>
      <c r="Q441" s="5"/>
      <c r="R441" s="5"/>
      <c r="S441" s="5"/>
      <c r="T441" s="5"/>
      <c r="U441" s="5"/>
      <c r="V441" s="5"/>
      <c r="W441" s="5"/>
    </row>
    <row r="442" spans="1:255" x14ac:dyDescent="0.2">
      <c r="A442" s="5">
        <v>50</v>
      </c>
      <c r="B442" s="5">
        <v>0</v>
      </c>
      <c r="C442" s="5">
        <v>0</v>
      </c>
      <c r="D442" s="5">
        <v>1</v>
      </c>
      <c r="E442" s="5">
        <v>224</v>
      </c>
      <c r="F442" s="5">
        <f>ROUND(Source!AR415,O442)</f>
        <v>2163.08</v>
      </c>
      <c r="G442" s="5" t="s">
        <v>159</v>
      </c>
      <c r="H442" s="5" t="s">
        <v>160</v>
      </c>
      <c r="I442" s="5"/>
      <c r="J442" s="5"/>
      <c r="K442" s="5">
        <v>224</v>
      </c>
      <c r="L442" s="5">
        <v>26</v>
      </c>
      <c r="M442" s="5">
        <v>3</v>
      </c>
      <c r="N442" s="5" t="s">
        <v>6</v>
      </c>
      <c r="O442" s="5">
        <v>2</v>
      </c>
      <c r="P442" s="5">
        <f>ROUND(Source!EJ415,O442)</f>
        <v>211775.64</v>
      </c>
      <c r="Q442" s="5"/>
      <c r="R442" s="5"/>
      <c r="S442" s="5"/>
      <c r="T442" s="5"/>
      <c r="U442" s="5"/>
      <c r="V442" s="5"/>
      <c r="W442" s="5"/>
    </row>
    <row r="444" spans="1:255" x14ac:dyDescent="0.2">
      <c r="A444" s="1">
        <v>5</v>
      </c>
      <c r="B444" s="1">
        <v>1</v>
      </c>
      <c r="C444" s="1"/>
      <c r="D444" s="1">
        <f>ROW(A483)</f>
        <v>483</v>
      </c>
      <c r="E444" s="1"/>
      <c r="F444" s="1" t="s">
        <v>162</v>
      </c>
      <c r="G444" s="1" t="s">
        <v>481</v>
      </c>
      <c r="H444" s="1" t="s">
        <v>6</v>
      </c>
      <c r="I444" s="1">
        <v>0</v>
      </c>
      <c r="J444" s="1"/>
      <c r="K444" s="1">
        <v>0</v>
      </c>
      <c r="L444" s="1"/>
      <c r="M444" s="1"/>
      <c r="N444" s="1"/>
      <c r="O444" s="1"/>
      <c r="P444" s="1"/>
      <c r="Q444" s="1"/>
      <c r="R444" s="1"/>
      <c r="S444" s="1"/>
      <c r="T444" s="1"/>
      <c r="U444" s="1" t="s">
        <v>6</v>
      </c>
      <c r="V444" s="1">
        <v>0</v>
      </c>
      <c r="W444" s="1"/>
      <c r="X444" s="1"/>
      <c r="Y444" s="1"/>
      <c r="Z444" s="1"/>
      <c r="AA444" s="1"/>
      <c r="AB444" s="1" t="s">
        <v>6</v>
      </c>
      <c r="AC444" s="1" t="s">
        <v>6</v>
      </c>
      <c r="AD444" s="1" t="s">
        <v>6</v>
      </c>
      <c r="AE444" s="1" t="s">
        <v>6</v>
      </c>
      <c r="AF444" s="1" t="s">
        <v>6</v>
      </c>
      <c r="AG444" s="1" t="s">
        <v>6</v>
      </c>
      <c r="AH444" s="1"/>
      <c r="AI444" s="1"/>
      <c r="AJ444" s="1"/>
      <c r="AK444" s="1"/>
      <c r="AL444" s="1"/>
      <c r="AM444" s="1"/>
      <c r="AN444" s="1"/>
      <c r="AO444" s="1"/>
      <c r="AP444" s="1" t="s">
        <v>6</v>
      </c>
      <c r="AQ444" s="1" t="s">
        <v>6</v>
      </c>
      <c r="AR444" s="1" t="s">
        <v>6</v>
      </c>
      <c r="AS444" s="1"/>
      <c r="AT444" s="1"/>
      <c r="AU444" s="1"/>
      <c r="AV444" s="1"/>
      <c r="AW444" s="1"/>
      <c r="AX444" s="1"/>
      <c r="AY444" s="1"/>
      <c r="AZ444" s="1" t="s">
        <v>6</v>
      </c>
      <c r="BA444" s="1"/>
      <c r="BB444" s="1" t="s">
        <v>6</v>
      </c>
      <c r="BC444" s="1" t="s">
        <v>6</v>
      </c>
      <c r="BD444" s="1" t="s">
        <v>6</v>
      </c>
      <c r="BE444" s="1" t="s">
        <v>6</v>
      </c>
      <c r="BF444" s="1" t="s">
        <v>6</v>
      </c>
      <c r="BG444" s="1" t="s">
        <v>6</v>
      </c>
      <c r="BH444" s="1" t="s">
        <v>6</v>
      </c>
      <c r="BI444" s="1" t="s">
        <v>6</v>
      </c>
      <c r="BJ444" s="1" t="s">
        <v>6</v>
      </c>
      <c r="BK444" s="1" t="s">
        <v>6</v>
      </c>
      <c r="BL444" s="1" t="s">
        <v>6</v>
      </c>
      <c r="BM444" s="1" t="s">
        <v>6</v>
      </c>
      <c r="BN444" s="1" t="s">
        <v>6</v>
      </c>
      <c r="BO444" s="1" t="s">
        <v>6</v>
      </c>
      <c r="BP444" s="1" t="s">
        <v>6</v>
      </c>
      <c r="BQ444" s="1"/>
      <c r="BR444" s="1"/>
      <c r="BS444" s="1"/>
      <c r="BT444" s="1"/>
      <c r="BU444" s="1"/>
      <c r="BV444" s="1"/>
      <c r="BW444" s="1"/>
      <c r="BX444" s="1">
        <v>0</v>
      </c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>
        <v>0</v>
      </c>
    </row>
    <row r="446" spans="1:255" x14ac:dyDescent="0.2">
      <c r="A446" s="3">
        <v>52</v>
      </c>
      <c r="B446" s="3">
        <f t="shared" ref="B446:G446" si="364">B483</f>
        <v>1</v>
      </c>
      <c r="C446" s="3">
        <f t="shared" si="364"/>
        <v>5</v>
      </c>
      <c r="D446" s="3">
        <f t="shared" si="364"/>
        <v>444</v>
      </c>
      <c r="E446" s="3">
        <f t="shared" si="364"/>
        <v>0</v>
      </c>
      <c r="F446" s="3" t="str">
        <f t="shared" si="364"/>
        <v>Новый подраздел</v>
      </c>
      <c r="G446" s="3" t="str">
        <f t="shared" si="364"/>
        <v>Пожарная сигнализация</v>
      </c>
      <c r="H446" s="3"/>
      <c r="I446" s="3"/>
      <c r="J446" s="3"/>
      <c r="K446" s="3"/>
      <c r="L446" s="3"/>
      <c r="M446" s="3"/>
      <c r="N446" s="3"/>
      <c r="O446" s="3">
        <f t="shared" ref="O446:AT446" si="365">O483</f>
        <v>3701.12</v>
      </c>
      <c r="P446" s="3">
        <f t="shared" si="365"/>
        <v>3363.87</v>
      </c>
      <c r="Q446" s="3">
        <f t="shared" si="365"/>
        <v>49.31</v>
      </c>
      <c r="R446" s="3">
        <f t="shared" si="365"/>
        <v>12</v>
      </c>
      <c r="S446" s="3">
        <f t="shared" si="365"/>
        <v>287.94</v>
      </c>
      <c r="T446" s="3">
        <f t="shared" si="365"/>
        <v>0</v>
      </c>
      <c r="U446" s="3">
        <f t="shared" si="365"/>
        <v>31.261560000000006</v>
      </c>
      <c r="V446" s="3">
        <f t="shared" si="365"/>
        <v>1.1604000000000001</v>
      </c>
      <c r="W446" s="3">
        <f t="shared" si="365"/>
        <v>0</v>
      </c>
      <c r="X446" s="3">
        <f t="shared" si="365"/>
        <v>260.5</v>
      </c>
      <c r="Y446" s="3">
        <f t="shared" si="365"/>
        <v>188.67</v>
      </c>
      <c r="Z446" s="3">
        <f t="shared" si="365"/>
        <v>0</v>
      </c>
      <c r="AA446" s="3">
        <f t="shared" si="365"/>
        <v>0</v>
      </c>
      <c r="AB446" s="3">
        <f t="shared" si="365"/>
        <v>3701.12</v>
      </c>
      <c r="AC446" s="3">
        <f t="shared" si="365"/>
        <v>3363.87</v>
      </c>
      <c r="AD446" s="3">
        <f t="shared" si="365"/>
        <v>49.31</v>
      </c>
      <c r="AE446" s="3">
        <f t="shared" si="365"/>
        <v>12</v>
      </c>
      <c r="AF446" s="3">
        <f t="shared" si="365"/>
        <v>287.94</v>
      </c>
      <c r="AG446" s="3">
        <f t="shared" si="365"/>
        <v>0</v>
      </c>
      <c r="AH446" s="3">
        <f t="shared" si="365"/>
        <v>31.261560000000006</v>
      </c>
      <c r="AI446" s="3">
        <f t="shared" si="365"/>
        <v>1.1604000000000001</v>
      </c>
      <c r="AJ446" s="3">
        <f t="shared" si="365"/>
        <v>0</v>
      </c>
      <c r="AK446" s="3">
        <f t="shared" si="365"/>
        <v>260.5</v>
      </c>
      <c r="AL446" s="3">
        <f t="shared" si="365"/>
        <v>188.67</v>
      </c>
      <c r="AM446" s="3">
        <f t="shared" si="365"/>
        <v>0</v>
      </c>
      <c r="AN446" s="3">
        <f t="shared" si="365"/>
        <v>0</v>
      </c>
      <c r="AO446" s="3">
        <f t="shared" si="365"/>
        <v>0</v>
      </c>
      <c r="AP446" s="3">
        <f t="shared" si="365"/>
        <v>0</v>
      </c>
      <c r="AQ446" s="3">
        <f t="shared" si="365"/>
        <v>0</v>
      </c>
      <c r="AR446" s="3">
        <f t="shared" si="365"/>
        <v>4150.29</v>
      </c>
      <c r="AS446" s="3">
        <f t="shared" si="365"/>
        <v>94.27</v>
      </c>
      <c r="AT446" s="3">
        <f t="shared" si="365"/>
        <v>4056.02</v>
      </c>
      <c r="AU446" s="3">
        <f t="shared" ref="AU446:BZ446" si="366">AU483</f>
        <v>0</v>
      </c>
      <c r="AV446" s="3">
        <f t="shared" si="366"/>
        <v>3363.87</v>
      </c>
      <c r="AW446" s="3">
        <f t="shared" si="366"/>
        <v>3363.87</v>
      </c>
      <c r="AX446" s="3">
        <f t="shared" si="366"/>
        <v>0</v>
      </c>
      <c r="AY446" s="3">
        <f t="shared" si="366"/>
        <v>3363.87</v>
      </c>
      <c r="AZ446" s="3">
        <f t="shared" si="366"/>
        <v>0</v>
      </c>
      <c r="BA446" s="3">
        <f t="shared" si="366"/>
        <v>0</v>
      </c>
      <c r="BB446" s="3">
        <f t="shared" si="366"/>
        <v>0</v>
      </c>
      <c r="BC446" s="3">
        <f t="shared" si="366"/>
        <v>0</v>
      </c>
      <c r="BD446" s="3">
        <f t="shared" si="366"/>
        <v>0</v>
      </c>
      <c r="BE446" s="3">
        <f t="shared" si="366"/>
        <v>0</v>
      </c>
      <c r="BF446" s="3">
        <f t="shared" si="366"/>
        <v>0</v>
      </c>
      <c r="BG446" s="3">
        <f t="shared" si="366"/>
        <v>0</v>
      </c>
      <c r="BH446" s="3">
        <f t="shared" si="366"/>
        <v>0</v>
      </c>
      <c r="BI446" s="3">
        <f t="shared" si="366"/>
        <v>0</v>
      </c>
      <c r="BJ446" s="3">
        <f t="shared" si="366"/>
        <v>0</v>
      </c>
      <c r="BK446" s="3">
        <f t="shared" si="366"/>
        <v>0</v>
      </c>
      <c r="BL446" s="3">
        <f t="shared" si="366"/>
        <v>0</v>
      </c>
      <c r="BM446" s="3">
        <f t="shared" si="366"/>
        <v>0</v>
      </c>
      <c r="BN446" s="3">
        <f t="shared" si="366"/>
        <v>0</v>
      </c>
      <c r="BO446" s="3">
        <f t="shared" si="366"/>
        <v>0</v>
      </c>
      <c r="BP446" s="3">
        <f t="shared" si="366"/>
        <v>0</v>
      </c>
      <c r="BQ446" s="3">
        <f t="shared" si="366"/>
        <v>0</v>
      </c>
      <c r="BR446" s="3">
        <f t="shared" si="366"/>
        <v>0</v>
      </c>
      <c r="BS446" s="3">
        <f t="shared" si="366"/>
        <v>0</v>
      </c>
      <c r="BT446" s="3">
        <f t="shared" si="366"/>
        <v>0</v>
      </c>
      <c r="BU446" s="3">
        <f t="shared" si="366"/>
        <v>0</v>
      </c>
      <c r="BV446" s="3">
        <f t="shared" si="366"/>
        <v>0</v>
      </c>
      <c r="BW446" s="3">
        <f t="shared" si="366"/>
        <v>0</v>
      </c>
      <c r="BX446" s="3">
        <f t="shared" si="366"/>
        <v>0</v>
      </c>
      <c r="BY446" s="3">
        <f t="shared" si="366"/>
        <v>0</v>
      </c>
      <c r="BZ446" s="3">
        <f t="shared" si="366"/>
        <v>0</v>
      </c>
      <c r="CA446" s="3">
        <f t="shared" ref="CA446:DF446" si="367">CA483</f>
        <v>4150.29</v>
      </c>
      <c r="CB446" s="3">
        <f t="shared" si="367"/>
        <v>94.27</v>
      </c>
      <c r="CC446" s="3">
        <f t="shared" si="367"/>
        <v>4056.02</v>
      </c>
      <c r="CD446" s="3">
        <f t="shared" si="367"/>
        <v>0</v>
      </c>
      <c r="CE446" s="3">
        <f t="shared" si="367"/>
        <v>3363.87</v>
      </c>
      <c r="CF446" s="3">
        <f t="shared" si="367"/>
        <v>3363.87</v>
      </c>
      <c r="CG446" s="3">
        <f t="shared" si="367"/>
        <v>0</v>
      </c>
      <c r="CH446" s="3">
        <f t="shared" si="367"/>
        <v>3363.87</v>
      </c>
      <c r="CI446" s="3">
        <f t="shared" si="367"/>
        <v>0</v>
      </c>
      <c r="CJ446" s="3">
        <f t="shared" si="367"/>
        <v>0</v>
      </c>
      <c r="CK446" s="3">
        <f t="shared" si="367"/>
        <v>0</v>
      </c>
      <c r="CL446" s="3">
        <f t="shared" si="367"/>
        <v>0</v>
      </c>
      <c r="CM446" s="3">
        <f t="shared" si="367"/>
        <v>0</v>
      </c>
      <c r="CN446" s="3">
        <f t="shared" si="367"/>
        <v>0</v>
      </c>
      <c r="CO446" s="3">
        <f t="shared" si="367"/>
        <v>0</v>
      </c>
      <c r="CP446" s="3">
        <f t="shared" si="367"/>
        <v>0</v>
      </c>
      <c r="CQ446" s="3">
        <f t="shared" si="367"/>
        <v>0</v>
      </c>
      <c r="CR446" s="3">
        <f t="shared" si="367"/>
        <v>0</v>
      </c>
      <c r="CS446" s="3">
        <f t="shared" si="367"/>
        <v>0</v>
      </c>
      <c r="CT446" s="3">
        <f t="shared" si="367"/>
        <v>0</v>
      </c>
      <c r="CU446" s="3">
        <f t="shared" si="367"/>
        <v>0</v>
      </c>
      <c r="CV446" s="3">
        <f t="shared" si="367"/>
        <v>0</v>
      </c>
      <c r="CW446" s="3">
        <f t="shared" si="367"/>
        <v>0</v>
      </c>
      <c r="CX446" s="3">
        <f t="shared" si="367"/>
        <v>0</v>
      </c>
      <c r="CY446" s="3">
        <f t="shared" si="367"/>
        <v>0</v>
      </c>
      <c r="CZ446" s="3">
        <f t="shared" si="367"/>
        <v>0</v>
      </c>
      <c r="DA446" s="3">
        <f t="shared" si="367"/>
        <v>0</v>
      </c>
      <c r="DB446" s="3">
        <f t="shared" si="367"/>
        <v>0</v>
      </c>
      <c r="DC446" s="3">
        <f t="shared" si="367"/>
        <v>0</v>
      </c>
      <c r="DD446" s="3">
        <f t="shared" si="367"/>
        <v>0</v>
      </c>
      <c r="DE446" s="3">
        <f t="shared" si="367"/>
        <v>0</v>
      </c>
      <c r="DF446" s="3">
        <f t="shared" si="367"/>
        <v>0</v>
      </c>
      <c r="DG446" s="4">
        <f t="shared" ref="DG446:EL446" si="368">DG483</f>
        <v>24649.29</v>
      </c>
      <c r="DH446" s="4">
        <f t="shared" si="368"/>
        <v>22403.32</v>
      </c>
      <c r="DI446" s="4">
        <f t="shared" si="368"/>
        <v>328.36</v>
      </c>
      <c r="DJ446" s="4">
        <f t="shared" si="368"/>
        <v>79.900000000000006</v>
      </c>
      <c r="DK446" s="4">
        <f t="shared" si="368"/>
        <v>1917.61</v>
      </c>
      <c r="DL446" s="4">
        <f t="shared" si="368"/>
        <v>0</v>
      </c>
      <c r="DM446" s="4">
        <f t="shared" si="368"/>
        <v>31.261560000000006</v>
      </c>
      <c r="DN446" s="4">
        <f t="shared" si="368"/>
        <v>1.1604000000000001</v>
      </c>
      <c r="DO446" s="4">
        <f t="shared" si="368"/>
        <v>0</v>
      </c>
      <c r="DP446" s="4">
        <f t="shared" si="368"/>
        <v>1734.85</v>
      </c>
      <c r="DQ446" s="4">
        <f t="shared" si="368"/>
        <v>1256.4100000000001</v>
      </c>
      <c r="DR446" s="4">
        <f t="shared" si="368"/>
        <v>0</v>
      </c>
      <c r="DS446" s="4">
        <f t="shared" si="368"/>
        <v>0</v>
      </c>
      <c r="DT446" s="4">
        <f t="shared" si="368"/>
        <v>24649.29</v>
      </c>
      <c r="DU446" s="4">
        <f t="shared" si="368"/>
        <v>22403.32</v>
      </c>
      <c r="DV446" s="4">
        <f t="shared" si="368"/>
        <v>328.36</v>
      </c>
      <c r="DW446" s="4">
        <f t="shared" si="368"/>
        <v>79.900000000000006</v>
      </c>
      <c r="DX446" s="4">
        <f t="shared" si="368"/>
        <v>1917.61</v>
      </c>
      <c r="DY446" s="4">
        <f t="shared" si="368"/>
        <v>0</v>
      </c>
      <c r="DZ446" s="4">
        <f t="shared" si="368"/>
        <v>31.261560000000006</v>
      </c>
      <c r="EA446" s="4">
        <f t="shared" si="368"/>
        <v>1.1604000000000001</v>
      </c>
      <c r="EB446" s="4">
        <f t="shared" si="368"/>
        <v>0</v>
      </c>
      <c r="EC446" s="4">
        <f t="shared" si="368"/>
        <v>1734.85</v>
      </c>
      <c r="ED446" s="4">
        <f t="shared" si="368"/>
        <v>1256.4100000000001</v>
      </c>
      <c r="EE446" s="4">
        <f t="shared" si="368"/>
        <v>0</v>
      </c>
      <c r="EF446" s="4">
        <f t="shared" si="368"/>
        <v>0</v>
      </c>
      <c r="EG446" s="4">
        <f t="shared" si="368"/>
        <v>0</v>
      </c>
      <c r="EH446" s="4">
        <f t="shared" si="368"/>
        <v>0</v>
      </c>
      <c r="EI446" s="4">
        <f t="shared" si="368"/>
        <v>0</v>
      </c>
      <c r="EJ446" s="4">
        <f t="shared" si="368"/>
        <v>27640.55</v>
      </c>
      <c r="EK446" s="4">
        <f t="shared" si="368"/>
        <v>627.67999999999995</v>
      </c>
      <c r="EL446" s="4">
        <f t="shared" si="368"/>
        <v>27012.87</v>
      </c>
      <c r="EM446" s="4">
        <f t="shared" ref="EM446:FR446" si="369">EM483</f>
        <v>0</v>
      </c>
      <c r="EN446" s="4">
        <f t="shared" si="369"/>
        <v>22403.32</v>
      </c>
      <c r="EO446" s="4">
        <f t="shared" si="369"/>
        <v>22403.32</v>
      </c>
      <c r="EP446" s="4">
        <f t="shared" si="369"/>
        <v>0</v>
      </c>
      <c r="EQ446" s="4">
        <f t="shared" si="369"/>
        <v>22403.32</v>
      </c>
      <c r="ER446" s="4">
        <f t="shared" si="369"/>
        <v>0</v>
      </c>
      <c r="ES446" s="4">
        <f t="shared" si="369"/>
        <v>0</v>
      </c>
      <c r="ET446" s="4">
        <f t="shared" si="369"/>
        <v>0</v>
      </c>
      <c r="EU446" s="4">
        <f t="shared" si="369"/>
        <v>0</v>
      </c>
      <c r="EV446" s="4">
        <f t="shared" si="369"/>
        <v>0</v>
      </c>
      <c r="EW446" s="4">
        <f t="shared" si="369"/>
        <v>0</v>
      </c>
      <c r="EX446" s="4">
        <f t="shared" si="369"/>
        <v>0</v>
      </c>
      <c r="EY446" s="4">
        <f t="shared" si="369"/>
        <v>0</v>
      </c>
      <c r="EZ446" s="4">
        <f t="shared" si="369"/>
        <v>0</v>
      </c>
      <c r="FA446" s="4">
        <f t="shared" si="369"/>
        <v>0</v>
      </c>
      <c r="FB446" s="4">
        <f t="shared" si="369"/>
        <v>0</v>
      </c>
      <c r="FC446" s="4">
        <f t="shared" si="369"/>
        <v>0</v>
      </c>
      <c r="FD446" s="4">
        <f t="shared" si="369"/>
        <v>0</v>
      </c>
      <c r="FE446" s="4">
        <f t="shared" si="369"/>
        <v>0</v>
      </c>
      <c r="FF446" s="4">
        <f t="shared" si="369"/>
        <v>0</v>
      </c>
      <c r="FG446" s="4">
        <f t="shared" si="369"/>
        <v>0</v>
      </c>
      <c r="FH446" s="4">
        <f t="shared" si="369"/>
        <v>0</v>
      </c>
      <c r="FI446" s="4">
        <f t="shared" si="369"/>
        <v>0</v>
      </c>
      <c r="FJ446" s="4">
        <f t="shared" si="369"/>
        <v>0</v>
      </c>
      <c r="FK446" s="4">
        <f t="shared" si="369"/>
        <v>0</v>
      </c>
      <c r="FL446" s="4">
        <f t="shared" si="369"/>
        <v>0</v>
      </c>
      <c r="FM446" s="4">
        <f t="shared" si="369"/>
        <v>0</v>
      </c>
      <c r="FN446" s="4">
        <f t="shared" si="369"/>
        <v>0</v>
      </c>
      <c r="FO446" s="4">
        <f t="shared" si="369"/>
        <v>0</v>
      </c>
      <c r="FP446" s="4">
        <f t="shared" si="369"/>
        <v>0</v>
      </c>
      <c r="FQ446" s="4">
        <f t="shared" si="369"/>
        <v>0</v>
      </c>
      <c r="FR446" s="4">
        <f t="shared" si="369"/>
        <v>0</v>
      </c>
      <c r="FS446" s="4">
        <f t="shared" ref="FS446:GX446" si="370">FS483</f>
        <v>27640.55</v>
      </c>
      <c r="FT446" s="4">
        <f t="shared" si="370"/>
        <v>627.67999999999995</v>
      </c>
      <c r="FU446" s="4">
        <f t="shared" si="370"/>
        <v>27012.87</v>
      </c>
      <c r="FV446" s="4">
        <f t="shared" si="370"/>
        <v>0</v>
      </c>
      <c r="FW446" s="4">
        <f t="shared" si="370"/>
        <v>22403.32</v>
      </c>
      <c r="FX446" s="4">
        <f t="shared" si="370"/>
        <v>22403.32</v>
      </c>
      <c r="FY446" s="4">
        <f t="shared" si="370"/>
        <v>0</v>
      </c>
      <c r="FZ446" s="4">
        <f t="shared" si="370"/>
        <v>22403.32</v>
      </c>
      <c r="GA446" s="4">
        <f t="shared" si="370"/>
        <v>0</v>
      </c>
      <c r="GB446" s="4">
        <f t="shared" si="370"/>
        <v>0</v>
      </c>
      <c r="GC446" s="4">
        <f t="shared" si="370"/>
        <v>0</v>
      </c>
      <c r="GD446" s="4">
        <f t="shared" si="370"/>
        <v>0</v>
      </c>
      <c r="GE446" s="4">
        <f t="shared" si="370"/>
        <v>0</v>
      </c>
      <c r="GF446" s="4">
        <f t="shared" si="370"/>
        <v>0</v>
      </c>
      <c r="GG446" s="4">
        <f t="shared" si="370"/>
        <v>0</v>
      </c>
      <c r="GH446" s="4">
        <f t="shared" si="370"/>
        <v>0</v>
      </c>
      <c r="GI446" s="4">
        <f t="shared" si="370"/>
        <v>0</v>
      </c>
      <c r="GJ446" s="4">
        <f t="shared" si="370"/>
        <v>0</v>
      </c>
      <c r="GK446" s="4">
        <f t="shared" si="370"/>
        <v>0</v>
      </c>
      <c r="GL446" s="4">
        <f t="shared" si="370"/>
        <v>0</v>
      </c>
      <c r="GM446" s="4">
        <f t="shared" si="370"/>
        <v>0</v>
      </c>
      <c r="GN446" s="4">
        <f t="shared" si="370"/>
        <v>0</v>
      </c>
      <c r="GO446" s="4">
        <f t="shared" si="370"/>
        <v>0</v>
      </c>
      <c r="GP446" s="4">
        <f t="shared" si="370"/>
        <v>0</v>
      </c>
      <c r="GQ446" s="4">
        <f t="shared" si="370"/>
        <v>0</v>
      </c>
      <c r="GR446" s="4">
        <f t="shared" si="370"/>
        <v>0</v>
      </c>
      <c r="GS446" s="4">
        <f t="shared" si="370"/>
        <v>0</v>
      </c>
      <c r="GT446" s="4">
        <f t="shared" si="370"/>
        <v>0</v>
      </c>
      <c r="GU446" s="4">
        <f t="shared" si="370"/>
        <v>0</v>
      </c>
      <c r="GV446" s="4">
        <f t="shared" si="370"/>
        <v>0</v>
      </c>
      <c r="GW446" s="4">
        <f t="shared" si="370"/>
        <v>0</v>
      </c>
      <c r="GX446" s="4">
        <f t="shared" si="370"/>
        <v>0</v>
      </c>
    </row>
    <row r="448" spans="1:255" x14ac:dyDescent="0.2">
      <c r="A448" s="2">
        <v>17</v>
      </c>
      <c r="B448" s="2">
        <v>1</v>
      </c>
      <c r="C448" s="2">
        <f>ROW(SmtRes!A733)</f>
        <v>733</v>
      </c>
      <c r="D448" s="2">
        <f>ROW(EtalonRes!A707)</f>
        <v>707</v>
      </c>
      <c r="E448" s="2" t="s">
        <v>482</v>
      </c>
      <c r="F448" s="2" t="s">
        <v>28</v>
      </c>
      <c r="G448" s="2" t="s">
        <v>29</v>
      </c>
      <c r="H448" s="2" t="s">
        <v>30</v>
      </c>
      <c r="I448" s="2">
        <f>ROUND(50/100,9)</f>
        <v>0.5</v>
      </c>
      <c r="J448" s="2">
        <v>0</v>
      </c>
      <c r="K448" s="2"/>
      <c r="L448" s="2"/>
      <c r="M448" s="2"/>
      <c r="N448" s="2"/>
      <c r="O448" s="2">
        <f t="shared" ref="O448:O481" si="371">ROUND(CP448,2)</f>
        <v>37.76</v>
      </c>
      <c r="P448" s="2">
        <f t="shared" ref="P448:P481" si="372">ROUND(CQ448*I448,2)</f>
        <v>0</v>
      </c>
      <c r="Q448" s="2">
        <f t="shared" ref="Q448:Q481" si="373">ROUND(CR448*I448,2)</f>
        <v>0.16</v>
      </c>
      <c r="R448" s="2">
        <f t="shared" ref="R448:R481" si="374">ROUND(CS448*I448,2)</f>
        <v>7.0000000000000007E-2</v>
      </c>
      <c r="S448" s="2">
        <f t="shared" ref="S448:S481" si="375">ROUND(CT448*I448,2)</f>
        <v>37.6</v>
      </c>
      <c r="T448" s="2">
        <f t="shared" ref="T448:T481" si="376">ROUND(CU448*I448,2)</f>
        <v>0</v>
      </c>
      <c r="U448" s="2">
        <f t="shared" ref="U448:U481" si="377">CV448*I448</f>
        <v>4.82</v>
      </c>
      <c r="V448" s="2">
        <f t="shared" ref="V448:V481" si="378">CW448*I448</f>
        <v>5.0000000000000001E-3</v>
      </c>
      <c r="W448" s="2">
        <f t="shared" ref="W448:W481" si="379">ROUND(CX448*I448,2)</f>
        <v>0</v>
      </c>
      <c r="X448" s="2">
        <f t="shared" ref="X448:X481" si="380">ROUND(CY448,2)</f>
        <v>32.020000000000003</v>
      </c>
      <c r="Y448" s="2">
        <f t="shared" ref="Y448:Y481" si="381">ROUND(CZ448,2)</f>
        <v>24.49</v>
      </c>
      <c r="Z448" s="2"/>
      <c r="AA448" s="2">
        <v>16781625</v>
      </c>
      <c r="AB448" s="2">
        <f t="shared" ref="AB448:AB481" si="382">ROUND((AC448+AD448+AF448),6)</f>
        <v>75.5</v>
      </c>
      <c r="AC448" s="2">
        <f>ROUND((ES448),6)</f>
        <v>0</v>
      </c>
      <c r="AD448" s="2">
        <f>ROUND((((ET448)-(EU448))+AE448),6)</f>
        <v>0.31</v>
      </c>
      <c r="AE448" s="2">
        <f>ROUND((EU448),6)</f>
        <v>0.14000000000000001</v>
      </c>
      <c r="AF448" s="2">
        <f>ROUND((EV448),6)</f>
        <v>75.19</v>
      </c>
      <c r="AG448" s="2">
        <f t="shared" ref="AG448:AG481" si="383">ROUND((AP448),6)</f>
        <v>0</v>
      </c>
      <c r="AH448" s="2">
        <f>(EW448)</f>
        <v>9.64</v>
      </c>
      <c r="AI448" s="2">
        <f>(EX448)</f>
        <v>0.01</v>
      </c>
      <c r="AJ448" s="2">
        <f t="shared" ref="AJ448:AJ481" si="384">(AS448)</f>
        <v>0</v>
      </c>
      <c r="AK448" s="2">
        <v>75.5</v>
      </c>
      <c r="AL448" s="2">
        <v>0</v>
      </c>
      <c r="AM448" s="2">
        <v>0.31</v>
      </c>
      <c r="AN448" s="2">
        <v>0.14000000000000001</v>
      </c>
      <c r="AO448" s="2">
        <v>75.19</v>
      </c>
      <c r="AP448" s="2">
        <v>0</v>
      </c>
      <c r="AQ448" s="2">
        <v>9.64</v>
      </c>
      <c r="AR448" s="2">
        <v>0.01</v>
      </c>
      <c r="AS448" s="2">
        <v>0</v>
      </c>
      <c r="AT448" s="2">
        <v>85</v>
      </c>
      <c r="AU448" s="2">
        <v>65</v>
      </c>
      <c r="AV448" s="2">
        <v>1</v>
      </c>
      <c r="AW448" s="2">
        <v>1</v>
      </c>
      <c r="AX448" s="2"/>
      <c r="AY448" s="2"/>
      <c r="AZ448" s="2">
        <v>1</v>
      </c>
      <c r="BA448" s="2">
        <v>1</v>
      </c>
      <c r="BB448" s="2">
        <v>1</v>
      </c>
      <c r="BC448" s="2">
        <v>1</v>
      </c>
      <c r="BD448" s="2" t="s">
        <v>6</v>
      </c>
      <c r="BE448" s="2" t="s">
        <v>6</v>
      </c>
      <c r="BF448" s="2" t="s">
        <v>6</v>
      </c>
      <c r="BG448" s="2" t="s">
        <v>6</v>
      </c>
      <c r="BH448" s="2">
        <v>0</v>
      </c>
      <c r="BI448" s="2">
        <v>1</v>
      </c>
      <c r="BJ448" s="2" t="s">
        <v>31</v>
      </c>
      <c r="BK448" s="2"/>
      <c r="BL448" s="2"/>
      <c r="BM448" s="2">
        <v>67001</v>
      </c>
      <c r="BN448" s="2">
        <v>0</v>
      </c>
      <c r="BO448" s="2" t="s">
        <v>6</v>
      </c>
      <c r="BP448" s="2">
        <v>0</v>
      </c>
      <c r="BQ448" s="2">
        <v>6</v>
      </c>
      <c r="BR448" s="2">
        <v>0</v>
      </c>
      <c r="BS448" s="2">
        <v>1</v>
      </c>
      <c r="BT448" s="2">
        <v>1</v>
      </c>
      <c r="BU448" s="2">
        <v>1</v>
      </c>
      <c r="BV448" s="2">
        <v>1</v>
      </c>
      <c r="BW448" s="2">
        <v>1</v>
      </c>
      <c r="BX448" s="2">
        <v>1</v>
      </c>
      <c r="BY448" s="2" t="s">
        <v>6</v>
      </c>
      <c r="BZ448" s="2">
        <v>85</v>
      </c>
      <c r="CA448" s="2">
        <v>65</v>
      </c>
      <c r="CB448" s="2"/>
      <c r="CC448" s="2"/>
      <c r="CD448" s="2"/>
      <c r="CE448" s="2">
        <v>0</v>
      </c>
      <c r="CF448" s="2">
        <v>0</v>
      </c>
      <c r="CG448" s="2">
        <v>0</v>
      </c>
      <c r="CH448" s="2"/>
      <c r="CI448" s="2"/>
      <c r="CJ448" s="2"/>
      <c r="CK448" s="2"/>
      <c r="CL448" s="2"/>
      <c r="CM448" s="2">
        <v>0</v>
      </c>
      <c r="CN448" s="2" t="s">
        <v>6</v>
      </c>
      <c r="CO448" s="2">
        <v>0</v>
      </c>
      <c r="CP448" s="2">
        <f t="shared" ref="CP448:CP481" si="385">(P448+Q448+S448)</f>
        <v>37.76</v>
      </c>
      <c r="CQ448" s="2">
        <f t="shared" ref="CQ448:CQ481" si="386">AC448*BC448</f>
        <v>0</v>
      </c>
      <c r="CR448" s="2">
        <f t="shared" ref="CR448:CR481" si="387">AD448*BB448</f>
        <v>0.31</v>
      </c>
      <c r="CS448" s="2">
        <f t="shared" ref="CS448:CS481" si="388">AE448*BS448</f>
        <v>0.14000000000000001</v>
      </c>
      <c r="CT448" s="2">
        <f t="shared" ref="CT448:CT481" si="389">AF448*BA448</f>
        <v>75.19</v>
      </c>
      <c r="CU448" s="2">
        <f t="shared" ref="CU448:CU481" si="390">AG448</f>
        <v>0</v>
      </c>
      <c r="CV448" s="2">
        <f t="shared" ref="CV448:CV481" si="391">AH448</f>
        <v>9.64</v>
      </c>
      <c r="CW448" s="2">
        <f t="shared" ref="CW448:CW481" si="392">AI448</f>
        <v>0.01</v>
      </c>
      <c r="CX448" s="2">
        <f t="shared" ref="CX448:CX481" si="393">AJ448</f>
        <v>0</v>
      </c>
      <c r="CY448" s="2">
        <f t="shared" ref="CY448:CY481" si="394">(((S448+R448)*AT448)/100)</f>
        <v>32.019500000000001</v>
      </c>
      <c r="CZ448" s="2">
        <f t="shared" ref="CZ448:CZ481" si="395">(((S448+R448)*AU448)/100)</f>
        <v>24.485500000000002</v>
      </c>
      <c r="DA448" s="2"/>
      <c r="DB448" s="2"/>
      <c r="DC448" s="2" t="s">
        <v>6</v>
      </c>
      <c r="DD448" s="2" t="s">
        <v>6</v>
      </c>
      <c r="DE448" s="2" t="s">
        <v>6</v>
      </c>
      <c r="DF448" s="2" t="s">
        <v>6</v>
      </c>
      <c r="DG448" s="2" t="s">
        <v>6</v>
      </c>
      <c r="DH448" s="2" t="s">
        <v>6</v>
      </c>
      <c r="DI448" s="2" t="s">
        <v>6</v>
      </c>
      <c r="DJ448" s="2" t="s">
        <v>6</v>
      </c>
      <c r="DK448" s="2" t="s">
        <v>6</v>
      </c>
      <c r="DL448" s="2" t="s">
        <v>6</v>
      </c>
      <c r="DM448" s="2" t="s">
        <v>6</v>
      </c>
      <c r="DN448" s="2">
        <v>0</v>
      </c>
      <c r="DO448" s="2">
        <v>0</v>
      </c>
      <c r="DP448" s="2">
        <v>1</v>
      </c>
      <c r="DQ448" s="2">
        <v>1</v>
      </c>
      <c r="DR448" s="2"/>
      <c r="DS448" s="2"/>
      <c r="DT448" s="2"/>
      <c r="DU448" s="2">
        <v>1003</v>
      </c>
      <c r="DV448" s="2" t="s">
        <v>30</v>
      </c>
      <c r="DW448" s="2" t="s">
        <v>30</v>
      </c>
      <c r="DX448" s="2">
        <v>100</v>
      </c>
      <c r="DY448" s="2"/>
      <c r="DZ448" s="2"/>
      <c r="EA448" s="2"/>
      <c r="EB448" s="2"/>
      <c r="EC448" s="2"/>
      <c r="ED448" s="2"/>
      <c r="EE448" s="2">
        <v>16510612</v>
      </c>
      <c r="EF448" s="2">
        <v>6</v>
      </c>
      <c r="EG448" s="2" t="s">
        <v>20</v>
      </c>
      <c r="EH448" s="2">
        <v>0</v>
      </c>
      <c r="EI448" s="2" t="s">
        <v>6</v>
      </c>
      <c r="EJ448" s="2">
        <v>1</v>
      </c>
      <c r="EK448" s="2">
        <v>67001</v>
      </c>
      <c r="EL448" s="2" t="s">
        <v>21</v>
      </c>
      <c r="EM448" s="2" t="s">
        <v>22</v>
      </c>
      <c r="EN448" s="2"/>
      <c r="EO448" s="2" t="s">
        <v>6</v>
      </c>
      <c r="EP448" s="2"/>
      <c r="EQ448" s="2">
        <v>0</v>
      </c>
      <c r="ER448" s="2">
        <v>75.5</v>
      </c>
      <c r="ES448" s="2">
        <v>0</v>
      </c>
      <c r="ET448" s="2">
        <v>0.31</v>
      </c>
      <c r="EU448" s="2">
        <v>0.14000000000000001</v>
      </c>
      <c r="EV448" s="2">
        <v>75.19</v>
      </c>
      <c r="EW448" s="2">
        <v>9.64</v>
      </c>
      <c r="EX448" s="2">
        <v>0.01</v>
      </c>
      <c r="EY448" s="2">
        <v>0</v>
      </c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>
        <v>0</v>
      </c>
      <c r="FR448" s="2">
        <f t="shared" ref="FR448:FR481" si="396">ROUND(IF(AND(BH448=3,BI448=3),P448,0),2)</f>
        <v>0</v>
      </c>
      <c r="FS448" s="2">
        <v>0</v>
      </c>
      <c r="FT448" s="2"/>
      <c r="FU448" s="2"/>
      <c r="FV448" s="2"/>
      <c r="FW448" s="2"/>
      <c r="FX448" s="2">
        <v>85</v>
      </c>
      <c r="FY448" s="2">
        <v>65</v>
      </c>
      <c r="FZ448" s="2"/>
      <c r="GA448" s="2" t="s">
        <v>6</v>
      </c>
      <c r="GB448" s="2"/>
      <c r="GC448" s="2"/>
      <c r="GD448" s="2">
        <v>0</v>
      </c>
      <c r="GE448" s="2"/>
      <c r="GF448" s="2">
        <v>994189354</v>
      </c>
      <c r="GG448" s="2">
        <v>2</v>
      </c>
      <c r="GH448" s="2">
        <v>1</v>
      </c>
      <c r="GI448" s="2">
        <v>-2</v>
      </c>
      <c r="GJ448" s="2">
        <v>0</v>
      </c>
      <c r="GK448" s="2">
        <f>ROUND(R448*(R12)/100,2)</f>
        <v>0</v>
      </c>
      <c r="GL448" s="2">
        <f t="shared" ref="GL448:GL481" si="397">ROUND(IF(AND(BH448=3,BI448=3,FS448&lt;&gt;0),P448,0),2)</f>
        <v>0</v>
      </c>
      <c r="GM448" s="2">
        <f t="shared" ref="GM448:GM481" si="398">ROUND(O448+X448+Y448+GK448,2)+GX448</f>
        <v>94.27</v>
      </c>
      <c r="GN448" s="2">
        <f t="shared" ref="GN448:GN481" si="399">IF(OR(BI448=0,BI448=1),ROUND(O448+X448+Y448+GK448,2),0)</f>
        <v>94.27</v>
      </c>
      <c r="GO448" s="2">
        <f t="shared" ref="GO448:GO481" si="400">IF(BI448=2,ROUND(O448+X448+Y448+GK448,2),0)</f>
        <v>0</v>
      </c>
      <c r="GP448" s="2">
        <f t="shared" ref="GP448:GP481" si="401">IF(BI448=4,ROUND(O448+X448+Y448+GK448,2)+GX448,0)</f>
        <v>0</v>
      </c>
      <c r="GQ448" s="2"/>
      <c r="GR448" s="2">
        <v>0</v>
      </c>
      <c r="GS448" s="2">
        <v>3</v>
      </c>
      <c r="GT448" s="2">
        <v>0</v>
      </c>
      <c r="GU448" s="2" t="s">
        <v>6</v>
      </c>
      <c r="GV448" s="2">
        <f t="shared" ref="GV448:GV481" si="402">ROUND((GT448),6)</f>
        <v>0</v>
      </c>
      <c r="GW448" s="2">
        <v>1</v>
      </c>
      <c r="GX448" s="2">
        <f t="shared" ref="GX448:GX481" si="403">ROUND(HC448*I448,2)</f>
        <v>0</v>
      </c>
      <c r="GY448" s="2"/>
      <c r="GZ448" s="2"/>
      <c r="HA448" s="2">
        <v>0</v>
      </c>
      <c r="HB448" s="2">
        <v>0</v>
      </c>
      <c r="HC448" s="2">
        <f t="shared" ref="HC448:HC481" si="404">GV448*GW448</f>
        <v>0</v>
      </c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  <c r="IG448" s="2"/>
      <c r="IH448" s="2"/>
      <c r="II448" s="2"/>
      <c r="IJ448" s="2"/>
      <c r="IK448" s="2">
        <v>0</v>
      </c>
      <c r="IL448" s="2"/>
      <c r="IM448" s="2"/>
      <c r="IN448" s="2"/>
      <c r="IO448" s="2"/>
      <c r="IP448" s="2"/>
      <c r="IQ448" s="2"/>
      <c r="IR448" s="2"/>
      <c r="IS448" s="2"/>
      <c r="IT448" s="2"/>
      <c r="IU448" s="2"/>
    </row>
    <row r="449" spans="1:255" x14ac:dyDescent="0.2">
      <c r="A449">
        <v>17</v>
      </c>
      <c r="B449">
        <v>1</v>
      </c>
      <c r="C449">
        <f>ROW(SmtRes!A736)</f>
        <v>736</v>
      </c>
      <c r="D449">
        <f>ROW(EtalonRes!A710)</f>
        <v>710</v>
      </c>
      <c r="E449" t="s">
        <v>482</v>
      </c>
      <c r="F449" t="s">
        <v>28</v>
      </c>
      <c r="G449" t="s">
        <v>29</v>
      </c>
      <c r="H449" t="s">
        <v>30</v>
      </c>
      <c r="I449">
        <f>ROUND(50/100,9)</f>
        <v>0.5</v>
      </c>
      <c r="J449">
        <v>0</v>
      </c>
      <c r="O449">
        <f t="shared" si="371"/>
        <v>251.41</v>
      </c>
      <c r="P449">
        <f t="shared" si="372"/>
        <v>0</v>
      </c>
      <c r="Q449">
        <f t="shared" si="373"/>
        <v>1.03</v>
      </c>
      <c r="R449">
        <f t="shared" si="374"/>
        <v>0.47</v>
      </c>
      <c r="S449">
        <f t="shared" si="375"/>
        <v>250.38</v>
      </c>
      <c r="T449">
        <f t="shared" si="376"/>
        <v>0</v>
      </c>
      <c r="U449">
        <f t="shared" si="377"/>
        <v>4.82</v>
      </c>
      <c r="V449">
        <f t="shared" si="378"/>
        <v>5.0000000000000001E-3</v>
      </c>
      <c r="W449">
        <f t="shared" si="379"/>
        <v>0</v>
      </c>
      <c r="X449">
        <f t="shared" si="380"/>
        <v>213.22</v>
      </c>
      <c r="Y449">
        <f t="shared" si="381"/>
        <v>163.05000000000001</v>
      </c>
      <c r="AA449">
        <v>16781639</v>
      </c>
      <c r="AB449">
        <f t="shared" si="382"/>
        <v>75.5</v>
      </c>
      <c r="AC449">
        <f>ROUND((ES449),6)</f>
        <v>0</v>
      </c>
      <c r="AD449">
        <f>ROUND((((ET449)-(EU449))+AE449),6)</f>
        <v>0.31</v>
      </c>
      <c r="AE449">
        <f>ROUND((EU449),6)</f>
        <v>0.14000000000000001</v>
      </c>
      <c r="AF449">
        <f>ROUND((EV449),6)</f>
        <v>75.19</v>
      </c>
      <c r="AG449">
        <f t="shared" si="383"/>
        <v>0</v>
      </c>
      <c r="AH449">
        <f>(EW449)</f>
        <v>9.64</v>
      </c>
      <c r="AI449">
        <f>(EX449)</f>
        <v>0.01</v>
      </c>
      <c r="AJ449">
        <f t="shared" si="384"/>
        <v>0</v>
      </c>
      <c r="AK449">
        <v>75.5</v>
      </c>
      <c r="AL449">
        <v>0</v>
      </c>
      <c r="AM449">
        <v>0.31</v>
      </c>
      <c r="AN449">
        <v>0.14000000000000001</v>
      </c>
      <c r="AO449">
        <v>75.19</v>
      </c>
      <c r="AP449">
        <v>0</v>
      </c>
      <c r="AQ449">
        <v>9.64</v>
      </c>
      <c r="AR449">
        <v>0.01</v>
      </c>
      <c r="AS449">
        <v>0</v>
      </c>
      <c r="AT449">
        <v>85</v>
      </c>
      <c r="AU449">
        <v>65</v>
      </c>
      <c r="AV449">
        <v>1</v>
      </c>
      <c r="AW449">
        <v>1</v>
      </c>
      <c r="AZ449">
        <v>6.66</v>
      </c>
      <c r="BA449">
        <v>6.66</v>
      </c>
      <c r="BB449">
        <v>6.66</v>
      </c>
      <c r="BC449">
        <v>6.66</v>
      </c>
      <c r="BD449" t="s">
        <v>6</v>
      </c>
      <c r="BE449" t="s">
        <v>6</v>
      </c>
      <c r="BF449" t="s">
        <v>6</v>
      </c>
      <c r="BG449" t="s">
        <v>6</v>
      </c>
      <c r="BH449">
        <v>0</v>
      </c>
      <c r="BI449">
        <v>1</v>
      </c>
      <c r="BJ449" t="s">
        <v>31</v>
      </c>
      <c r="BM449">
        <v>67001</v>
      </c>
      <c r="BN449">
        <v>0</v>
      </c>
      <c r="BO449" t="s">
        <v>6</v>
      </c>
      <c r="BP449">
        <v>0</v>
      </c>
      <c r="BQ449">
        <v>6</v>
      </c>
      <c r="BR449">
        <v>0</v>
      </c>
      <c r="BS449">
        <v>6.66</v>
      </c>
      <c r="BT449">
        <v>1</v>
      </c>
      <c r="BU449">
        <v>1</v>
      </c>
      <c r="BV449">
        <v>1</v>
      </c>
      <c r="BW449">
        <v>1</v>
      </c>
      <c r="BX449">
        <v>1</v>
      </c>
      <c r="BY449" t="s">
        <v>6</v>
      </c>
      <c r="BZ449">
        <v>85</v>
      </c>
      <c r="CA449">
        <v>65</v>
      </c>
      <c r="CE449">
        <v>0</v>
      </c>
      <c r="CF449">
        <v>0</v>
      </c>
      <c r="CG449">
        <v>0</v>
      </c>
      <c r="CM449">
        <v>0</v>
      </c>
      <c r="CN449" t="s">
        <v>6</v>
      </c>
      <c r="CO449">
        <v>0</v>
      </c>
      <c r="CP449">
        <f t="shared" si="385"/>
        <v>251.41</v>
      </c>
      <c r="CQ449">
        <f t="shared" si="386"/>
        <v>0</v>
      </c>
      <c r="CR449">
        <f t="shared" si="387"/>
        <v>2.0646</v>
      </c>
      <c r="CS449">
        <f t="shared" si="388"/>
        <v>0.93240000000000012</v>
      </c>
      <c r="CT449">
        <f t="shared" si="389"/>
        <v>500.7654</v>
      </c>
      <c r="CU449">
        <f t="shared" si="390"/>
        <v>0</v>
      </c>
      <c r="CV449">
        <f t="shared" si="391"/>
        <v>9.64</v>
      </c>
      <c r="CW449">
        <f t="shared" si="392"/>
        <v>0.01</v>
      </c>
      <c r="CX449">
        <f t="shared" si="393"/>
        <v>0</v>
      </c>
      <c r="CY449">
        <f t="shared" si="394"/>
        <v>213.2225</v>
      </c>
      <c r="CZ449">
        <f t="shared" si="395"/>
        <v>163.05250000000001</v>
      </c>
      <c r="DC449" t="s">
        <v>6</v>
      </c>
      <c r="DD449" t="s">
        <v>6</v>
      </c>
      <c r="DE449" t="s">
        <v>6</v>
      </c>
      <c r="DF449" t="s">
        <v>6</v>
      </c>
      <c r="DG449" t="s">
        <v>6</v>
      </c>
      <c r="DH449" t="s">
        <v>6</v>
      </c>
      <c r="DI449" t="s">
        <v>6</v>
      </c>
      <c r="DJ449" t="s">
        <v>6</v>
      </c>
      <c r="DK449" t="s">
        <v>6</v>
      </c>
      <c r="DL449" t="s">
        <v>6</v>
      </c>
      <c r="DM449" t="s">
        <v>6</v>
      </c>
      <c r="DN449">
        <v>0</v>
      </c>
      <c r="DO449">
        <v>0</v>
      </c>
      <c r="DP449">
        <v>1</v>
      </c>
      <c r="DQ449">
        <v>1</v>
      </c>
      <c r="DU449">
        <v>1003</v>
      </c>
      <c r="DV449" t="s">
        <v>30</v>
      </c>
      <c r="DW449" t="s">
        <v>30</v>
      </c>
      <c r="DX449">
        <v>100</v>
      </c>
      <c r="EE449">
        <v>16510612</v>
      </c>
      <c r="EF449">
        <v>6</v>
      </c>
      <c r="EG449" t="s">
        <v>20</v>
      </c>
      <c r="EH449">
        <v>0</v>
      </c>
      <c r="EI449" t="s">
        <v>6</v>
      </c>
      <c r="EJ449">
        <v>1</v>
      </c>
      <c r="EK449">
        <v>67001</v>
      </c>
      <c r="EL449" t="s">
        <v>21</v>
      </c>
      <c r="EM449" t="s">
        <v>22</v>
      </c>
      <c r="EO449" t="s">
        <v>6</v>
      </c>
      <c r="EQ449">
        <v>0</v>
      </c>
      <c r="ER449">
        <v>75.5</v>
      </c>
      <c r="ES449">
        <v>0</v>
      </c>
      <c r="ET449">
        <v>0.31</v>
      </c>
      <c r="EU449">
        <v>0.14000000000000001</v>
      </c>
      <c r="EV449">
        <v>75.19</v>
      </c>
      <c r="EW449">
        <v>9.64</v>
      </c>
      <c r="EX449">
        <v>0.01</v>
      </c>
      <c r="EY449">
        <v>0</v>
      </c>
      <c r="FQ449">
        <v>0</v>
      </c>
      <c r="FR449">
        <f t="shared" si="396"/>
        <v>0</v>
      </c>
      <c r="FS449">
        <v>0</v>
      </c>
      <c r="FX449">
        <v>85</v>
      </c>
      <c r="FY449">
        <v>65</v>
      </c>
      <c r="GA449" t="s">
        <v>6</v>
      </c>
      <c r="GD449">
        <v>0</v>
      </c>
      <c r="GF449">
        <v>994189354</v>
      </c>
      <c r="GG449">
        <v>1</v>
      </c>
      <c r="GH449">
        <v>1</v>
      </c>
      <c r="GI449">
        <v>4</v>
      </c>
      <c r="GJ449">
        <v>0</v>
      </c>
      <c r="GK449">
        <f>ROUND(R449*(S12)/100,2)</f>
        <v>0</v>
      </c>
      <c r="GL449">
        <f t="shared" si="397"/>
        <v>0</v>
      </c>
      <c r="GM449">
        <f t="shared" si="398"/>
        <v>627.67999999999995</v>
      </c>
      <c r="GN449">
        <f t="shared" si="399"/>
        <v>627.67999999999995</v>
      </c>
      <c r="GO449">
        <f t="shared" si="400"/>
        <v>0</v>
      </c>
      <c r="GP449">
        <f t="shared" si="401"/>
        <v>0</v>
      </c>
      <c r="GR449">
        <v>0</v>
      </c>
      <c r="GS449">
        <v>3</v>
      </c>
      <c r="GT449">
        <v>0</v>
      </c>
      <c r="GU449" t="s">
        <v>6</v>
      </c>
      <c r="GV449">
        <f t="shared" si="402"/>
        <v>0</v>
      </c>
      <c r="GW449">
        <v>1</v>
      </c>
      <c r="GX449">
        <f t="shared" si="403"/>
        <v>0</v>
      </c>
      <c r="HA449">
        <v>0</v>
      </c>
      <c r="HB449">
        <v>0</v>
      </c>
      <c r="HC449">
        <f t="shared" si="404"/>
        <v>0</v>
      </c>
      <c r="IK449">
        <v>0</v>
      </c>
    </row>
    <row r="450" spans="1:255" x14ac:dyDescent="0.2">
      <c r="A450" s="2">
        <v>17</v>
      </c>
      <c r="B450" s="2">
        <v>1</v>
      </c>
      <c r="C450" s="2">
        <f>ROW(SmtRes!A741)</f>
        <v>741</v>
      </c>
      <c r="D450" s="2">
        <f>ROW(EtalonRes!A715)</f>
        <v>715</v>
      </c>
      <c r="E450" s="2" t="s">
        <v>483</v>
      </c>
      <c r="F450" s="2" t="s">
        <v>484</v>
      </c>
      <c r="G450" s="2" t="s">
        <v>485</v>
      </c>
      <c r="H450" s="2" t="s">
        <v>35</v>
      </c>
      <c r="I450" s="2">
        <v>2</v>
      </c>
      <c r="J450" s="2">
        <v>0</v>
      </c>
      <c r="K450" s="2"/>
      <c r="L450" s="2"/>
      <c r="M450" s="2"/>
      <c r="N450" s="2"/>
      <c r="O450" s="2">
        <f t="shared" si="371"/>
        <v>10.88</v>
      </c>
      <c r="P450" s="2">
        <f t="shared" si="372"/>
        <v>0</v>
      </c>
      <c r="Q450" s="2">
        <f t="shared" si="373"/>
        <v>0</v>
      </c>
      <c r="R450" s="2">
        <f t="shared" si="374"/>
        <v>0</v>
      </c>
      <c r="S450" s="2">
        <f t="shared" si="375"/>
        <v>10.88</v>
      </c>
      <c r="T450" s="2">
        <f t="shared" si="376"/>
        <v>0</v>
      </c>
      <c r="U450" s="2">
        <f t="shared" si="377"/>
        <v>1.2</v>
      </c>
      <c r="V450" s="2">
        <f t="shared" si="378"/>
        <v>0</v>
      </c>
      <c r="W450" s="2">
        <f t="shared" si="379"/>
        <v>0</v>
      </c>
      <c r="X450" s="2">
        <f t="shared" si="380"/>
        <v>10.01</v>
      </c>
      <c r="Y450" s="2">
        <f t="shared" si="381"/>
        <v>7.07</v>
      </c>
      <c r="Z450" s="2"/>
      <c r="AA450" s="2">
        <v>16781625</v>
      </c>
      <c r="AB450" s="2">
        <f t="shared" si="382"/>
        <v>5.4420000000000002</v>
      </c>
      <c r="AC450" s="2">
        <f>ROUND(((ES450*0)),6)</f>
        <v>0</v>
      </c>
      <c r="AD450" s="2">
        <f>ROUND(((((ET450*0.3))-((EU450*0.3)))+AE450),6)</f>
        <v>0</v>
      </c>
      <c r="AE450" s="2">
        <f>ROUND(((EU450*0.3)),6)</f>
        <v>0</v>
      </c>
      <c r="AF450" s="2">
        <f>ROUND(((EV450*0.3)),6)</f>
        <v>5.4420000000000002</v>
      </c>
      <c r="AG450" s="2">
        <f t="shared" si="383"/>
        <v>0</v>
      </c>
      <c r="AH450" s="2">
        <f>((EW450*0.3))</f>
        <v>0.6</v>
      </c>
      <c r="AI450" s="2">
        <f>((EX450*0.3))</f>
        <v>0</v>
      </c>
      <c r="AJ450" s="2">
        <f t="shared" si="384"/>
        <v>0</v>
      </c>
      <c r="AK450" s="2">
        <v>30.77</v>
      </c>
      <c r="AL450" s="2">
        <v>12.63</v>
      </c>
      <c r="AM450" s="2">
        <v>0</v>
      </c>
      <c r="AN450" s="2">
        <v>0</v>
      </c>
      <c r="AO450" s="2">
        <v>18.14</v>
      </c>
      <c r="AP450" s="2">
        <v>0</v>
      </c>
      <c r="AQ450" s="2">
        <v>2</v>
      </c>
      <c r="AR450" s="2">
        <v>0</v>
      </c>
      <c r="AS450" s="2">
        <v>0</v>
      </c>
      <c r="AT450" s="2">
        <v>92</v>
      </c>
      <c r="AU450" s="2">
        <v>65</v>
      </c>
      <c r="AV450" s="2">
        <v>1</v>
      </c>
      <c r="AW450" s="2">
        <v>1</v>
      </c>
      <c r="AX450" s="2"/>
      <c r="AY450" s="2"/>
      <c r="AZ450" s="2">
        <v>1</v>
      </c>
      <c r="BA450" s="2">
        <v>1</v>
      </c>
      <c r="BB450" s="2">
        <v>1</v>
      </c>
      <c r="BC450" s="2">
        <v>1</v>
      </c>
      <c r="BD450" s="2" t="s">
        <v>6</v>
      </c>
      <c r="BE450" s="2" t="s">
        <v>6</v>
      </c>
      <c r="BF450" s="2" t="s">
        <v>6</v>
      </c>
      <c r="BG450" s="2" t="s">
        <v>6</v>
      </c>
      <c r="BH450" s="2">
        <v>0</v>
      </c>
      <c r="BI450" s="2">
        <v>2</v>
      </c>
      <c r="BJ450" s="2" t="s">
        <v>486</v>
      </c>
      <c r="BK450" s="2"/>
      <c r="BL450" s="2"/>
      <c r="BM450" s="2">
        <v>110004</v>
      </c>
      <c r="BN450" s="2">
        <v>0</v>
      </c>
      <c r="BO450" s="2" t="s">
        <v>6</v>
      </c>
      <c r="BP450" s="2">
        <v>0</v>
      </c>
      <c r="BQ450" s="2">
        <v>3</v>
      </c>
      <c r="BR450" s="2">
        <v>0</v>
      </c>
      <c r="BS450" s="2">
        <v>1</v>
      </c>
      <c r="BT450" s="2">
        <v>1</v>
      </c>
      <c r="BU450" s="2">
        <v>1</v>
      </c>
      <c r="BV450" s="2">
        <v>1</v>
      </c>
      <c r="BW450" s="2">
        <v>1</v>
      </c>
      <c r="BX450" s="2">
        <v>1</v>
      </c>
      <c r="BY450" s="2" t="s">
        <v>6</v>
      </c>
      <c r="BZ450" s="2">
        <v>92</v>
      </c>
      <c r="CA450" s="2">
        <v>65</v>
      </c>
      <c r="CB450" s="2"/>
      <c r="CC450" s="2"/>
      <c r="CD450" s="2"/>
      <c r="CE450" s="2">
        <v>0</v>
      </c>
      <c r="CF450" s="2">
        <v>0</v>
      </c>
      <c r="CG450" s="2">
        <v>0</v>
      </c>
      <c r="CH450" s="2"/>
      <c r="CI450" s="2"/>
      <c r="CJ450" s="2"/>
      <c r="CK450" s="2"/>
      <c r="CL450" s="2"/>
      <c r="CM450" s="2">
        <v>0</v>
      </c>
      <c r="CN450" s="2" t="s">
        <v>37</v>
      </c>
      <c r="CO450" s="2">
        <v>0</v>
      </c>
      <c r="CP450" s="2">
        <f t="shared" si="385"/>
        <v>10.88</v>
      </c>
      <c r="CQ450" s="2">
        <f t="shared" si="386"/>
        <v>0</v>
      </c>
      <c r="CR450" s="2">
        <f t="shared" si="387"/>
        <v>0</v>
      </c>
      <c r="CS450" s="2">
        <f t="shared" si="388"/>
        <v>0</v>
      </c>
      <c r="CT450" s="2">
        <f t="shared" si="389"/>
        <v>5.4420000000000002</v>
      </c>
      <c r="CU450" s="2">
        <f t="shared" si="390"/>
        <v>0</v>
      </c>
      <c r="CV450" s="2">
        <f t="shared" si="391"/>
        <v>0.6</v>
      </c>
      <c r="CW450" s="2">
        <f t="shared" si="392"/>
        <v>0</v>
      </c>
      <c r="CX450" s="2">
        <f t="shared" si="393"/>
        <v>0</v>
      </c>
      <c r="CY450" s="2">
        <f t="shared" si="394"/>
        <v>10.009600000000001</v>
      </c>
      <c r="CZ450" s="2">
        <f t="shared" si="395"/>
        <v>7.0720000000000001</v>
      </c>
      <c r="DA450" s="2"/>
      <c r="DB450" s="2"/>
      <c r="DC450" s="2" t="s">
        <v>6</v>
      </c>
      <c r="DD450" s="2" t="s">
        <v>38</v>
      </c>
      <c r="DE450" s="2" t="s">
        <v>39</v>
      </c>
      <c r="DF450" s="2" t="s">
        <v>39</v>
      </c>
      <c r="DG450" s="2" t="s">
        <v>39</v>
      </c>
      <c r="DH450" s="2" t="s">
        <v>6</v>
      </c>
      <c r="DI450" s="2" t="s">
        <v>39</v>
      </c>
      <c r="DJ450" s="2" t="s">
        <v>39</v>
      </c>
      <c r="DK450" s="2" t="s">
        <v>6</v>
      </c>
      <c r="DL450" s="2" t="s">
        <v>6</v>
      </c>
      <c r="DM450" s="2" t="s">
        <v>6</v>
      </c>
      <c r="DN450" s="2">
        <v>0</v>
      </c>
      <c r="DO450" s="2">
        <v>0</v>
      </c>
      <c r="DP450" s="2">
        <v>1</v>
      </c>
      <c r="DQ450" s="2">
        <v>1</v>
      </c>
      <c r="DR450" s="2"/>
      <c r="DS450" s="2"/>
      <c r="DT450" s="2"/>
      <c r="DU450" s="2">
        <v>1013</v>
      </c>
      <c r="DV450" s="2" t="s">
        <v>35</v>
      </c>
      <c r="DW450" s="2" t="s">
        <v>35</v>
      </c>
      <c r="DX450" s="2">
        <v>1</v>
      </c>
      <c r="DY450" s="2"/>
      <c r="DZ450" s="2"/>
      <c r="EA450" s="2"/>
      <c r="EB450" s="2"/>
      <c r="EC450" s="2"/>
      <c r="ED450" s="2"/>
      <c r="EE450" s="2">
        <v>16510374</v>
      </c>
      <c r="EF450" s="2">
        <v>3</v>
      </c>
      <c r="EG450" s="2" t="s">
        <v>40</v>
      </c>
      <c r="EH450" s="2">
        <v>0</v>
      </c>
      <c r="EI450" s="2" t="s">
        <v>6</v>
      </c>
      <c r="EJ450" s="2">
        <v>2</v>
      </c>
      <c r="EK450" s="2">
        <v>110004</v>
      </c>
      <c r="EL450" s="2" t="s">
        <v>373</v>
      </c>
      <c r="EM450" s="2" t="s">
        <v>374</v>
      </c>
      <c r="EN450" s="2"/>
      <c r="EO450" s="2" t="s">
        <v>43</v>
      </c>
      <c r="EP450" s="2"/>
      <c r="EQ450" s="2">
        <v>0</v>
      </c>
      <c r="ER450" s="2">
        <v>30.77</v>
      </c>
      <c r="ES450" s="2">
        <v>12.63</v>
      </c>
      <c r="ET450" s="2">
        <v>0</v>
      </c>
      <c r="EU450" s="2">
        <v>0</v>
      </c>
      <c r="EV450" s="2">
        <v>18.14</v>
      </c>
      <c r="EW450" s="2">
        <v>2</v>
      </c>
      <c r="EX450" s="2">
        <v>0</v>
      </c>
      <c r="EY450" s="2">
        <v>0</v>
      </c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>
        <v>0</v>
      </c>
      <c r="FR450" s="2">
        <f t="shared" si="396"/>
        <v>0</v>
      </c>
      <c r="FS450" s="2">
        <v>0</v>
      </c>
      <c r="FT450" s="2"/>
      <c r="FU450" s="2"/>
      <c r="FV450" s="2"/>
      <c r="FW450" s="2"/>
      <c r="FX450" s="2">
        <v>92</v>
      </c>
      <c r="FY450" s="2">
        <v>65</v>
      </c>
      <c r="FZ450" s="2"/>
      <c r="GA450" s="2" t="s">
        <v>6</v>
      </c>
      <c r="GB450" s="2"/>
      <c r="GC450" s="2"/>
      <c r="GD450" s="2">
        <v>0</v>
      </c>
      <c r="GE450" s="2"/>
      <c r="GF450" s="2">
        <v>298727322</v>
      </c>
      <c r="GG450" s="2">
        <v>2</v>
      </c>
      <c r="GH450" s="2">
        <v>1</v>
      </c>
      <c r="GI450" s="2">
        <v>-2</v>
      </c>
      <c r="GJ450" s="2">
        <v>0</v>
      </c>
      <c r="GK450" s="2">
        <f>ROUND(R450*(R12)/100,2)</f>
        <v>0</v>
      </c>
      <c r="GL450" s="2">
        <f t="shared" si="397"/>
        <v>0</v>
      </c>
      <c r="GM450" s="2">
        <f t="shared" si="398"/>
        <v>27.96</v>
      </c>
      <c r="GN450" s="2">
        <f t="shared" si="399"/>
        <v>0</v>
      </c>
      <c r="GO450" s="2">
        <f t="shared" si="400"/>
        <v>27.96</v>
      </c>
      <c r="GP450" s="2">
        <f t="shared" si="401"/>
        <v>0</v>
      </c>
      <c r="GQ450" s="2"/>
      <c r="GR450" s="2">
        <v>0</v>
      </c>
      <c r="GS450" s="2">
        <v>3</v>
      </c>
      <c r="GT450" s="2">
        <v>0</v>
      </c>
      <c r="GU450" s="2" t="s">
        <v>6</v>
      </c>
      <c r="GV450" s="2">
        <f t="shared" si="402"/>
        <v>0</v>
      </c>
      <c r="GW450" s="2">
        <v>1</v>
      </c>
      <c r="GX450" s="2">
        <f t="shared" si="403"/>
        <v>0</v>
      </c>
      <c r="GY450" s="2"/>
      <c r="GZ450" s="2"/>
      <c r="HA450" s="2">
        <v>0</v>
      </c>
      <c r="HB450" s="2">
        <v>0</v>
      </c>
      <c r="HC450" s="2">
        <f t="shared" si="404"/>
        <v>0</v>
      </c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  <c r="IG450" s="2"/>
      <c r="IH450" s="2"/>
      <c r="II450" s="2"/>
      <c r="IJ450" s="2"/>
      <c r="IK450" s="2">
        <v>0</v>
      </c>
      <c r="IL450" s="2"/>
      <c r="IM450" s="2"/>
      <c r="IN450" s="2"/>
      <c r="IO450" s="2"/>
      <c r="IP450" s="2"/>
      <c r="IQ450" s="2"/>
      <c r="IR450" s="2"/>
      <c r="IS450" s="2"/>
      <c r="IT450" s="2"/>
      <c r="IU450" s="2"/>
    </row>
    <row r="451" spans="1:255" x14ac:dyDescent="0.2">
      <c r="A451">
        <v>17</v>
      </c>
      <c r="B451">
        <v>1</v>
      </c>
      <c r="C451">
        <f>ROW(SmtRes!A746)</f>
        <v>746</v>
      </c>
      <c r="D451">
        <f>ROW(EtalonRes!A720)</f>
        <v>720</v>
      </c>
      <c r="E451" t="s">
        <v>483</v>
      </c>
      <c r="F451" t="s">
        <v>484</v>
      </c>
      <c r="G451" t="s">
        <v>485</v>
      </c>
      <c r="H451" t="s">
        <v>35</v>
      </c>
      <c r="I451">
        <v>2</v>
      </c>
      <c r="J451">
        <v>0</v>
      </c>
      <c r="O451">
        <f t="shared" si="371"/>
        <v>72.489999999999995</v>
      </c>
      <c r="P451">
        <f t="shared" si="372"/>
        <v>0</v>
      </c>
      <c r="Q451">
        <f t="shared" si="373"/>
        <v>0</v>
      </c>
      <c r="R451">
        <f t="shared" si="374"/>
        <v>0</v>
      </c>
      <c r="S451">
        <f t="shared" si="375"/>
        <v>72.489999999999995</v>
      </c>
      <c r="T451">
        <f t="shared" si="376"/>
        <v>0</v>
      </c>
      <c r="U451">
        <f t="shared" si="377"/>
        <v>1.2</v>
      </c>
      <c r="V451">
        <f t="shared" si="378"/>
        <v>0</v>
      </c>
      <c r="W451">
        <f t="shared" si="379"/>
        <v>0</v>
      </c>
      <c r="X451">
        <f t="shared" si="380"/>
        <v>66.69</v>
      </c>
      <c r="Y451">
        <f t="shared" si="381"/>
        <v>47.12</v>
      </c>
      <c r="AA451">
        <v>16781639</v>
      </c>
      <c r="AB451">
        <f t="shared" si="382"/>
        <v>5.4420000000000002</v>
      </c>
      <c r="AC451">
        <f>ROUND(((ES451*0)),6)</f>
        <v>0</v>
      </c>
      <c r="AD451">
        <f>ROUND(((((ET451*0.3))-((EU451*0.3)))+AE451),6)</f>
        <v>0</v>
      </c>
      <c r="AE451">
        <f>ROUND(((EU451*0.3)),6)</f>
        <v>0</v>
      </c>
      <c r="AF451">
        <f>ROUND(((EV451*0.3)),6)</f>
        <v>5.4420000000000002</v>
      </c>
      <c r="AG451">
        <f t="shared" si="383"/>
        <v>0</v>
      </c>
      <c r="AH451">
        <f>((EW451*0.3))</f>
        <v>0.6</v>
      </c>
      <c r="AI451">
        <f>((EX451*0.3))</f>
        <v>0</v>
      </c>
      <c r="AJ451">
        <f t="shared" si="384"/>
        <v>0</v>
      </c>
      <c r="AK451">
        <v>30.77</v>
      </c>
      <c r="AL451">
        <v>12.63</v>
      </c>
      <c r="AM451">
        <v>0</v>
      </c>
      <c r="AN451">
        <v>0</v>
      </c>
      <c r="AO451">
        <v>18.14</v>
      </c>
      <c r="AP451">
        <v>0</v>
      </c>
      <c r="AQ451">
        <v>2</v>
      </c>
      <c r="AR451">
        <v>0</v>
      </c>
      <c r="AS451">
        <v>0</v>
      </c>
      <c r="AT451">
        <v>92</v>
      </c>
      <c r="AU451">
        <v>65</v>
      </c>
      <c r="AV451">
        <v>1</v>
      </c>
      <c r="AW451">
        <v>1</v>
      </c>
      <c r="AZ451">
        <v>6.66</v>
      </c>
      <c r="BA451">
        <v>6.66</v>
      </c>
      <c r="BB451">
        <v>6.66</v>
      </c>
      <c r="BC451">
        <v>6.66</v>
      </c>
      <c r="BD451" t="s">
        <v>6</v>
      </c>
      <c r="BE451" t="s">
        <v>6</v>
      </c>
      <c r="BF451" t="s">
        <v>6</v>
      </c>
      <c r="BG451" t="s">
        <v>6</v>
      </c>
      <c r="BH451">
        <v>0</v>
      </c>
      <c r="BI451">
        <v>2</v>
      </c>
      <c r="BJ451" t="s">
        <v>486</v>
      </c>
      <c r="BM451">
        <v>110004</v>
      </c>
      <c r="BN451">
        <v>0</v>
      </c>
      <c r="BO451" t="s">
        <v>6</v>
      </c>
      <c r="BP451">
        <v>0</v>
      </c>
      <c r="BQ451">
        <v>3</v>
      </c>
      <c r="BR451">
        <v>0</v>
      </c>
      <c r="BS451">
        <v>6.66</v>
      </c>
      <c r="BT451">
        <v>1</v>
      </c>
      <c r="BU451">
        <v>1</v>
      </c>
      <c r="BV451">
        <v>1</v>
      </c>
      <c r="BW451">
        <v>1</v>
      </c>
      <c r="BX451">
        <v>1</v>
      </c>
      <c r="BY451" t="s">
        <v>6</v>
      </c>
      <c r="BZ451">
        <v>92</v>
      </c>
      <c r="CA451">
        <v>65</v>
      </c>
      <c r="CE451">
        <v>0</v>
      </c>
      <c r="CF451">
        <v>0</v>
      </c>
      <c r="CG451">
        <v>0</v>
      </c>
      <c r="CM451">
        <v>0</v>
      </c>
      <c r="CN451" t="s">
        <v>37</v>
      </c>
      <c r="CO451">
        <v>0</v>
      </c>
      <c r="CP451">
        <f t="shared" si="385"/>
        <v>72.489999999999995</v>
      </c>
      <c r="CQ451">
        <f t="shared" si="386"/>
        <v>0</v>
      </c>
      <c r="CR451">
        <f t="shared" si="387"/>
        <v>0</v>
      </c>
      <c r="CS451">
        <f t="shared" si="388"/>
        <v>0</v>
      </c>
      <c r="CT451">
        <f t="shared" si="389"/>
        <v>36.243720000000003</v>
      </c>
      <c r="CU451">
        <f t="shared" si="390"/>
        <v>0</v>
      </c>
      <c r="CV451">
        <f t="shared" si="391"/>
        <v>0.6</v>
      </c>
      <c r="CW451">
        <f t="shared" si="392"/>
        <v>0</v>
      </c>
      <c r="CX451">
        <f t="shared" si="393"/>
        <v>0</v>
      </c>
      <c r="CY451">
        <f t="shared" si="394"/>
        <v>66.690799999999996</v>
      </c>
      <c r="CZ451">
        <f t="shared" si="395"/>
        <v>47.118499999999997</v>
      </c>
      <c r="DC451" t="s">
        <v>6</v>
      </c>
      <c r="DD451" t="s">
        <v>38</v>
      </c>
      <c r="DE451" t="s">
        <v>39</v>
      </c>
      <c r="DF451" t="s">
        <v>39</v>
      </c>
      <c r="DG451" t="s">
        <v>39</v>
      </c>
      <c r="DH451" t="s">
        <v>6</v>
      </c>
      <c r="DI451" t="s">
        <v>39</v>
      </c>
      <c r="DJ451" t="s">
        <v>39</v>
      </c>
      <c r="DK451" t="s">
        <v>6</v>
      </c>
      <c r="DL451" t="s">
        <v>6</v>
      </c>
      <c r="DM451" t="s">
        <v>6</v>
      </c>
      <c r="DN451">
        <v>0</v>
      </c>
      <c r="DO451">
        <v>0</v>
      </c>
      <c r="DP451">
        <v>1</v>
      </c>
      <c r="DQ451">
        <v>1</v>
      </c>
      <c r="DU451">
        <v>1013</v>
      </c>
      <c r="DV451" t="s">
        <v>35</v>
      </c>
      <c r="DW451" t="s">
        <v>35</v>
      </c>
      <c r="DX451">
        <v>1</v>
      </c>
      <c r="EE451">
        <v>16510374</v>
      </c>
      <c r="EF451">
        <v>3</v>
      </c>
      <c r="EG451" t="s">
        <v>40</v>
      </c>
      <c r="EH451">
        <v>0</v>
      </c>
      <c r="EI451" t="s">
        <v>6</v>
      </c>
      <c r="EJ451">
        <v>2</v>
      </c>
      <c r="EK451">
        <v>110004</v>
      </c>
      <c r="EL451" t="s">
        <v>373</v>
      </c>
      <c r="EM451" t="s">
        <v>374</v>
      </c>
      <c r="EO451" t="s">
        <v>43</v>
      </c>
      <c r="EQ451">
        <v>0</v>
      </c>
      <c r="ER451">
        <v>30.77</v>
      </c>
      <c r="ES451">
        <v>12.63</v>
      </c>
      <c r="ET451">
        <v>0</v>
      </c>
      <c r="EU451">
        <v>0</v>
      </c>
      <c r="EV451">
        <v>18.14</v>
      </c>
      <c r="EW451">
        <v>2</v>
      </c>
      <c r="EX451">
        <v>0</v>
      </c>
      <c r="EY451">
        <v>0</v>
      </c>
      <c r="FQ451">
        <v>0</v>
      </c>
      <c r="FR451">
        <f t="shared" si="396"/>
        <v>0</v>
      </c>
      <c r="FS451">
        <v>0</v>
      </c>
      <c r="FX451">
        <v>92</v>
      </c>
      <c r="FY451">
        <v>65</v>
      </c>
      <c r="GA451" t="s">
        <v>6</v>
      </c>
      <c r="GD451">
        <v>0</v>
      </c>
      <c r="GF451">
        <v>298727322</v>
      </c>
      <c r="GG451">
        <v>1</v>
      </c>
      <c r="GH451">
        <v>1</v>
      </c>
      <c r="GI451">
        <v>4</v>
      </c>
      <c r="GJ451">
        <v>0</v>
      </c>
      <c r="GK451">
        <f>ROUND(R451*(S12)/100,2)</f>
        <v>0</v>
      </c>
      <c r="GL451">
        <f t="shared" si="397"/>
        <v>0</v>
      </c>
      <c r="GM451">
        <f t="shared" si="398"/>
        <v>186.3</v>
      </c>
      <c r="GN451">
        <f t="shared" si="399"/>
        <v>0</v>
      </c>
      <c r="GO451">
        <f t="shared" si="400"/>
        <v>186.3</v>
      </c>
      <c r="GP451">
        <f t="shared" si="401"/>
        <v>0</v>
      </c>
      <c r="GR451">
        <v>0</v>
      </c>
      <c r="GS451">
        <v>3</v>
      </c>
      <c r="GT451">
        <v>0</v>
      </c>
      <c r="GU451" t="s">
        <v>6</v>
      </c>
      <c r="GV451">
        <f t="shared" si="402"/>
        <v>0</v>
      </c>
      <c r="GW451">
        <v>1</v>
      </c>
      <c r="GX451">
        <f t="shared" si="403"/>
        <v>0</v>
      </c>
      <c r="HA451">
        <v>0</v>
      </c>
      <c r="HB451">
        <v>0</v>
      </c>
      <c r="HC451">
        <f t="shared" si="404"/>
        <v>0</v>
      </c>
      <c r="IK451">
        <v>0</v>
      </c>
    </row>
    <row r="452" spans="1:255" x14ac:dyDescent="0.2">
      <c r="A452" s="2">
        <v>17</v>
      </c>
      <c r="B452" s="2">
        <v>1</v>
      </c>
      <c r="C452" s="2">
        <f>ROW(SmtRes!A752)</f>
        <v>752</v>
      </c>
      <c r="D452" s="2">
        <f>ROW(EtalonRes!A725)</f>
        <v>725</v>
      </c>
      <c r="E452" s="2" t="s">
        <v>487</v>
      </c>
      <c r="F452" s="2" t="s">
        <v>484</v>
      </c>
      <c r="G452" s="2" t="s">
        <v>488</v>
      </c>
      <c r="H452" s="2" t="s">
        <v>35</v>
      </c>
      <c r="I452" s="2">
        <v>2</v>
      </c>
      <c r="J452" s="2">
        <v>0</v>
      </c>
      <c r="K452" s="2"/>
      <c r="L452" s="2"/>
      <c r="M452" s="2"/>
      <c r="N452" s="2"/>
      <c r="O452" s="2">
        <f t="shared" si="371"/>
        <v>61.54</v>
      </c>
      <c r="P452" s="2">
        <f t="shared" si="372"/>
        <v>25.26</v>
      </c>
      <c r="Q452" s="2">
        <f t="shared" si="373"/>
        <v>0</v>
      </c>
      <c r="R452" s="2">
        <f t="shared" si="374"/>
        <v>0</v>
      </c>
      <c r="S452" s="2">
        <f t="shared" si="375"/>
        <v>36.28</v>
      </c>
      <c r="T452" s="2">
        <f t="shared" si="376"/>
        <v>0</v>
      </c>
      <c r="U452" s="2">
        <f t="shared" si="377"/>
        <v>4</v>
      </c>
      <c r="V452" s="2">
        <f t="shared" si="378"/>
        <v>0</v>
      </c>
      <c r="W452" s="2">
        <f t="shared" si="379"/>
        <v>0</v>
      </c>
      <c r="X452" s="2">
        <f t="shared" si="380"/>
        <v>33.380000000000003</v>
      </c>
      <c r="Y452" s="2">
        <f t="shared" si="381"/>
        <v>23.58</v>
      </c>
      <c r="Z452" s="2"/>
      <c r="AA452" s="2">
        <v>16781625</v>
      </c>
      <c r="AB452" s="2">
        <f t="shared" si="382"/>
        <v>30.77</v>
      </c>
      <c r="AC452" s="2">
        <f>ROUND((ES452),6)</f>
        <v>12.63</v>
      </c>
      <c r="AD452" s="2">
        <f>ROUND((((ET452)-(EU452))+AE452),6)</f>
        <v>0</v>
      </c>
      <c r="AE452" s="2">
        <f t="shared" ref="AE452:AF455" si="405">ROUND((EU452),6)</f>
        <v>0</v>
      </c>
      <c r="AF452" s="2">
        <f t="shared" si="405"/>
        <v>18.14</v>
      </c>
      <c r="AG452" s="2">
        <f t="shared" si="383"/>
        <v>0</v>
      </c>
      <c r="AH452" s="2">
        <f t="shared" ref="AH452:AI455" si="406">(EW452)</f>
        <v>2</v>
      </c>
      <c r="AI452" s="2">
        <f t="shared" si="406"/>
        <v>0</v>
      </c>
      <c r="AJ452" s="2">
        <f t="shared" si="384"/>
        <v>0</v>
      </c>
      <c r="AK452" s="2">
        <v>30.77</v>
      </c>
      <c r="AL452" s="2">
        <v>12.63</v>
      </c>
      <c r="AM452" s="2">
        <v>0</v>
      </c>
      <c r="AN452" s="2">
        <v>0</v>
      </c>
      <c r="AO452" s="2">
        <v>18.14</v>
      </c>
      <c r="AP452" s="2">
        <v>0</v>
      </c>
      <c r="AQ452" s="2">
        <v>2</v>
      </c>
      <c r="AR452" s="2">
        <v>0</v>
      </c>
      <c r="AS452" s="2">
        <v>0</v>
      </c>
      <c r="AT452" s="2">
        <v>92</v>
      </c>
      <c r="AU452" s="2">
        <v>65</v>
      </c>
      <c r="AV452" s="2">
        <v>1</v>
      </c>
      <c r="AW452" s="2">
        <v>1</v>
      </c>
      <c r="AX452" s="2"/>
      <c r="AY452" s="2"/>
      <c r="AZ452" s="2">
        <v>1</v>
      </c>
      <c r="BA452" s="2">
        <v>1</v>
      </c>
      <c r="BB452" s="2">
        <v>1</v>
      </c>
      <c r="BC452" s="2">
        <v>1</v>
      </c>
      <c r="BD452" s="2" t="s">
        <v>6</v>
      </c>
      <c r="BE452" s="2" t="s">
        <v>6</v>
      </c>
      <c r="BF452" s="2" t="s">
        <v>6</v>
      </c>
      <c r="BG452" s="2" t="s">
        <v>6</v>
      </c>
      <c r="BH452" s="2">
        <v>0</v>
      </c>
      <c r="BI452" s="2">
        <v>2</v>
      </c>
      <c r="BJ452" s="2" t="s">
        <v>486</v>
      </c>
      <c r="BK452" s="2"/>
      <c r="BL452" s="2"/>
      <c r="BM452" s="2">
        <v>110004</v>
      </c>
      <c r="BN452" s="2">
        <v>0</v>
      </c>
      <c r="BO452" s="2" t="s">
        <v>6</v>
      </c>
      <c r="BP452" s="2">
        <v>0</v>
      </c>
      <c r="BQ452" s="2">
        <v>3</v>
      </c>
      <c r="BR452" s="2">
        <v>0</v>
      </c>
      <c r="BS452" s="2">
        <v>1</v>
      </c>
      <c r="BT452" s="2">
        <v>1</v>
      </c>
      <c r="BU452" s="2">
        <v>1</v>
      </c>
      <c r="BV452" s="2">
        <v>1</v>
      </c>
      <c r="BW452" s="2">
        <v>1</v>
      </c>
      <c r="BX452" s="2">
        <v>1</v>
      </c>
      <c r="BY452" s="2" t="s">
        <v>6</v>
      </c>
      <c r="BZ452" s="2">
        <v>92</v>
      </c>
      <c r="CA452" s="2">
        <v>65</v>
      </c>
      <c r="CB452" s="2"/>
      <c r="CC452" s="2"/>
      <c r="CD452" s="2"/>
      <c r="CE452" s="2">
        <v>0</v>
      </c>
      <c r="CF452" s="2">
        <v>0</v>
      </c>
      <c r="CG452" s="2">
        <v>0</v>
      </c>
      <c r="CH452" s="2"/>
      <c r="CI452" s="2"/>
      <c r="CJ452" s="2"/>
      <c r="CK452" s="2"/>
      <c r="CL452" s="2"/>
      <c r="CM452" s="2">
        <v>0</v>
      </c>
      <c r="CN452" s="2" t="s">
        <v>6</v>
      </c>
      <c r="CO452" s="2">
        <v>0</v>
      </c>
      <c r="CP452" s="2">
        <f t="shared" si="385"/>
        <v>61.540000000000006</v>
      </c>
      <c r="CQ452" s="2">
        <f t="shared" si="386"/>
        <v>12.63</v>
      </c>
      <c r="CR452" s="2">
        <f t="shared" si="387"/>
        <v>0</v>
      </c>
      <c r="CS452" s="2">
        <f t="shared" si="388"/>
        <v>0</v>
      </c>
      <c r="CT452" s="2">
        <f t="shared" si="389"/>
        <v>18.14</v>
      </c>
      <c r="CU452" s="2">
        <f t="shared" si="390"/>
        <v>0</v>
      </c>
      <c r="CV452" s="2">
        <f t="shared" si="391"/>
        <v>2</v>
      </c>
      <c r="CW452" s="2">
        <f t="shared" si="392"/>
        <v>0</v>
      </c>
      <c r="CX452" s="2">
        <f t="shared" si="393"/>
        <v>0</v>
      </c>
      <c r="CY452" s="2">
        <f t="shared" si="394"/>
        <v>33.377600000000001</v>
      </c>
      <c r="CZ452" s="2">
        <f t="shared" si="395"/>
        <v>23.582000000000004</v>
      </c>
      <c r="DA452" s="2"/>
      <c r="DB452" s="2"/>
      <c r="DC452" s="2" t="s">
        <v>6</v>
      </c>
      <c r="DD452" s="2" t="s">
        <v>6</v>
      </c>
      <c r="DE452" s="2" t="s">
        <v>6</v>
      </c>
      <c r="DF452" s="2" t="s">
        <v>6</v>
      </c>
      <c r="DG452" s="2" t="s">
        <v>6</v>
      </c>
      <c r="DH452" s="2" t="s">
        <v>6</v>
      </c>
      <c r="DI452" s="2" t="s">
        <v>6</v>
      </c>
      <c r="DJ452" s="2" t="s">
        <v>6</v>
      </c>
      <c r="DK452" s="2" t="s">
        <v>6</v>
      </c>
      <c r="DL452" s="2" t="s">
        <v>6</v>
      </c>
      <c r="DM452" s="2" t="s">
        <v>6</v>
      </c>
      <c r="DN452" s="2">
        <v>0</v>
      </c>
      <c r="DO452" s="2">
        <v>0</v>
      </c>
      <c r="DP452" s="2">
        <v>1</v>
      </c>
      <c r="DQ452" s="2">
        <v>1</v>
      </c>
      <c r="DR452" s="2"/>
      <c r="DS452" s="2"/>
      <c r="DT452" s="2"/>
      <c r="DU452" s="2">
        <v>1013</v>
      </c>
      <c r="DV452" s="2" t="s">
        <v>35</v>
      </c>
      <c r="DW452" s="2" t="s">
        <v>35</v>
      </c>
      <c r="DX452" s="2">
        <v>1</v>
      </c>
      <c r="DY452" s="2"/>
      <c r="DZ452" s="2"/>
      <c r="EA452" s="2"/>
      <c r="EB452" s="2"/>
      <c r="EC452" s="2"/>
      <c r="ED452" s="2"/>
      <c r="EE452" s="2">
        <v>16510374</v>
      </c>
      <c r="EF452" s="2">
        <v>3</v>
      </c>
      <c r="EG452" s="2" t="s">
        <v>40</v>
      </c>
      <c r="EH452" s="2">
        <v>0</v>
      </c>
      <c r="EI452" s="2" t="s">
        <v>6</v>
      </c>
      <c r="EJ452" s="2">
        <v>2</v>
      </c>
      <c r="EK452" s="2">
        <v>110004</v>
      </c>
      <c r="EL452" s="2" t="s">
        <v>373</v>
      </c>
      <c r="EM452" s="2" t="s">
        <v>374</v>
      </c>
      <c r="EN452" s="2"/>
      <c r="EO452" s="2" t="s">
        <v>6</v>
      </c>
      <c r="EP452" s="2"/>
      <c r="EQ452" s="2">
        <v>0</v>
      </c>
      <c r="ER452" s="2">
        <v>30.77</v>
      </c>
      <c r="ES452" s="2">
        <v>12.63</v>
      </c>
      <c r="ET452" s="2">
        <v>0</v>
      </c>
      <c r="EU452" s="2">
        <v>0</v>
      </c>
      <c r="EV452" s="2">
        <v>18.14</v>
      </c>
      <c r="EW452" s="2">
        <v>2</v>
      </c>
      <c r="EX452" s="2">
        <v>0</v>
      </c>
      <c r="EY452" s="2">
        <v>0</v>
      </c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>
        <v>0</v>
      </c>
      <c r="FR452" s="2">
        <f t="shared" si="396"/>
        <v>0</v>
      </c>
      <c r="FS452" s="2">
        <v>0</v>
      </c>
      <c r="FT452" s="2"/>
      <c r="FU452" s="2"/>
      <c r="FV452" s="2"/>
      <c r="FW452" s="2"/>
      <c r="FX452" s="2">
        <v>92</v>
      </c>
      <c r="FY452" s="2">
        <v>65</v>
      </c>
      <c r="FZ452" s="2"/>
      <c r="GA452" s="2" t="s">
        <v>6</v>
      </c>
      <c r="GB452" s="2"/>
      <c r="GC452" s="2"/>
      <c r="GD452" s="2">
        <v>0</v>
      </c>
      <c r="GE452" s="2"/>
      <c r="GF452" s="2">
        <v>-1929198871</v>
      </c>
      <c r="GG452" s="2">
        <v>2</v>
      </c>
      <c r="GH452" s="2">
        <v>1</v>
      </c>
      <c r="GI452" s="2">
        <v>-2</v>
      </c>
      <c r="GJ452" s="2">
        <v>0</v>
      </c>
      <c r="GK452" s="2">
        <f>ROUND(R452*(R12)/100,2)</f>
        <v>0</v>
      </c>
      <c r="GL452" s="2">
        <f t="shared" si="397"/>
        <v>0</v>
      </c>
      <c r="GM452" s="2">
        <f t="shared" si="398"/>
        <v>118.5</v>
      </c>
      <c r="GN452" s="2">
        <f t="shared" si="399"/>
        <v>0</v>
      </c>
      <c r="GO452" s="2">
        <f t="shared" si="400"/>
        <v>118.5</v>
      </c>
      <c r="GP452" s="2">
        <f t="shared" si="401"/>
        <v>0</v>
      </c>
      <c r="GQ452" s="2"/>
      <c r="GR452" s="2">
        <v>0</v>
      </c>
      <c r="GS452" s="2">
        <v>3</v>
      </c>
      <c r="GT452" s="2">
        <v>0</v>
      </c>
      <c r="GU452" s="2" t="s">
        <v>6</v>
      </c>
      <c r="GV452" s="2">
        <f t="shared" si="402"/>
        <v>0</v>
      </c>
      <c r="GW452" s="2">
        <v>1</v>
      </c>
      <c r="GX452" s="2">
        <f t="shared" si="403"/>
        <v>0</v>
      </c>
      <c r="GY452" s="2"/>
      <c r="GZ452" s="2"/>
      <c r="HA452" s="2">
        <v>0</v>
      </c>
      <c r="HB452" s="2">
        <v>0</v>
      </c>
      <c r="HC452" s="2">
        <f t="shared" si="404"/>
        <v>0</v>
      </c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  <c r="IG452" s="2"/>
      <c r="IH452" s="2"/>
      <c r="II452" s="2"/>
      <c r="IJ452" s="2"/>
      <c r="IK452" s="2">
        <v>0</v>
      </c>
      <c r="IL452" s="2"/>
      <c r="IM452" s="2"/>
      <c r="IN452" s="2"/>
      <c r="IO452" s="2"/>
      <c r="IP452" s="2"/>
      <c r="IQ452" s="2"/>
      <c r="IR452" s="2"/>
      <c r="IS452" s="2"/>
      <c r="IT452" s="2"/>
      <c r="IU452" s="2"/>
    </row>
    <row r="453" spans="1:255" x14ac:dyDescent="0.2">
      <c r="A453">
        <v>17</v>
      </c>
      <c r="B453">
        <v>1</v>
      </c>
      <c r="C453">
        <f>ROW(SmtRes!A758)</f>
        <v>758</v>
      </c>
      <c r="D453">
        <f>ROW(EtalonRes!A730)</f>
        <v>730</v>
      </c>
      <c r="E453" t="s">
        <v>487</v>
      </c>
      <c r="F453" t="s">
        <v>484</v>
      </c>
      <c r="G453" t="s">
        <v>488</v>
      </c>
      <c r="H453" t="s">
        <v>35</v>
      </c>
      <c r="I453">
        <v>2</v>
      </c>
      <c r="J453">
        <v>0</v>
      </c>
      <c r="O453">
        <f t="shared" si="371"/>
        <v>409.85</v>
      </c>
      <c r="P453">
        <f t="shared" si="372"/>
        <v>168.23</v>
      </c>
      <c r="Q453">
        <f t="shared" si="373"/>
        <v>0</v>
      </c>
      <c r="R453">
        <f t="shared" si="374"/>
        <v>0</v>
      </c>
      <c r="S453">
        <f t="shared" si="375"/>
        <v>241.62</v>
      </c>
      <c r="T453">
        <f t="shared" si="376"/>
        <v>0</v>
      </c>
      <c r="U453">
        <f t="shared" si="377"/>
        <v>4</v>
      </c>
      <c r="V453">
        <f t="shared" si="378"/>
        <v>0</v>
      </c>
      <c r="W453">
        <f t="shared" si="379"/>
        <v>0</v>
      </c>
      <c r="X453">
        <f t="shared" si="380"/>
        <v>222.29</v>
      </c>
      <c r="Y453">
        <f t="shared" si="381"/>
        <v>157.05000000000001</v>
      </c>
      <c r="AA453">
        <v>16781639</v>
      </c>
      <c r="AB453">
        <f t="shared" si="382"/>
        <v>30.77</v>
      </c>
      <c r="AC453">
        <f>ROUND((ES453),6)</f>
        <v>12.63</v>
      </c>
      <c r="AD453">
        <f>ROUND((((ET453)-(EU453))+AE453),6)</f>
        <v>0</v>
      </c>
      <c r="AE453">
        <f t="shared" si="405"/>
        <v>0</v>
      </c>
      <c r="AF453">
        <f t="shared" si="405"/>
        <v>18.14</v>
      </c>
      <c r="AG453">
        <f t="shared" si="383"/>
        <v>0</v>
      </c>
      <c r="AH453">
        <f t="shared" si="406"/>
        <v>2</v>
      </c>
      <c r="AI453">
        <f t="shared" si="406"/>
        <v>0</v>
      </c>
      <c r="AJ453">
        <f t="shared" si="384"/>
        <v>0</v>
      </c>
      <c r="AK453">
        <v>30.77</v>
      </c>
      <c r="AL453">
        <v>12.63</v>
      </c>
      <c r="AM453">
        <v>0</v>
      </c>
      <c r="AN453">
        <v>0</v>
      </c>
      <c r="AO453">
        <v>18.14</v>
      </c>
      <c r="AP453">
        <v>0</v>
      </c>
      <c r="AQ453">
        <v>2</v>
      </c>
      <c r="AR453">
        <v>0</v>
      </c>
      <c r="AS453">
        <v>0</v>
      </c>
      <c r="AT453">
        <v>92</v>
      </c>
      <c r="AU453">
        <v>65</v>
      </c>
      <c r="AV453">
        <v>1</v>
      </c>
      <c r="AW453">
        <v>1</v>
      </c>
      <c r="AZ453">
        <v>6.66</v>
      </c>
      <c r="BA453">
        <v>6.66</v>
      </c>
      <c r="BB453">
        <v>6.66</v>
      </c>
      <c r="BC453">
        <v>6.66</v>
      </c>
      <c r="BD453" t="s">
        <v>6</v>
      </c>
      <c r="BE453" t="s">
        <v>6</v>
      </c>
      <c r="BF453" t="s">
        <v>6</v>
      </c>
      <c r="BG453" t="s">
        <v>6</v>
      </c>
      <c r="BH453">
        <v>0</v>
      </c>
      <c r="BI453">
        <v>2</v>
      </c>
      <c r="BJ453" t="s">
        <v>486</v>
      </c>
      <c r="BM453">
        <v>110004</v>
      </c>
      <c r="BN453">
        <v>0</v>
      </c>
      <c r="BO453" t="s">
        <v>6</v>
      </c>
      <c r="BP453">
        <v>0</v>
      </c>
      <c r="BQ453">
        <v>3</v>
      </c>
      <c r="BR453">
        <v>0</v>
      </c>
      <c r="BS453">
        <v>6.66</v>
      </c>
      <c r="BT453">
        <v>1</v>
      </c>
      <c r="BU453">
        <v>1</v>
      </c>
      <c r="BV453">
        <v>1</v>
      </c>
      <c r="BW453">
        <v>1</v>
      </c>
      <c r="BX453">
        <v>1</v>
      </c>
      <c r="BY453" t="s">
        <v>6</v>
      </c>
      <c r="BZ453">
        <v>92</v>
      </c>
      <c r="CA453">
        <v>65</v>
      </c>
      <c r="CE453">
        <v>0</v>
      </c>
      <c r="CF453">
        <v>0</v>
      </c>
      <c r="CG453">
        <v>0</v>
      </c>
      <c r="CM453">
        <v>0</v>
      </c>
      <c r="CN453" t="s">
        <v>6</v>
      </c>
      <c r="CO453">
        <v>0</v>
      </c>
      <c r="CP453">
        <f t="shared" si="385"/>
        <v>409.85</v>
      </c>
      <c r="CQ453">
        <f t="shared" si="386"/>
        <v>84.115800000000007</v>
      </c>
      <c r="CR453">
        <f t="shared" si="387"/>
        <v>0</v>
      </c>
      <c r="CS453">
        <f t="shared" si="388"/>
        <v>0</v>
      </c>
      <c r="CT453">
        <f t="shared" si="389"/>
        <v>120.81240000000001</v>
      </c>
      <c r="CU453">
        <f t="shared" si="390"/>
        <v>0</v>
      </c>
      <c r="CV453">
        <f t="shared" si="391"/>
        <v>2</v>
      </c>
      <c r="CW453">
        <f t="shared" si="392"/>
        <v>0</v>
      </c>
      <c r="CX453">
        <f t="shared" si="393"/>
        <v>0</v>
      </c>
      <c r="CY453">
        <f t="shared" si="394"/>
        <v>222.29040000000001</v>
      </c>
      <c r="CZ453">
        <f t="shared" si="395"/>
        <v>157.053</v>
      </c>
      <c r="DC453" t="s">
        <v>6</v>
      </c>
      <c r="DD453" t="s">
        <v>6</v>
      </c>
      <c r="DE453" t="s">
        <v>6</v>
      </c>
      <c r="DF453" t="s">
        <v>6</v>
      </c>
      <c r="DG453" t="s">
        <v>6</v>
      </c>
      <c r="DH453" t="s">
        <v>6</v>
      </c>
      <c r="DI453" t="s">
        <v>6</v>
      </c>
      <c r="DJ453" t="s">
        <v>6</v>
      </c>
      <c r="DK453" t="s">
        <v>6</v>
      </c>
      <c r="DL453" t="s">
        <v>6</v>
      </c>
      <c r="DM453" t="s">
        <v>6</v>
      </c>
      <c r="DN453">
        <v>0</v>
      </c>
      <c r="DO453">
        <v>0</v>
      </c>
      <c r="DP453">
        <v>1</v>
      </c>
      <c r="DQ453">
        <v>1</v>
      </c>
      <c r="DU453">
        <v>1013</v>
      </c>
      <c r="DV453" t="s">
        <v>35</v>
      </c>
      <c r="DW453" t="s">
        <v>35</v>
      </c>
      <c r="DX453">
        <v>1</v>
      </c>
      <c r="EE453">
        <v>16510374</v>
      </c>
      <c r="EF453">
        <v>3</v>
      </c>
      <c r="EG453" t="s">
        <v>40</v>
      </c>
      <c r="EH453">
        <v>0</v>
      </c>
      <c r="EI453" t="s">
        <v>6</v>
      </c>
      <c r="EJ453">
        <v>2</v>
      </c>
      <c r="EK453">
        <v>110004</v>
      </c>
      <c r="EL453" t="s">
        <v>373</v>
      </c>
      <c r="EM453" t="s">
        <v>374</v>
      </c>
      <c r="EO453" t="s">
        <v>6</v>
      </c>
      <c r="EQ453">
        <v>0</v>
      </c>
      <c r="ER453">
        <v>30.77</v>
      </c>
      <c r="ES453">
        <v>12.63</v>
      </c>
      <c r="ET453">
        <v>0</v>
      </c>
      <c r="EU453">
        <v>0</v>
      </c>
      <c r="EV453">
        <v>18.14</v>
      </c>
      <c r="EW453">
        <v>2</v>
      </c>
      <c r="EX453">
        <v>0</v>
      </c>
      <c r="EY453">
        <v>0</v>
      </c>
      <c r="FQ453">
        <v>0</v>
      </c>
      <c r="FR453">
        <f t="shared" si="396"/>
        <v>0</v>
      </c>
      <c r="FS453">
        <v>0</v>
      </c>
      <c r="FX453">
        <v>92</v>
      </c>
      <c r="FY453">
        <v>65</v>
      </c>
      <c r="GA453" t="s">
        <v>6</v>
      </c>
      <c r="GD453">
        <v>0</v>
      </c>
      <c r="GF453">
        <v>-1929198871</v>
      </c>
      <c r="GG453">
        <v>1</v>
      </c>
      <c r="GH453">
        <v>1</v>
      </c>
      <c r="GI453">
        <v>4</v>
      </c>
      <c r="GJ453">
        <v>0</v>
      </c>
      <c r="GK453">
        <f>ROUND(R453*(S12)/100,2)</f>
        <v>0</v>
      </c>
      <c r="GL453">
        <f t="shared" si="397"/>
        <v>0</v>
      </c>
      <c r="GM453">
        <f t="shared" si="398"/>
        <v>789.19</v>
      </c>
      <c r="GN453">
        <f t="shared" si="399"/>
        <v>0</v>
      </c>
      <c r="GO453">
        <f t="shared" si="400"/>
        <v>789.19</v>
      </c>
      <c r="GP453">
        <f t="shared" si="401"/>
        <v>0</v>
      </c>
      <c r="GR453">
        <v>0</v>
      </c>
      <c r="GS453">
        <v>3</v>
      </c>
      <c r="GT453">
        <v>0</v>
      </c>
      <c r="GU453" t="s">
        <v>6</v>
      </c>
      <c r="GV453">
        <f t="shared" si="402"/>
        <v>0</v>
      </c>
      <c r="GW453">
        <v>1</v>
      </c>
      <c r="GX453">
        <f t="shared" si="403"/>
        <v>0</v>
      </c>
      <c r="HA453">
        <v>0</v>
      </c>
      <c r="HB453">
        <v>0</v>
      </c>
      <c r="HC453">
        <f t="shared" si="404"/>
        <v>0</v>
      </c>
      <c r="IK453">
        <v>0</v>
      </c>
    </row>
    <row r="454" spans="1:255" x14ac:dyDescent="0.2">
      <c r="A454" s="2">
        <v>18</v>
      </c>
      <c r="B454" s="2">
        <v>1</v>
      </c>
      <c r="C454" s="2">
        <v>751</v>
      </c>
      <c r="D454" s="2"/>
      <c r="E454" s="2" t="s">
        <v>489</v>
      </c>
      <c r="F454" s="2" t="s">
        <v>490</v>
      </c>
      <c r="G454" s="2" t="s">
        <v>491</v>
      </c>
      <c r="H454" s="2" t="s">
        <v>378</v>
      </c>
      <c r="I454" s="2">
        <f>I452*J454</f>
        <v>2</v>
      </c>
      <c r="J454" s="2">
        <v>1</v>
      </c>
      <c r="K454" s="2"/>
      <c r="L454" s="2"/>
      <c r="M454" s="2"/>
      <c r="N454" s="2"/>
      <c r="O454" s="2">
        <f t="shared" si="371"/>
        <v>774.8</v>
      </c>
      <c r="P454" s="2">
        <f t="shared" si="372"/>
        <v>774.8</v>
      </c>
      <c r="Q454" s="2">
        <f t="shared" si="373"/>
        <v>0</v>
      </c>
      <c r="R454" s="2">
        <f t="shared" si="374"/>
        <v>0</v>
      </c>
      <c r="S454" s="2">
        <f t="shared" si="375"/>
        <v>0</v>
      </c>
      <c r="T454" s="2">
        <f t="shared" si="376"/>
        <v>0</v>
      </c>
      <c r="U454" s="2">
        <f t="shared" si="377"/>
        <v>0</v>
      </c>
      <c r="V454" s="2">
        <f t="shared" si="378"/>
        <v>0</v>
      </c>
      <c r="W454" s="2">
        <f t="shared" si="379"/>
        <v>0</v>
      </c>
      <c r="X454" s="2">
        <f t="shared" si="380"/>
        <v>0</v>
      </c>
      <c r="Y454" s="2">
        <f t="shared" si="381"/>
        <v>0</v>
      </c>
      <c r="Z454" s="2"/>
      <c r="AA454" s="2">
        <v>16781625</v>
      </c>
      <c r="AB454" s="2">
        <f t="shared" si="382"/>
        <v>387.4</v>
      </c>
      <c r="AC454" s="2">
        <f>ROUND((ES454),6)</f>
        <v>387.4</v>
      </c>
      <c r="AD454" s="2">
        <f>ROUND((((ET454)-(EU454))+AE454),6)</f>
        <v>0</v>
      </c>
      <c r="AE454" s="2">
        <f t="shared" si="405"/>
        <v>0</v>
      </c>
      <c r="AF454" s="2">
        <f t="shared" si="405"/>
        <v>0</v>
      </c>
      <c r="AG454" s="2">
        <f t="shared" si="383"/>
        <v>0</v>
      </c>
      <c r="AH454" s="2">
        <f t="shared" si="406"/>
        <v>0</v>
      </c>
      <c r="AI454" s="2">
        <f t="shared" si="406"/>
        <v>0</v>
      </c>
      <c r="AJ454" s="2">
        <f t="shared" si="384"/>
        <v>0</v>
      </c>
      <c r="AK454" s="2">
        <v>387.4</v>
      </c>
      <c r="AL454" s="2">
        <v>387.4</v>
      </c>
      <c r="AM454" s="2">
        <v>0</v>
      </c>
      <c r="AN454" s="2">
        <v>0</v>
      </c>
      <c r="AO454" s="2">
        <v>0</v>
      </c>
      <c r="AP454" s="2">
        <v>0</v>
      </c>
      <c r="AQ454" s="2">
        <v>0</v>
      </c>
      <c r="AR454" s="2">
        <v>0</v>
      </c>
      <c r="AS454" s="2">
        <v>0</v>
      </c>
      <c r="AT454" s="2">
        <v>92</v>
      </c>
      <c r="AU454" s="2">
        <v>65</v>
      </c>
      <c r="AV454" s="2">
        <v>1</v>
      </c>
      <c r="AW454" s="2">
        <v>1</v>
      </c>
      <c r="AX454" s="2"/>
      <c r="AY454" s="2"/>
      <c r="AZ454" s="2">
        <v>1</v>
      </c>
      <c r="BA454" s="2">
        <v>1</v>
      </c>
      <c r="BB454" s="2">
        <v>1</v>
      </c>
      <c r="BC454" s="2">
        <v>1</v>
      </c>
      <c r="BD454" s="2" t="s">
        <v>6</v>
      </c>
      <c r="BE454" s="2" t="s">
        <v>6</v>
      </c>
      <c r="BF454" s="2" t="s">
        <v>6</v>
      </c>
      <c r="BG454" s="2" t="s">
        <v>6</v>
      </c>
      <c r="BH454" s="2">
        <v>3</v>
      </c>
      <c r="BI454" s="2">
        <v>2</v>
      </c>
      <c r="BJ454" s="2" t="s">
        <v>492</v>
      </c>
      <c r="BK454" s="2"/>
      <c r="BL454" s="2"/>
      <c r="BM454" s="2">
        <v>110004</v>
      </c>
      <c r="BN454" s="2">
        <v>0</v>
      </c>
      <c r="BO454" s="2" t="s">
        <v>6</v>
      </c>
      <c r="BP454" s="2">
        <v>0</v>
      </c>
      <c r="BQ454" s="2">
        <v>3</v>
      </c>
      <c r="BR454" s="2">
        <v>0</v>
      </c>
      <c r="BS454" s="2">
        <v>1</v>
      </c>
      <c r="BT454" s="2">
        <v>1</v>
      </c>
      <c r="BU454" s="2">
        <v>1</v>
      </c>
      <c r="BV454" s="2">
        <v>1</v>
      </c>
      <c r="BW454" s="2">
        <v>1</v>
      </c>
      <c r="BX454" s="2">
        <v>1</v>
      </c>
      <c r="BY454" s="2" t="s">
        <v>6</v>
      </c>
      <c r="BZ454" s="2">
        <v>92</v>
      </c>
      <c r="CA454" s="2">
        <v>65</v>
      </c>
      <c r="CB454" s="2"/>
      <c r="CC454" s="2"/>
      <c r="CD454" s="2"/>
      <c r="CE454" s="2">
        <v>0</v>
      </c>
      <c r="CF454" s="2">
        <v>0</v>
      </c>
      <c r="CG454" s="2">
        <v>0</v>
      </c>
      <c r="CH454" s="2"/>
      <c r="CI454" s="2"/>
      <c r="CJ454" s="2"/>
      <c r="CK454" s="2"/>
      <c r="CL454" s="2"/>
      <c r="CM454" s="2">
        <v>0</v>
      </c>
      <c r="CN454" s="2" t="s">
        <v>6</v>
      </c>
      <c r="CO454" s="2">
        <v>0</v>
      </c>
      <c r="CP454" s="2">
        <f t="shared" si="385"/>
        <v>774.8</v>
      </c>
      <c r="CQ454" s="2">
        <f t="shared" si="386"/>
        <v>387.4</v>
      </c>
      <c r="CR454" s="2">
        <f t="shared" si="387"/>
        <v>0</v>
      </c>
      <c r="CS454" s="2">
        <f t="shared" si="388"/>
        <v>0</v>
      </c>
      <c r="CT454" s="2">
        <f t="shared" si="389"/>
        <v>0</v>
      </c>
      <c r="CU454" s="2">
        <f t="shared" si="390"/>
        <v>0</v>
      </c>
      <c r="CV454" s="2">
        <f t="shared" si="391"/>
        <v>0</v>
      </c>
      <c r="CW454" s="2">
        <f t="shared" si="392"/>
        <v>0</v>
      </c>
      <c r="CX454" s="2">
        <f t="shared" si="393"/>
        <v>0</v>
      </c>
      <c r="CY454" s="2">
        <f t="shared" si="394"/>
        <v>0</v>
      </c>
      <c r="CZ454" s="2">
        <f t="shared" si="395"/>
        <v>0</v>
      </c>
      <c r="DA454" s="2"/>
      <c r="DB454" s="2"/>
      <c r="DC454" s="2" t="s">
        <v>6</v>
      </c>
      <c r="DD454" s="2" t="s">
        <v>6</v>
      </c>
      <c r="DE454" s="2" t="s">
        <v>6</v>
      </c>
      <c r="DF454" s="2" t="s">
        <v>6</v>
      </c>
      <c r="DG454" s="2" t="s">
        <v>6</v>
      </c>
      <c r="DH454" s="2" t="s">
        <v>6</v>
      </c>
      <c r="DI454" s="2" t="s">
        <v>6</v>
      </c>
      <c r="DJ454" s="2" t="s">
        <v>6</v>
      </c>
      <c r="DK454" s="2" t="s">
        <v>6</v>
      </c>
      <c r="DL454" s="2" t="s">
        <v>6</v>
      </c>
      <c r="DM454" s="2" t="s">
        <v>6</v>
      </c>
      <c r="DN454" s="2">
        <v>0</v>
      </c>
      <c r="DO454" s="2">
        <v>0</v>
      </c>
      <c r="DP454" s="2">
        <v>1</v>
      </c>
      <c r="DQ454" s="2">
        <v>1</v>
      </c>
      <c r="DR454" s="2"/>
      <c r="DS454" s="2"/>
      <c r="DT454" s="2"/>
      <c r="DU454" s="2">
        <v>1010</v>
      </c>
      <c r="DV454" s="2" t="s">
        <v>378</v>
      </c>
      <c r="DW454" s="2" t="s">
        <v>378</v>
      </c>
      <c r="DX454" s="2">
        <v>1</v>
      </c>
      <c r="DY454" s="2"/>
      <c r="DZ454" s="2"/>
      <c r="EA454" s="2"/>
      <c r="EB454" s="2"/>
      <c r="EC454" s="2"/>
      <c r="ED454" s="2"/>
      <c r="EE454" s="2">
        <v>16510374</v>
      </c>
      <c r="EF454" s="2">
        <v>3</v>
      </c>
      <c r="EG454" s="2" t="s">
        <v>40</v>
      </c>
      <c r="EH454" s="2">
        <v>0</v>
      </c>
      <c r="EI454" s="2" t="s">
        <v>6</v>
      </c>
      <c r="EJ454" s="2">
        <v>2</v>
      </c>
      <c r="EK454" s="2">
        <v>110004</v>
      </c>
      <c r="EL454" s="2" t="s">
        <v>373</v>
      </c>
      <c r="EM454" s="2" t="s">
        <v>374</v>
      </c>
      <c r="EN454" s="2"/>
      <c r="EO454" s="2" t="s">
        <v>6</v>
      </c>
      <c r="EP454" s="2"/>
      <c r="EQ454" s="2">
        <v>0</v>
      </c>
      <c r="ER454" s="2">
        <v>387.4</v>
      </c>
      <c r="ES454" s="2">
        <v>387.4</v>
      </c>
      <c r="ET454" s="2">
        <v>0</v>
      </c>
      <c r="EU454" s="2">
        <v>0</v>
      </c>
      <c r="EV454" s="2">
        <v>0</v>
      </c>
      <c r="EW454" s="2">
        <v>0</v>
      </c>
      <c r="EX454" s="2">
        <v>0</v>
      </c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>
        <v>0</v>
      </c>
      <c r="FR454" s="2">
        <f t="shared" si="396"/>
        <v>0</v>
      </c>
      <c r="FS454" s="2">
        <v>0</v>
      </c>
      <c r="FT454" s="2"/>
      <c r="FU454" s="2"/>
      <c r="FV454" s="2"/>
      <c r="FW454" s="2"/>
      <c r="FX454" s="2">
        <v>92</v>
      </c>
      <c r="FY454" s="2">
        <v>65</v>
      </c>
      <c r="FZ454" s="2"/>
      <c r="GA454" s="2" t="s">
        <v>6</v>
      </c>
      <c r="GB454" s="2"/>
      <c r="GC454" s="2"/>
      <c r="GD454" s="2">
        <v>0</v>
      </c>
      <c r="GE454" s="2"/>
      <c r="GF454" s="2">
        <v>171949803</v>
      </c>
      <c r="GG454" s="2">
        <v>2</v>
      </c>
      <c r="GH454" s="2">
        <v>1</v>
      </c>
      <c r="GI454" s="2">
        <v>-2</v>
      </c>
      <c r="GJ454" s="2">
        <v>0</v>
      </c>
      <c r="GK454" s="2">
        <f>ROUND(R454*(R12)/100,2)</f>
        <v>0</v>
      </c>
      <c r="GL454" s="2">
        <f t="shared" si="397"/>
        <v>0</v>
      </c>
      <c r="GM454" s="2">
        <f t="shared" si="398"/>
        <v>774.8</v>
      </c>
      <c r="GN454" s="2">
        <f t="shared" si="399"/>
        <v>0</v>
      </c>
      <c r="GO454" s="2">
        <f t="shared" si="400"/>
        <v>774.8</v>
      </c>
      <c r="GP454" s="2">
        <f t="shared" si="401"/>
        <v>0</v>
      </c>
      <c r="GQ454" s="2"/>
      <c r="GR454" s="2">
        <v>0</v>
      </c>
      <c r="GS454" s="2">
        <v>3</v>
      </c>
      <c r="GT454" s="2">
        <v>0</v>
      </c>
      <c r="GU454" s="2" t="s">
        <v>6</v>
      </c>
      <c r="GV454" s="2">
        <f t="shared" si="402"/>
        <v>0</v>
      </c>
      <c r="GW454" s="2">
        <v>1</v>
      </c>
      <c r="GX454" s="2">
        <f t="shared" si="403"/>
        <v>0</v>
      </c>
      <c r="GY454" s="2"/>
      <c r="GZ454" s="2"/>
      <c r="HA454" s="2">
        <v>0</v>
      </c>
      <c r="HB454" s="2">
        <v>0</v>
      </c>
      <c r="HC454" s="2">
        <f t="shared" si="404"/>
        <v>0</v>
      </c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  <c r="IG454" s="2"/>
      <c r="IH454" s="2"/>
      <c r="II454" s="2"/>
      <c r="IJ454" s="2"/>
      <c r="IK454" s="2">
        <v>0</v>
      </c>
      <c r="IL454" s="2"/>
      <c r="IM454" s="2"/>
      <c r="IN454" s="2"/>
      <c r="IO454" s="2"/>
      <c r="IP454" s="2"/>
      <c r="IQ454" s="2"/>
      <c r="IR454" s="2"/>
      <c r="IS454" s="2"/>
      <c r="IT454" s="2"/>
      <c r="IU454" s="2"/>
    </row>
    <row r="455" spans="1:255" x14ac:dyDescent="0.2">
      <c r="A455">
        <v>18</v>
      </c>
      <c r="B455">
        <v>1</v>
      </c>
      <c r="C455">
        <v>757</v>
      </c>
      <c r="E455" t="s">
        <v>489</v>
      </c>
      <c r="F455" t="s">
        <v>490</v>
      </c>
      <c r="G455" t="s">
        <v>491</v>
      </c>
      <c r="H455" t="s">
        <v>378</v>
      </c>
      <c r="I455">
        <f>I453*J455</f>
        <v>2</v>
      </c>
      <c r="J455">
        <v>1</v>
      </c>
      <c r="O455">
        <f t="shared" si="371"/>
        <v>5160.17</v>
      </c>
      <c r="P455">
        <f t="shared" si="372"/>
        <v>5160.17</v>
      </c>
      <c r="Q455">
        <f t="shared" si="373"/>
        <v>0</v>
      </c>
      <c r="R455">
        <f t="shared" si="374"/>
        <v>0</v>
      </c>
      <c r="S455">
        <f t="shared" si="375"/>
        <v>0</v>
      </c>
      <c r="T455">
        <f t="shared" si="376"/>
        <v>0</v>
      </c>
      <c r="U455">
        <f t="shared" si="377"/>
        <v>0</v>
      </c>
      <c r="V455">
        <f t="shared" si="378"/>
        <v>0</v>
      </c>
      <c r="W455">
        <f t="shared" si="379"/>
        <v>0</v>
      </c>
      <c r="X455">
        <f t="shared" si="380"/>
        <v>0</v>
      </c>
      <c r="Y455">
        <f t="shared" si="381"/>
        <v>0</v>
      </c>
      <c r="AA455">
        <v>16781639</v>
      </c>
      <c r="AB455">
        <f t="shared" si="382"/>
        <v>387.4</v>
      </c>
      <c r="AC455">
        <f>ROUND((ES455),6)</f>
        <v>387.4</v>
      </c>
      <c r="AD455">
        <f>ROUND((((ET455)-(EU455))+AE455),6)</f>
        <v>0</v>
      </c>
      <c r="AE455">
        <f t="shared" si="405"/>
        <v>0</v>
      </c>
      <c r="AF455">
        <f t="shared" si="405"/>
        <v>0</v>
      </c>
      <c r="AG455">
        <f t="shared" si="383"/>
        <v>0</v>
      </c>
      <c r="AH455">
        <f t="shared" si="406"/>
        <v>0</v>
      </c>
      <c r="AI455">
        <f t="shared" si="406"/>
        <v>0</v>
      </c>
      <c r="AJ455">
        <f t="shared" si="384"/>
        <v>0</v>
      </c>
      <c r="AK455">
        <v>387.4</v>
      </c>
      <c r="AL455">
        <v>387.4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92</v>
      </c>
      <c r="AU455">
        <v>65</v>
      </c>
      <c r="AV455">
        <v>1</v>
      </c>
      <c r="AW455">
        <v>1</v>
      </c>
      <c r="AZ455">
        <v>6.66</v>
      </c>
      <c r="BA455">
        <v>1</v>
      </c>
      <c r="BB455">
        <v>1</v>
      </c>
      <c r="BC455">
        <v>6.66</v>
      </c>
      <c r="BD455" t="s">
        <v>6</v>
      </c>
      <c r="BE455" t="s">
        <v>6</v>
      </c>
      <c r="BF455" t="s">
        <v>6</v>
      </c>
      <c r="BG455" t="s">
        <v>6</v>
      </c>
      <c r="BH455">
        <v>3</v>
      </c>
      <c r="BI455">
        <v>2</v>
      </c>
      <c r="BJ455" t="s">
        <v>492</v>
      </c>
      <c r="BM455">
        <v>110004</v>
      </c>
      <c r="BN455">
        <v>0</v>
      </c>
      <c r="BO455" t="s">
        <v>6</v>
      </c>
      <c r="BP455">
        <v>0</v>
      </c>
      <c r="BQ455">
        <v>3</v>
      </c>
      <c r="BR455">
        <v>0</v>
      </c>
      <c r="BS455">
        <v>1</v>
      </c>
      <c r="BT455">
        <v>1</v>
      </c>
      <c r="BU455">
        <v>1</v>
      </c>
      <c r="BV455">
        <v>1</v>
      </c>
      <c r="BW455">
        <v>1</v>
      </c>
      <c r="BX455">
        <v>1</v>
      </c>
      <c r="BY455" t="s">
        <v>6</v>
      </c>
      <c r="BZ455">
        <v>92</v>
      </c>
      <c r="CA455">
        <v>65</v>
      </c>
      <c r="CE455">
        <v>0</v>
      </c>
      <c r="CF455">
        <v>0</v>
      </c>
      <c r="CG455">
        <v>0</v>
      </c>
      <c r="CM455">
        <v>0</v>
      </c>
      <c r="CN455" t="s">
        <v>6</v>
      </c>
      <c r="CO455">
        <v>0</v>
      </c>
      <c r="CP455">
        <f t="shared" si="385"/>
        <v>5160.17</v>
      </c>
      <c r="CQ455">
        <f t="shared" si="386"/>
        <v>2580.0839999999998</v>
      </c>
      <c r="CR455">
        <f t="shared" si="387"/>
        <v>0</v>
      </c>
      <c r="CS455">
        <f t="shared" si="388"/>
        <v>0</v>
      </c>
      <c r="CT455">
        <f t="shared" si="389"/>
        <v>0</v>
      </c>
      <c r="CU455">
        <f t="shared" si="390"/>
        <v>0</v>
      </c>
      <c r="CV455">
        <f t="shared" si="391"/>
        <v>0</v>
      </c>
      <c r="CW455">
        <f t="shared" si="392"/>
        <v>0</v>
      </c>
      <c r="CX455">
        <f t="shared" si="393"/>
        <v>0</v>
      </c>
      <c r="CY455">
        <f t="shared" si="394"/>
        <v>0</v>
      </c>
      <c r="CZ455">
        <f t="shared" si="395"/>
        <v>0</v>
      </c>
      <c r="DC455" t="s">
        <v>6</v>
      </c>
      <c r="DD455" t="s">
        <v>6</v>
      </c>
      <c r="DE455" t="s">
        <v>6</v>
      </c>
      <c r="DF455" t="s">
        <v>6</v>
      </c>
      <c r="DG455" t="s">
        <v>6</v>
      </c>
      <c r="DH455" t="s">
        <v>6</v>
      </c>
      <c r="DI455" t="s">
        <v>6</v>
      </c>
      <c r="DJ455" t="s">
        <v>6</v>
      </c>
      <c r="DK455" t="s">
        <v>6</v>
      </c>
      <c r="DL455" t="s">
        <v>6</v>
      </c>
      <c r="DM455" t="s">
        <v>6</v>
      </c>
      <c r="DN455">
        <v>0</v>
      </c>
      <c r="DO455">
        <v>0</v>
      </c>
      <c r="DP455">
        <v>1</v>
      </c>
      <c r="DQ455">
        <v>1</v>
      </c>
      <c r="DU455">
        <v>1010</v>
      </c>
      <c r="DV455" t="s">
        <v>378</v>
      </c>
      <c r="DW455" t="s">
        <v>378</v>
      </c>
      <c r="DX455">
        <v>1</v>
      </c>
      <c r="EE455">
        <v>16510374</v>
      </c>
      <c r="EF455">
        <v>3</v>
      </c>
      <c r="EG455" t="s">
        <v>40</v>
      </c>
      <c r="EH455">
        <v>0</v>
      </c>
      <c r="EI455" t="s">
        <v>6</v>
      </c>
      <c r="EJ455">
        <v>2</v>
      </c>
      <c r="EK455">
        <v>110004</v>
      </c>
      <c r="EL455" t="s">
        <v>373</v>
      </c>
      <c r="EM455" t="s">
        <v>374</v>
      </c>
      <c r="EO455" t="s">
        <v>6</v>
      </c>
      <c r="EQ455">
        <v>0</v>
      </c>
      <c r="ER455">
        <v>387.4</v>
      </c>
      <c r="ES455">
        <v>387.4</v>
      </c>
      <c r="ET455">
        <v>0</v>
      </c>
      <c r="EU455">
        <v>0</v>
      </c>
      <c r="EV455">
        <v>0</v>
      </c>
      <c r="EW455">
        <v>0</v>
      </c>
      <c r="EX455">
        <v>0</v>
      </c>
      <c r="FQ455">
        <v>0</v>
      </c>
      <c r="FR455">
        <f t="shared" si="396"/>
        <v>0</v>
      </c>
      <c r="FS455">
        <v>0</v>
      </c>
      <c r="FX455">
        <v>92</v>
      </c>
      <c r="FY455">
        <v>65</v>
      </c>
      <c r="GA455" t="s">
        <v>6</v>
      </c>
      <c r="GD455">
        <v>0</v>
      </c>
      <c r="GF455">
        <v>171949803</v>
      </c>
      <c r="GG455">
        <v>1</v>
      </c>
      <c r="GH455">
        <v>1</v>
      </c>
      <c r="GI455">
        <v>4</v>
      </c>
      <c r="GJ455">
        <v>0</v>
      </c>
      <c r="GK455">
        <f>ROUND(R455*(S12)/100,2)</f>
        <v>0</v>
      </c>
      <c r="GL455">
        <f t="shared" si="397"/>
        <v>0</v>
      </c>
      <c r="GM455">
        <f t="shared" si="398"/>
        <v>5160.17</v>
      </c>
      <c r="GN455">
        <f t="shared" si="399"/>
        <v>0</v>
      </c>
      <c r="GO455">
        <f t="shared" si="400"/>
        <v>5160.17</v>
      </c>
      <c r="GP455">
        <f t="shared" si="401"/>
        <v>0</v>
      </c>
      <c r="GR455">
        <v>0</v>
      </c>
      <c r="GS455">
        <v>3</v>
      </c>
      <c r="GT455">
        <v>0</v>
      </c>
      <c r="GU455" t="s">
        <v>6</v>
      </c>
      <c r="GV455">
        <f t="shared" si="402"/>
        <v>0</v>
      </c>
      <c r="GW455">
        <v>1</v>
      </c>
      <c r="GX455">
        <f t="shared" si="403"/>
        <v>0</v>
      </c>
      <c r="HA455">
        <v>0</v>
      </c>
      <c r="HB455">
        <v>0</v>
      </c>
      <c r="HC455">
        <f t="shared" si="404"/>
        <v>0</v>
      </c>
      <c r="IK455">
        <v>0</v>
      </c>
    </row>
    <row r="456" spans="1:255" x14ac:dyDescent="0.2">
      <c r="A456" s="2">
        <v>17</v>
      </c>
      <c r="B456" s="2">
        <v>1</v>
      </c>
      <c r="C456" s="2">
        <f>ROW(SmtRes!A764)</f>
        <v>764</v>
      </c>
      <c r="D456" s="2">
        <f>ROW(EtalonRes!A736)</f>
        <v>736</v>
      </c>
      <c r="E456" s="2" t="s">
        <v>493</v>
      </c>
      <c r="F456" s="2" t="s">
        <v>494</v>
      </c>
      <c r="G456" s="2" t="s">
        <v>495</v>
      </c>
      <c r="H456" s="2" t="s">
        <v>35</v>
      </c>
      <c r="I456" s="2">
        <v>6</v>
      </c>
      <c r="J456" s="2">
        <v>0</v>
      </c>
      <c r="K456" s="2"/>
      <c r="L456" s="2"/>
      <c r="M456" s="2"/>
      <c r="N456" s="2"/>
      <c r="O456" s="2">
        <f t="shared" si="371"/>
        <v>29.09</v>
      </c>
      <c r="P456" s="2">
        <f t="shared" si="372"/>
        <v>0</v>
      </c>
      <c r="Q456" s="2">
        <f t="shared" si="373"/>
        <v>0</v>
      </c>
      <c r="R456" s="2">
        <f t="shared" si="374"/>
        <v>0</v>
      </c>
      <c r="S456" s="2">
        <f t="shared" si="375"/>
        <v>29.09</v>
      </c>
      <c r="T456" s="2">
        <f t="shared" si="376"/>
        <v>0</v>
      </c>
      <c r="U456" s="2">
        <f t="shared" si="377"/>
        <v>3.024</v>
      </c>
      <c r="V456" s="2">
        <f t="shared" si="378"/>
        <v>0</v>
      </c>
      <c r="W456" s="2">
        <f t="shared" si="379"/>
        <v>0</v>
      </c>
      <c r="X456" s="2">
        <f t="shared" si="380"/>
        <v>23.27</v>
      </c>
      <c r="Y456" s="2">
        <f t="shared" si="381"/>
        <v>17.45</v>
      </c>
      <c r="Z456" s="2"/>
      <c r="AA456" s="2">
        <v>16781625</v>
      </c>
      <c r="AB456" s="2">
        <f t="shared" si="382"/>
        <v>4.8479999999999999</v>
      </c>
      <c r="AC456" s="2">
        <f>ROUND(((ES456*0)),6)</f>
        <v>0</v>
      </c>
      <c r="AD456" s="2">
        <f>ROUND(((((ET456*0.3))-((EU456*0.3)))+AE456),6)</f>
        <v>0</v>
      </c>
      <c r="AE456" s="2">
        <f>ROUND(((EU456*0.3)),6)</f>
        <v>0</v>
      </c>
      <c r="AF456" s="2">
        <f>ROUND(((EV456*0.3)),6)</f>
        <v>4.8479999999999999</v>
      </c>
      <c r="AG456" s="2">
        <f t="shared" si="383"/>
        <v>0</v>
      </c>
      <c r="AH456" s="2">
        <f>((EW456*0.3))</f>
        <v>0.504</v>
      </c>
      <c r="AI456" s="2">
        <f>((EX456*0.3))</f>
        <v>0</v>
      </c>
      <c r="AJ456" s="2">
        <f t="shared" si="384"/>
        <v>0</v>
      </c>
      <c r="AK456" s="2">
        <v>18.91</v>
      </c>
      <c r="AL456" s="2">
        <v>2.75</v>
      </c>
      <c r="AM456" s="2">
        <v>0</v>
      </c>
      <c r="AN456" s="2">
        <v>0</v>
      </c>
      <c r="AO456" s="2">
        <v>16.16</v>
      </c>
      <c r="AP456" s="2">
        <v>0</v>
      </c>
      <c r="AQ456" s="2">
        <v>1.68</v>
      </c>
      <c r="AR456" s="2">
        <v>0</v>
      </c>
      <c r="AS456" s="2">
        <v>0</v>
      </c>
      <c r="AT456" s="2">
        <v>80</v>
      </c>
      <c r="AU456" s="2">
        <v>60</v>
      </c>
      <c r="AV456" s="2">
        <v>1</v>
      </c>
      <c r="AW456" s="2">
        <v>1</v>
      </c>
      <c r="AX456" s="2"/>
      <c r="AY456" s="2"/>
      <c r="AZ456" s="2">
        <v>1</v>
      </c>
      <c r="BA456" s="2">
        <v>1</v>
      </c>
      <c r="BB456" s="2">
        <v>1</v>
      </c>
      <c r="BC456" s="2">
        <v>1</v>
      </c>
      <c r="BD456" s="2" t="s">
        <v>6</v>
      </c>
      <c r="BE456" s="2" t="s">
        <v>6</v>
      </c>
      <c r="BF456" s="2" t="s">
        <v>6</v>
      </c>
      <c r="BG456" s="2" t="s">
        <v>6</v>
      </c>
      <c r="BH456" s="2">
        <v>0</v>
      </c>
      <c r="BI456" s="2">
        <v>2</v>
      </c>
      <c r="BJ456" s="2" t="s">
        <v>496</v>
      </c>
      <c r="BK456" s="2"/>
      <c r="BL456" s="2"/>
      <c r="BM456" s="2">
        <v>110011</v>
      </c>
      <c r="BN456" s="2">
        <v>0</v>
      </c>
      <c r="BO456" s="2" t="s">
        <v>6</v>
      </c>
      <c r="BP456" s="2">
        <v>0</v>
      </c>
      <c r="BQ456" s="2">
        <v>3</v>
      </c>
      <c r="BR456" s="2">
        <v>0</v>
      </c>
      <c r="BS456" s="2">
        <v>1</v>
      </c>
      <c r="BT456" s="2">
        <v>1</v>
      </c>
      <c r="BU456" s="2">
        <v>1</v>
      </c>
      <c r="BV456" s="2">
        <v>1</v>
      </c>
      <c r="BW456" s="2">
        <v>1</v>
      </c>
      <c r="BX456" s="2">
        <v>1</v>
      </c>
      <c r="BY456" s="2" t="s">
        <v>6</v>
      </c>
      <c r="BZ456" s="2">
        <v>80</v>
      </c>
      <c r="CA456" s="2">
        <v>60</v>
      </c>
      <c r="CB456" s="2"/>
      <c r="CC456" s="2"/>
      <c r="CD456" s="2"/>
      <c r="CE456" s="2">
        <v>0</v>
      </c>
      <c r="CF456" s="2">
        <v>0</v>
      </c>
      <c r="CG456" s="2">
        <v>0</v>
      </c>
      <c r="CH456" s="2"/>
      <c r="CI456" s="2"/>
      <c r="CJ456" s="2"/>
      <c r="CK456" s="2"/>
      <c r="CL456" s="2"/>
      <c r="CM456" s="2">
        <v>0</v>
      </c>
      <c r="CN456" s="2" t="s">
        <v>37</v>
      </c>
      <c r="CO456" s="2">
        <v>0</v>
      </c>
      <c r="CP456" s="2">
        <f t="shared" si="385"/>
        <v>29.09</v>
      </c>
      <c r="CQ456" s="2">
        <f t="shared" si="386"/>
        <v>0</v>
      </c>
      <c r="CR456" s="2">
        <f t="shared" si="387"/>
        <v>0</v>
      </c>
      <c r="CS456" s="2">
        <f t="shared" si="388"/>
        <v>0</v>
      </c>
      <c r="CT456" s="2">
        <f t="shared" si="389"/>
        <v>4.8479999999999999</v>
      </c>
      <c r="CU456" s="2">
        <f t="shared" si="390"/>
        <v>0</v>
      </c>
      <c r="CV456" s="2">
        <f t="shared" si="391"/>
        <v>0.504</v>
      </c>
      <c r="CW456" s="2">
        <f t="shared" si="392"/>
        <v>0</v>
      </c>
      <c r="CX456" s="2">
        <f t="shared" si="393"/>
        <v>0</v>
      </c>
      <c r="CY456" s="2">
        <f t="shared" si="394"/>
        <v>23.271999999999998</v>
      </c>
      <c r="CZ456" s="2">
        <f t="shared" si="395"/>
        <v>17.454000000000001</v>
      </c>
      <c r="DA456" s="2"/>
      <c r="DB456" s="2"/>
      <c r="DC456" s="2" t="s">
        <v>6</v>
      </c>
      <c r="DD456" s="2" t="s">
        <v>38</v>
      </c>
      <c r="DE456" s="2" t="s">
        <v>39</v>
      </c>
      <c r="DF456" s="2" t="s">
        <v>39</v>
      </c>
      <c r="DG456" s="2" t="s">
        <v>39</v>
      </c>
      <c r="DH456" s="2" t="s">
        <v>6</v>
      </c>
      <c r="DI456" s="2" t="s">
        <v>39</v>
      </c>
      <c r="DJ456" s="2" t="s">
        <v>39</v>
      </c>
      <c r="DK456" s="2" t="s">
        <v>6</v>
      </c>
      <c r="DL456" s="2" t="s">
        <v>6</v>
      </c>
      <c r="DM456" s="2" t="s">
        <v>6</v>
      </c>
      <c r="DN456" s="2">
        <v>0</v>
      </c>
      <c r="DO456" s="2">
        <v>0</v>
      </c>
      <c r="DP456" s="2">
        <v>1</v>
      </c>
      <c r="DQ456" s="2">
        <v>1</v>
      </c>
      <c r="DR456" s="2"/>
      <c r="DS456" s="2"/>
      <c r="DT456" s="2"/>
      <c r="DU456" s="2">
        <v>1013</v>
      </c>
      <c r="DV456" s="2" t="s">
        <v>35</v>
      </c>
      <c r="DW456" s="2" t="s">
        <v>35</v>
      </c>
      <c r="DX456" s="2">
        <v>1</v>
      </c>
      <c r="DY456" s="2"/>
      <c r="DZ456" s="2"/>
      <c r="EA456" s="2"/>
      <c r="EB456" s="2"/>
      <c r="EC456" s="2"/>
      <c r="ED456" s="2"/>
      <c r="EE456" s="2">
        <v>16510417</v>
      </c>
      <c r="EF456" s="2">
        <v>3</v>
      </c>
      <c r="EG456" s="2" t="s">
        <v>40</v>
      </c>
      <c r="EH456" s="2">
        <v>0</v>
      </c>
      <c r="EI456" s="2" t="s">
        <v>6</v>
      </c>
      <c r="EJ456" s="2">
        <v>2</v>
      </c>
      <c r="EK456" s="2">
        <v>110011</v>
      </c>
      <c r="EL456" s="2" t="s">
        <v>497</v>
      </c>
      <c r="EM456" s="2" t="s">
        <v>374</v>
      </c>
      <c r="EN456" s="2"/>
      <c r="EO456" s="2" t="s">
        <v>43</v>
      </c>
      <c r="EP456" s="2"/>
      <c r="EQ456" s="2">
        <v>0</v>
      </c>
      <c r="ER456" s="2">
        <v>18.91</v>
      </c>
      <c r="ES456" s="2">
        <v>2.75</v>
      </c>
      <c r="ET456" s="2">
        <v>0</v>
      </c>
      <c r="EU456" s="2">
        <v>0</v>
      </c>
      <c r="EV456" s="2">
        <v>16.16</v>
      </c>
      <c r="EW456" s="2">
        <v>1.68</v>
      </c>
      <c r="EX456" s="2">
        <v>0</v>
      </c>
      <c r="EY456" s="2">
        <v>0</v>
      </c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>
        <v>0</v>
      </c>
      <c r="FR456" s="2">
        <f t="shared" si="396"/>
        <v>0</v>
      </c>
      <c r="FS456" s="2">
        <v>0</v>
      </c>
      <c r="FT456" s="2"/>
      <c r="FU456" s="2"/>
      <c r="FV456" s="2"/>
      <c r="FW456" s="2"/>
      <c r="FX456" s="2">
        <v>80</v>
      </c>
      <c r="FY456" s="2">
        <v>60</v>
      </c>
      <c r="FZ456" s="2"/>
      <c r="GA456" s="2" t="s">
        <v>6</v>
      </c>
      <c r="GB456" s="2"/>
      <c r="GC456" s="2"/>
      <c r="GD456" s="2">
        <v>0</v>
      </c>
      <c r="GE456" s="2"/>
      <c r="GF456" s="2">
        <v>-1785976664</v>
      </c>
      <c r="GG456" s="2">
        <v>2</v>
      </c>
      <c r="GH456" s="2">
        <v>1</v>
      </c>
      <c r="GI456" s="2">
        <v>-2</v>
      </c>
      <c r="GJ456" s="2">
        <v>0</v>
      </c>
      <c r="GK456" s="2">
        <f>ROUND(R456*(R12)/100,2)</f>
        <v>0</v>
      </c>
      <c r="GL456" s="2">
        <f t="shared" si="397"/>
        <v>0</v>
      </c>
      <c r="GM456" s="2">
        <f t="shared" si="398"/>
        <v>69.81</v>
      </c>
      <c r="GN456" s="2">
        <f t="shared" si="399"/>
        <v>0</v>
      </c>
      <c r="GO456" s="2">
        <f t="shared" si="400"/>
        <v>69.81</v>
      </c>
      <c r="GP456" s="2">
        <f t="shared" si="401"/>
        <v>0</v>
      </c>
      <c r="GQ456" s="2"/>
      <c r="GR456" s="2">
        <v>0</v>
      </c>
      <c r="GS456" s="2">
        <v>3</v>
      </c>
      <c r="GT456" s="2">
        <v>0</v>
      </c>
      <c r="GU456" s="2" t="s">
        <v>6</v>
      </c>
      <c r="GV456" s="2">
        <f t="shared" si="402"/>
        <v>0</v>
      </c>
      <c r="GW456" s="2">
        <v>1</v>
      </c>
      <c r="GX456" s="2">
        <f t="shared" si="403"/>
        <v>0</v>
      </c>
      <c r="GY456" s="2"/>
      <c r="GZ456" s="2"/>
      <c r="HA456" s="2">
        <v>0</v>
      </c>
      <c r="HB456" s="2">
        <v>0</v>
      </c>
      <c r="HC456" s="2">
        <f t="shared" si="404"/>
        <v>0</v>
      </c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>
        <v>0</v>
      </c>
      <c r="IL456" s="2"/>
      <c r="IM456" s="2"/>
      <c r="IN456" s="2"/>
      <c r="IO456" s="2"/>
      <c r="IP456" s="2"/>
      <c r="IQ456" s="2"/>
      <c r="IR456" s="2"/>
      <c r="IS456" s="2"/>
      <c r="IT456" s="2"/>
      <c r="IU456" s="2"/>
    </row>
    <row r="457" spans="1:255" x14ac:dyDescent="0.2">
      <c r="A457">
        <v>17</v>
      </c>
      <c r="B457">
        <v>1</v>
      </c>
      <c r="C457">
        <f>ROW(SmtRes!A770)</f>
        <v>770</v>
      </c>
      <c r="D457">
        <f>ROW(EtalonRes!A742)</f>
        <v>742</v>
      </c>
      <c r="E457" t="s">
        <v>493</v>
      </c>
      <c r="F457" t="s">
        <v>494</v>
      </c>
      <c r="G457" t="s">
        <v>495</v>
      </c>
      <c r="H457" t="s">
        <v>35</v>
      </c>
      <c r="I457">
        <v>6</v>
      </c>
      <c r="J457">
        <v>0</v>
      </c>
      <c r="O457">
        <f t="shared" si="371"/>
        <v>193.73</v>
      </c>
      <c r="P457">
        <f t="shared" si="372"/>
        <v>0</v>
      </c>
      <c r="Q457">
        <f t="shared" si="373"/>
        <v>0</v>
      </c>
      <c r="R457">
        <f t="shared" si="374"/>
        <v>0</v>
      </c>
      <c r="S457">
        <f t="shared" si="375"/>
        <v>193.73</v>
      </c>
      <c r="T457">
        <f t="shared" si="376"/>
        <v>0</v>
      </c>
      <c r="U457">
        <f t="shared" si="377"/>
        <v>3.024</v>
      </c>
      <c r="V457">
        <f t="shared" si="378"/>
        <v>0</v>
      </c>
      <c r="W457">
        <f t="shared" si="379"/>
        <v>0</v>
      </c>
      <c r="X457">
        <f t="shared" si="380"/>
        <v>154.97999999999999</v>
      </c>
      <c r="Y457">
        <f t="shared" si="381"/>
        <v>116.24</v>
      </c>
      <c r="AA457">
        <v>16781639</v>
      </c>
      <c r="AB457">
        <f t="shared" si="382"/>
        <v>4.8479999999999999</v>
      </c>
      <c r="AC457">
        <f>ROUND(((ES457*0)),6)</f>
        <v>0</v>
      </c>
      <c r="AD457">
        <f>ROUND(((((ET457*0.3))-((EU457*0.3)))+AE457),6)</f>
        <v>0</v>
      </c>
      <c r="AE457">
        <f>ROUND(((EU457*0.3)),6)</f>
        <v>0</v>
      </c>
      <c r="AF457">
        <f>ROUND(((EV457*0.3)),6)</f>
        <v>4.8479999999999999</v>
      </c>
      <c r="AG457">
        <f t="shared" si="383"/>
        <v>0</v>
      </c>
      <c r="AH457">
        <f>((EW457*0.3))</f>
        <v>0.504</v>
      </c>
      <c r="AI457">
        <f>((EX457*0.3))</f>
        <v>0</v>
      </c>
      <c r="AJ457">
        <f t="shared" si="384"/>
        <v>0</v>
      </c>
      <c r="AK457">
        <v>18.91</v>
      </c>
      <c r="AL457">
        <v>2.75</v>
      </c>
      <c r="AM457">
        <v>0</v>
      </c>
      <c r="AN457">
        <v>0</v>
      </c>
      <c r="AO457">
        <v>16.16</v>
      </c>
      <c r="AP457">
        <v>0</v>
      </c>
      <c r="AQ457">
        <v>1.68</v>
      </c>
      <c r="AR457">
        <v>0</v>
      </c>
      <c r="AS457">
        <v>0</v>
      </c>
      <c r="AT457">
        <v>80</v>
      </c>
      <c r="AU457">
        <v>60</v>
      </c>
      <c r="AV457">
        <v>1</v>
      </c>
      <c r="AW457">
        <v>1</v>
      </c>
      <c r="AZ457">
        <v>6.66</v>
      </c>
      <c r="BA457">
        <v>6.66</v>
      </c>
      <c r="BB457">
        <v>6.66</v>
      </c>
      <c r="BC457">
        <v>6.66</v>
      </c>
      <c r="BD457" t="s">
        <v>6</v>
      </c>
      <c r="BE457" t="s">
        <v>6</v>
      </c>
      <c r="BF457" t="s">
        <v>6</v>
      </c>
      <c r="BG457" t="s">
        <v>6</v>
      </c>
      <c r="BH457">
        <v>0</v>
      </c>
      <c r="BI457">
        <v>2</v>
      </c>
      <c r="BJ457" t="s">
        <v>496</v>
      </c>
      <c r="BM457">
        <v>110011</v>
      </c>
      <c r="BN457">
        <v>0</v>
      </c>
      <c r="BO457" t="s">
        <v>6</v>
      </c>
      <c r="BP457">
        <v>0</v>
      </c>
      <c r="BQ457">
        <v>3</v>
      </c>
      <c r="BR457">
        <v>0</v>
      </c>
      <c r="BS457">
        <v>6.66</v>
      </c>
      <c r="BT457">
        <v>1</v>
      </c>
      <c r="BU457">
        <v>1</v>
      </c>
      <c r="BV457">
        <v>1</v>
      </c>
      <c r="BW457">
        <v>1</v>
      </c>
      <c r="BX457">
        <v>1</v>
      </c>
      <c r="BY457" t="s">
        <v>6</v>
      </c>
      <c r="BZ457">
        <v>80</v>
      </c>
      <c r="CA457">
        <v>60</v>
      </c>
      <c r="CE457">
        <v>0</v>
      </c>
      <c r="CF457">
        <v>0</v>
      </c>
      <c r="CG457">
        <v>0</v>
      </c>
      <c r="CM457">
        <v>0</v>
      </c>
      <c r="CN457" t="s">
        <v>37</v>
      </c>
      <c r="CO457">
        <v>0</v>
      </c>
      <c r="CP457">
        <f t="shared" si="385"/>
        <v>193.73</v>
      </c>
      <c r="CQ457">
        <f t="shared" si="386"/>
        <v>0</v>
      </c>
      <c r="CR457">
        <f t="shared" si="387"/>
        <v>0</v>
      </c>
      <c r="CS457">
        <f t="shared" si="388"/>
        <v>0</v>
      </c>
      <c r="CT457">
        <f t="shared" si="389"/>
        <v>32.287680000000002</v>
      </c>
      <c r="CU457">
        <f t="shared" si="390"/>
        <v>0</v>
      </c>
      <c r="CV457">
        <f t="shared" si="391"/>
        <v>0.504</v>
      </c>
      <c r="CW457">
        <f t="shared" si="392"/>
        <v>0</v>
      </c>
      <c r="CX457">
        <f t="shared" si="393"/>
        <v>0</v>
      </c>
      <c r="CY457">
        <f t="shared" si="394"/>
        <v>154.98400000000001</v>
      </c>
      <c r="CZ457">
        <f t="shared" si="395"/>
        <v>116.238</v>
      </c>
      <c r="DC457" t="s">
        <v>6</v>
      </c>
      <c r="DD457" t="s">
        <v>38</v>
      </c>
      <c r="DE457" t="s">
        <v>39</v>
      </c>
      <c r="DF457" t="s">
        <v>39</v>
      </c>
      <c r="DG457" t="s">
        <v>39</v>
      </c>
      <c r="DH457" t="s">
        <v>6</v>
      </c>
      <c r="DI457" t="s">
        <v>39</v>
      </c>
      <c r="DJ457" t="s">
        <v>39</v>
      </c>
      <c r="DK457" t="s">
        <v>6</v>
      </c>
      <c r="DL457" t="s">
        <v>6</v>
      </c>
      <c r="DM457" t="s">
        <v>6</v>
      </c>
      <c r="DN457">
        <v>0</v>
      </c>
      <c r="DO457">
        <v>0</v>
      </c>
      <c r="DP457">
        <v>1</v>
      </c>
      <c r="DQ457">
        <v>1</v>
      </c>
      <c r="DU457">
        <v>1013</v>
      </c>
      <c r="DV457" t="s">
        <v>35</v>
      </c>
      <c r="DW457" t="s">
        <v>35</v>
      </c>
      <c r="DX457">
        <v>1</v>
      </c>
      <c r="EE457">
        <v>16510417</v>
      </c>
      <c r="EF457">
        <v>3</v>
      </c>
      <c r="EG457" t="s">
        <v>40</v>
      </c>
      <c r="EH457">
        <v>0</v>
      </c>
      <c r="EI457" t="s">
        <v>6</v>
      </c>
      <c r="EJ457">
        <v>2</v>
      </c>
      <c r="EK457">
        <v>110011</v>
      </c>
      <c r="EL457" t="s">
        <v>497</v>
      </c>
      <c r="EM457" t="s">
        <v>374</v>
      </c>
      <c r="EO457" t="s">
        <v>43</v>
      </c>
      <c r="EQ457">
        <v>0</v>
      </c>
      <c r="ER457">
        <v>18.91</v>
      </c>
      <c r="ES457">
        <v>2.75</v>
      </c>
      <c r="ET457">
        <v>0</v>
      </c>
      <c r="EU457">
        <v>0</v>
      </c>
      <c r="EV457">
        <v>16.16</v>
      </c>
      <c r="EW457">
        <v>1.68</v>
      </c>
      <c r="EX457">
        <v>0</v>
      </c>
      <c r="EY457">
        <v>0</v>
      </c>
      <c r="FQ457">
        <v>0</v>
      </c>
      <c r="FR457">
        <f t="shared" si="396"/>
        <v>0</v>
      </c>
      <c r="FS457">
        <v>0</v>
      </c>
      <c r="FX457">
        <v>80</v>
      </c>
      <c r="FY457">
        <v>60</v>
      </c>
      <c r="GA457" t="s">
        <v>6</v>
      </c>
      <c r="GD457">
        <v>0</v>
      </c>
      <c r="GF457">
        <v>-1785976664</v>
      </c>
      <c r="GG457">
        <v>1</v>
      </c>
      <c r="GH457">
        <v>1</v>
      </c>
      <c r="GI457">
        <v>4</v>
      </c>
      <c r="GJ457">
        <v>0</v>
      </c>
      <c r="GK457">
        <f>ROUND(R457*(S12)/100,2)</f>
        <v>0</v>
      </c>
      <c r="GL457">
        <f t="shared" si="397"/>
        <v>0</v>
      </c>
      <c r="GM457">
        <f t="shared" si="398"/>
        <v>464.95</v>
      </c>
      <c r="GN457">
        <f t="shared" si="399"/>
        <v>0</v>
      </c>
      <c r="GO457">
        <f t="shared" si="400"/>
        <v>464.95</v>
      </c>
      <c r="GP457">
        <f t="shared" si="401"/>
        <v>0</v>
      </c>
      <c r="GR457">
        <v>0</v>
      </c>
      <c r="GS457">
        <v>3</v>
      </c>
      <c r="GT457">
        <v>0</v>
      </c>
      <c r="GU457" t="s">
        <v>6</v>
      </c>
      <c r="GV457">
        <f t="shared" si="402"/>
        <v>0</v>
      </c>
      <c r="GW457">
        <v>1</v>
      </c>
      <c r="GX457">
        <f t="shared" si="403"/>
        <v>0</v>
      </c>
      <c r="HA457">
        <v>0</v>
      </c>
      <c r="HB457">
        <v>0</v>
      </c>
      <c r="HC457">
        <f t="shared" si="404"/>
        <v>0</v>
      </c>
      <c r="IK457">
        <v>0</v>
      </c>
    </row>
    <row r="458" spans="1:255" x14ac:dyDescent="0.2">
      <c r="A458" s="2">
        <v>17</v>
      </c>
      <c r="B458" s="2">
        <v>1</v>
      </c>
      <c r="C458" s="2">
        <f>ROW(SmtRes!A777)</f>
        <v>777</v>
      </c>
      <c r="D458" s="2">
        <f>ROW(EtalonRes!A748)</f>
        <v>748</v>
      </c>
      <c r="E458" s="2" t="s">
        <v>498</v>
      </c>
      <c r="F458" s="2" t="s">
        <v>494</v>
      </c>
      <c r="G458" s="2" t="s">
        <v>499</v>
      </c>
      <c r="H458" s="2" t="s">
        <v>35</v>
      </c>
      <c r="I458" s="2">
        <v>6</v>
      </c>
      <c r="J458" s="2">
        <v>0</v>
      </c>
      <c r="K458" s="2"/>
      <c r="L458" s="2"/>
      <c r="M458" s="2"/>
      <c r="N458" s="2"/>
      <c r="O458" s="2">
        <f t="shared" si="371"/>
        <v>113.46</v>
      </c>
      <c r="P458" s="2">
        <f t="shared" si="372"/>
        <v>16.5</v>
      </c>
      <c r="Q458" s="2">
        <f t="shared" si="373"/>
        <v>0</v>
      </c>
      <c r="R458" s="2">
        <f t="shared" si="374"/>
        <v>0</v>
      </c>
      <c r="S458" s="2">
        <f t="shared" si="375"/>
        <v>96.96</v>
      </c>
      <c r="T458" s="2">
        <f t="shared" si="376"/>
        <v>0</v>
      </c>
      <c r="U458" s="2">
        <f t="shared" si="377"/>
        <v>10.08</v>
      </c>
      <c r="V458" s="2">
        <f t="shared" si="378"/>
        <v>0</v>
      </c>
      <c r="W458" s="2">
        <f t="shared" si="379"/>
        <v>0</v>
      </c>
      <c r="X458" s="2">
        <f t="shared" si="380"/>
        <v>77.569999999999993</v>
      </c>
      <c r="Y458" s="2">
        <f t="shared" si="381"/>
        <v>58.18</v>
      </c>
      <c r="Z458" s="2"/>
      <c r="AA458" s="2">
        <v>16781625</v>
      </c>
      <c r="AB458" s="2">
        <f t="shared" si="382"/>
        <v>18.91</v>
      </c>
      <c r="AC458" s="2">
        <f>ROUND((ES458),6)</f>
        <v>2.75</v>
      </c>
      <c r="AD458" s="2">
        <f>ROUND((((ET458)-(EU458))+AE458),6)</f>
        <v>0</v>
      </c>
      <c r="AE458" s="2">
        <f t="shared" ref="AE458:AF461" si="407">ROUND((EU458),6)</f>
        <v>0</v>
      </c>
      <c r="AF458" s="2">
        <f t="shared" si="407"/>
        <v>16.16</v>
      </c>
      <c r="AG458" s="2">
        <f t="shared" si="383"/>
        <v>0</v>
      </c>
      <c r="AH458" s="2">
        <f t="shared" ref="AH458:AI461" si="408">(EW458)</f>
        <v>1.68</v>
      </c>
      <c r="AI458" s="2">
        <f t="shared" si="408"/>
        <v>0</v>
      </c>
      <c r="AJ458" s="2">
        <f t="shared" si="384"/>
        <v>0</v>
      </c>
      <c r="AK458" s="2">
        <v>18.91</v>
      </c>
      <c r="AL458" s="2">
        <v>2.75</v>
      </c>
      <c r="AM458" s="2">
        <v>0</v>
      </c>
      <c r="AN458" s="2">
        <v>0</v>
      </c>
      <c r="AO458" s="2">
        <v>16.16</v>
      </c>
      <c r="AP458" s="2">
        <v>0</v>
      </c>
      <c r="AQ458" s="2">
        <v>1.68</v>
      </c>
      <c r="AR458" s="2">
        <v>0</v>
      </c>
      <c r="AS458" s="2">
        <v>0</v>
      </c>
      <c r="AT458" s="2">
        <v>80</v>
      </c>
      <c r="AU458" s="2">
        <v>60</v>
      </c>
      <c r="AV458" s="2">
        <v>1</v>
      </c>
      <c r="AW458" s="2">
        <v>1</v>
      </c>
      <c r="AX458" s="2"/>
      <c r="AY458" s="2"/>
      <c r="AZ458" s="2">
        <v>1</v>
      </c>
      <c r="BA458" s="2">
        <v>1</v>
      </c>
      <c r="BB458" s="2">
        <v>1</v>
      </c>
      <c r="BC458" s="2">
        <v>1</v>
      </c>
      <c r="BD458" s="2" t="s">
        <v>6</v>
      </c>
      <c r="BE458" s="2" t="s">
        <v>6</v>
      </c>
      <c r="BF458" s="2" t="s">
        <v>6</v>
      </c>
      <c r="BG458" s="2" t="s">
        <v>6</v>
      </c>
      <c r="BH458" s="2">
        <v>0</v>
      </c>
      <c r="BI458" s="2">
        <v>2</v>
      </c>
      <c r="BJ458" s="2" t="s">
        <v>496</v>
      </c>
      <c r="BK458" s="2"/>
      <c r="BL458" s="2"/>
      <c r="BM458" s="2">
        <v>110011</v>
      </c>
      <c r="BN458" s="2">
        <v>0</v>
      </c>
      <c r="BO458" s="2" t="s">
        <v>6</v>
      </c>
      <c r="BP458" s="2">
        <v>0</v>
      </c>
      <c r="BQ458" s="2">
        <v>3</v>
      </c>
      <c r="BR458" s="2">
        <v>0</v>
      </c>
      <c r="BS458" s="2">
        <v>1</v>
      </c>
      <c r="BT458" s="2">
        <v>1</v>
      </c>
      <c r="BU458" s="2">
        <v>1</v>
      </c>
      <c r="BV458" s="2">
        <v>1</v>
      </c>
      <c r="BW458" s="2">
        <v>1</v>
      </c>
      <c r="BX458" s="2">
        <v>1</v>
      </c>
      <c r="BY458" s="2" t="s">
        <v>6</v>
      </c>
      <c r="BZ458" s="2">
        <v>80</v>
      </c>
      <c r="CA458" s="2">
        <v>60</v>
      </c>
      <c r="CB458" s="2"/>
      <c r="CC458" s="2"/>
      <c r="CD458" s="2"/>
      <c r="CE458" s="2">
        <v>0</v>
      </c>
      <c r="CF458" s="2">
        <v>0</v>
      </c>
      <c r="CG458" s="2">
        <v>0</v>
      </c>
      <c r="CH458" s="2"/>
      <c r="CI458" s="2"/>
      <c r="CJ458" s="2"/>
      <c r="CK458" s="2"/>
      <c r="CL458" s="2"/>
      <c r="CM458" s="2">
        <v>0</v>
      </c>
      <c r="CN458" s="2" t="s">
        <v>6</v>
      </c>
      <c r="CO458" s="2">
        <v>0</v>
      </c>
      <c r="CP458" s="2">
        <f t="shared" si="385"/>
        <v>113.46</v>
      </c>
      <c r="CQ458" s="2">
        <f t="shared" si="386"/>
        <v>2.75</v>
      </c>
      <c r="CR458" s="2">
        <f t="shared" si="387"/>
        <v>0</v>
      </c>
      <c r="CS458" s="2">
        <f t="shared" si="388"/>
        <v>0</v>
      </c>
      <c r="CT458" s="2">
        <f t="shared" si="389"/>
        <v>16.16</v>
      </c>
      <c r="CU458" s="2">
        <f t="shared" si="390"/>
        <v>0</v>
      </c>
      <c r="CV458" s="2">
        <f t="shared" si="391"/>
        <v>1.68</v>
      </c>
      <c r="CW458" s="2">
        <f t="shared" si="392"/>
        <v>0</v>
      </c>
      <c r="CX458" s="2">
        <f t="shared" si="393"/>
        <v>0</v>
      </c>
      <c r="CY458" s="2">
        <f t="shared" si="394"/>
        <v>77.567999999999998</v>
      </c>
      <c r="CZ458" s="2">
        <f t="shared" si="395"/>
        <v>58.175999999999995</v>
      </c>
      <c r="DA458" s="2"/>
      <c r="DB458" s="2"/>
      <c r="DC458" s="2" t="s">
        <v>6</v>
      </c>
      <c r="DD458" s="2" t="s">
        <v>6</v>
      </c>
      <c r="DE458" s="2" t="s">
        <v>6</v>
      </c>
      <c r="DF458" s="2" t="s">
        <v>6</v>
      </c>
      <c r="DG458" s="2" t="s">
        <v>6</v>
      </c>
      <c r="DH458" s="2" t="s">
        <v>6</v>
      </c>
      <c r="DI458" s="2" t="s">
        <v>6</v>
      </c>
      <c r="DJ458" s="2" t="s">
        <v>6</v>
      </c>
      <c r="DK458" s="2" t="s">
        <v>6</v>
      </c>
      <c r="DL458" s="2" t="s">
        <v>6</v>
      </c>
      <c r="DM458" s="2" t="s">
        <v>6</v>
      </c>
      <c r="DN458" s="2">
        <v>0</v>
      </c>
      <c r="DO458" s="2">
        <v>0</v>
      </c>
      <c r="DP458" s="2">
        <v>1</v>
      </c>
      <c r="DQ458" s="2">
        <v>1</v>
      </c>
      <c r="DR458" s="2"/>
      <c r="DS458" s="2"/>
      <c r="DT458" s="2"/>
      <c r="DU458" s="2">
        <v>1013</v>
      </c>
      <c r="DV458" s="2" t="s">
        <v>35</v>
      </c>
      <c r="DW458" s="2" t="s">
        <v>35</v>
      </c>
      <c r="DX458" s="2">
        <v>1</v>
      </c>
      <c r="DY458" s="2"/>
      <c r="DZ458" s="2"/>
      <c r="EA458" s="2"/>
      <c r="EB458" s="2"/>
      <c r="EC458" s="2"/>
      <c r="ED458" s="2"/>
      <c r="EE458" s="2">
        <v>16510417</v>
      </c>
      <c r="EF458" s="2">
        <v>3</v>
      </c>
      <c r="EG458" s="2" t="s">
        <v>40</v>
      </c>
      <c r="EH458" s="2">
        <v>0</v>
      </c>
      <c r="EI458" s="2" t="s">
        <v>6</v>
      </c>
      <c r="EJ458" s="2">
        <v>2</v>
      </c>
      <c r="EK458" s="2">
        <v>110011</v>
      </c>
      <c r="EL458" s="2" t="s">
        <v>497</v>
      </c>
      <c r="EM458" s="2" t="s">
        <v>374</v>
      </c>
      <c r="EN458" s="2"/>
      <c r="EO458" s="2" t="s">
        <v>6</v>
      </c>
      <c r="EP458" s="2"/>
      <c r="EQ458" s="2">
        <v>0</v>
      </c>
      <c r="ER458" s="2">
        <v>18.91</v>
      </c>
      <c r="ES458" s="2">
        <v>2.75</v>
      </c>
      <c r="ET458" s="2">
        <v>0</v>
      </c>
      <c r="EU458" s="2">
        <v>0</v>
      </c>
      <c r="EV458" s="2">
        <v>16.16</v>
      </c>
      <c r="EW458" s="2">
        <v>1.68</v>
      </c>
      <c r="EX458" s="2">
        <v>0</v>
      </c>
      <c r="EY458" s="2">
        <v>0</v>
      </c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>
        <v>0</v>
      </c>
      <c r="FR458" s="2">
        <f t="shared" si="396"/>
        <v>0</v>
      </c>
      <c r="FS458" s="2">
        <v>0</v>
      </c>
      <c r="FT458" s="2"/>
      <c r="FU458" s="2"/>
      <c r="FV458" s="2"/>
      <c r="FW458" s="2"/>
      <c r="FX458" s="2">
        <v>80</v>
      </c>
      <c r="FY458" s="2">
        <v>60</v>
      </c>
      <c r="FZ458" s="2"/>
      <c r="GA458" s="2" t="s">
        <v>6</v>
      </c>
      <c r="GB458" s="2"/>
      <c r="GC458" s="2"/>
      <c r="GD458" s="2">
        <v>0</v>
      </c>
      <c r="GE458" s="2"/>
      <c r="GF458" s="2">
        <v>209323162</v>
      </c>
      <c r="GG458" s="2">
        <v>2</v>
      </c>
      <c r="GH458" s="2">
        <v>1</v>
      </c>
      <c r="GI458" s="2">
        <v>-2</v>
      </c>
      <c r="GJ458" s="2">
        <v>0</v>
      </c>
      <c r="GK458" s="2">
        <f>ROUND(R458*(R12)/100,2)</f>
        <v>0</v>
      </c>
      <c r="GL458" s="2">
        <f t="shared" si="397"/>
        <v>0</v>
      </c>
      <c r="GM458" s="2">
        <f t="shared" si="398"/>
        <v>249.21</v>
      </c>
      <c r="GN458" s="2">
        <f t="shared" si="399"/>
        <v>0</v>
      </c>
      <c r="GO458" s="2">
        <f t="shared" si="400"/>
        <v>249.21</v>
      </c>
      <c r="GP458" s="2">
        <f t="shared" si="401"/>
        <v>0</v>
      </c>
      <c r="GQ458" s="2"/>
      <c r="GR458" s="2">
        <v>0</v>
      </c>
      <c r="GS458" s="2">
        <v>3</v>
      </c>
      <c r="GT458" s="2">
        <v>0</v>
      </c>
      <c r="GU458" s="2" t="s">
        <v>6</v>
      </c>
      <c r="GV458" s="2">
        <f t="shared" si="402"/>
        <v>0</v>
      </c>
      <c r="GW458" s="2">
        <v>1</v>
      </c>
      <c r="GX458" s="2">
        <f t="shared" si="403"/>
        <v>0</v>
      </c>
      <c r="GY458" s="2"/>
      <c r="GZ458" s="2"/>
      <c r="HA458" s="2">
        <v>0</v>
      </c>
      <c r="HB458" s="2">
        <v>0</v>
      </c>
      <c r="HC458" s="2">
        <f t="shared" si="404"/>
        <v>0</v>
      </c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>
        <v>0</v>
      </c>
      <c r="IL458" s="2"/>
      <c r="IM458" s="2"/>
      <c r="IN458" s="2"/>
      <c r="IO458" s="2"/>
      <c r="IP458" s="2"/>
      <c r="IQ458" s="2"/>
      <c r="IR458" s="2"/>
      <c r="IS458" s="2"/>
      <c r="IT458" s="2"/>
      <c r="IU458" s="2"/>
    </row>
    <row r="459" spans="1:255" x14ac:dyDescent="0.2">
      <c r="A459">
        <v>17</v>
      </c>
      <c r="B459">
        <v>1</v>
      </c>
      <c r="C459">
        <f>ROW(SmtRes!A784)</f>
        <v>784</v>
      </c>
      <c r="D459">
        <f>ROW(EtalonRes!A754)</f>
        <v>754</v>
      </c>
      <c r="E459" t="s">
        <v>498</v>
      </c>
      <c r="F459" t="s">
        <v>494</v>
      </c>
      <c r="G459" t="s">
        <v>499</v>
      </c>
      <c r="H459" t="s">
        <v>35</v>
      </c>
      <c r="I459">
        <v>6</v>
      </c>
      <c r="J459">
        <v>0</v>
      </c>
      <c r="O459">
        <f t="shared" si="371"/>
        <v>755.64</v>
      </c>
      <c r="P459">
        <f t="shared" si="372"/>
        <v>109.89</v>
      </c>
      <c r="Q459">
        <f t="shared" si="373"/>
        <v>0</v>
      </c>
      <c r="R459">
        <f t="shared" si="374"/>
        <v>0</v>
      </c>
      <c r="S459">
        <f t="shared" si="375"/>
        <v>645.75</v>
      </c>
      <c r="T459">
        <f t="shared" si="376"/>
        <v>0</v>
      </c>
      <c r="U459">
        <f t="shared" si="377"/>
        <v>10.08</v>
      </c>
      <c r="V459">
        <f t="shared" si="378"/>
        <v>0</v>
      </c>
      <c r="W459">
        <f t="shared" si="379"/>
        <v>0</v>
      </c>
      <c r="X459">
        <f t="shared" si="380"/>
        <v>516.6</v>
      </c>
      <c r="Y459">
        <f t="shared" si="381"/>
        <v>387.45</v>
      </c>
      <c r="AA459">
        <v>16781639</v>
      </c>
      <c r="AB459">
        <f t="shared" si="382"/>
        <v>18.91</v>
      </c>
      <c r="AC459">
        <f>ROUND((ES459),6)</f>
        <v>2.75</v>
      </c>
      <c r="AD459">
        <f>ROUND((((ET459)-(EU459))+AE459),6)</f>
        <v>0</v>
      </c>
      <c r="AE459">
        <f t="shared" si="407"/>
        <v>0</v>
      </c>
      <c r="AF459">
        <f t="shared" si="407"/>
        <v>16.16</v>
      </c>
      <c r="AG459">
        <f t="shared" si="383"/>
        <v>0</v>
      </c>
      <c r="AH459">
        <f t="shared" si="408"/>
        <v>1.68</v>
      </c>
      <c r="AI459">
        <f t="shared" si="408"/>
        <v>0</v>
      </c>
      <c r="AJ459">
        <f t="shared" si="384"/>
        <v>0</v>
      </c>
      <c r="AK459">
        <v>18.91</v>
      </c>
      <c r="AL459">
        <v>2.75</v>
      </c>
      <c r="AM459">
        <v>0</v>
      </c>
      <c r="AN459">
        <v>0</v>
      </c>
      <c r="AO459">
        <v>16.16</v>
      </c>
      <c r="AP459">
        <v>0</v>
      </c>
      <c r="AQ459">
        <v>1.68</v>
      </c>
      <c r="AR459">
        <v>0</v>
      </c>
      <c r="AS459">
        <v>0</v>
      </c>
      <c r="AT459">
        <v>80</v>
      </c>
      <c r="AU459">
        <v>60</v>
      </c>
      <c r="AV459">
        <v>1</v>
      </c>
      <c r="AW459">
        <v>1</v>
      </c>
      <c r="AZ459">
        <v>6.66</v>
      </c>
      <c r="BA459">
        <v>6.66</v>
      </c>
      <c r="BB459">
        <v>6.66</v>
      </c>
      <c r="BC459">
        <v>6.66</v>
      </c>
      <c r="BD459" t="s">
        <v>6</v>
      </c>
      <c r="BE459" t="s">
        <v>6</v>
      </c>
      <c r="BF459" t="s">
        <v>6</v>
      </c>
      <c r="BG459" t="s">
        <v>6</v>
      </c>
      <c r="BH459">
        <v>0</v>
      </c>
      <c r="BI459">
        <v>2</v>
      </c>
      <c r="BJ459" t="s">
        <v>496</v>
      </c>
      <c r="BM459">
        <v>110011</v>
      </c>
      <c r="BN459">
        <v>0</v>
      </c>
      <c r="BO459" t="s">
        <v>6</v>
      </c>
      <c r="BP459">
        <v>0</v>
      </c>
      <c r="BQ459">
        <v>3</v>
      </c>
      <c r="BR459">
        <v>0</v>
      </c>
      <c r="BS459">
        <v>6.66</v>
      </c>
      <c r="BT459">
        <v>1</v>
      </c>
      <c r="BU459">
        <v>1</v>
      </c>
      <c r="BV459">
        <v>1</v>
      </c>
      <c r="BW459">
        <v>1</v>
      </c>
      <c r="BX459">
        <v>1</v>
      </c>
      <c r="BY459" t="s">
        <v>6</v>
      </c>
      <c r="BZ459">
        <v>80</v>
      </c>
      <c r="CA459">
        <v>60</v>
      </c>
      <c r="CE459">
        <v>0</v>
      </c>
      <c r="CF459">
        <v>0</v>
      </c>
      <c r="CG459">
        <v>0</v>
      </c>
      <c r="CM459">
        <v>0</v>
      </c>
      <c r="CN459" t="s">
        <v>6</v>
      </c>
      <c r="CO459">
        <v>0</v>
      </c>
      <c r="CP459">
        <f t="shared" si="385"/>
        <v>755.64</v>
      </c>
      <c r="CQ459">
        <f t="shared" si="386"/>
        <v>18.315000000000001</v>
      </c>
      <c r="CR459">
        <f t="shared" si="387"/>
        <v>0</v>
      </c>
      <c r="CS459">
        <f t="shared" si="388"/>
        <v>0</v>
      </c>
      <c r="CT459">
        <f t="shared" si="389"/>
        <v>107.62560000000001</v>
      </c>
      <c r="CU459">
        <f t="shared" si="390"/>
        <v>0</v>
      </c>
      <c r="CV459">
        <f t="shared" si="391"/>
        <v>1.68</v>
      </c>
      <c r="CW459">
        <f t="shared" si="392"/>
        <v>0</v>
      </c>
      <c r="CX459">
        <f t="shared" si="393"/>
        <v>0</v>
      </c>
      <c r="CY459">
        <f t="shared" si="394"/>
        <v>516.6</v>
      </c>
      <c r="CZ459">
        <f t="shared" si="395"/>
        <v>387.45</v>
      </c>
      <c r="DC459" t="s">
        <v>6</v>
      </c>
      <c r="DD459" t="s">
        <v>6</v>
      </c>
      <c r="DE459" t="s">
        <v>6</v>
      </c>
      <c r="DF459" t="s">
        <v>6</v>
      </c>
      <c r="DG459" t="s">
        <v>6</v>
      </c>
      <c r="DH459" t="s">
        <v>6</v>
      </c>
      <c r="DI459" t="s">
        <v>6</v>
      </c>
      <c r="DJ459" t="s">
        <v>6</v>
      </c>
      <c r="DK459" t="s">
        <v>6</v>
      </c>
      <c r="DL459" t="s">
        <v>6</v>
      </c>
      <c r="DM459" t="s">
        <v>6</v>
      </c>
      <c r="DN459">
        <v>0</v>
      </c>
      <c r="DO459">
        <v>0</v>
      </c>
      <c r="DP459">
        <v>1</v>
      </c>
      <c r="DQ459">
        <v>1</v>
      </c>
      <c r="DU459">
        <v>1013</v>
      </c>
      <c r="DV459" t="s">
        <v>35</v>
      </c>
      <c r="DW459" t="s">
        <v>35</v>
      </c>
      <c r="DX459">
        <v>1</v>
      </c>
      <c r="EE459">
        <v>16510417</v>
      </c>
      <c r="EF459">
        <v>3</v>
      </c>
      <c r="EG459" t="s">
        <v>40</v>
      </c>
      <c r="EH459">
        <v>0</v>
      </c>
      <c r="EI459" t="s">
        <v>6</v>
      </c>
      <c r="EJ459">
        <v>2</v>
      </c>
      <c r="EK459">
        <v>110011</v>
      </c>
      <c r="EL459" t="s">
        <v>497</v>
      </c>
      <c r="EM459" t="s">
        <v>374</v>
      </c>
      <c r="EO459" t="s">
        <v>6</v>
      </c>
      <c r="EQ459">
        <v>0</v>
      </c>
      <c r="ER459">
        <v>18.91</v>
      </c>
      <c r="ES459">
        <v>2.75</v>
      </c>
      <c r="ET459">
        <v>0</v>
      </c>
      <c r="EU459">
        <v>0</v>
      </c>
      <c r="EV459">
        <v>16.16</v>
      </c>
      <c r="EW459">
        <v>1.68</v>
      </c>
      <c r="EX459">
        <v>0</v>
      </c>
      <c r="EY459">
        <v>0</v>
      </c>
      <c r="FQ459">
        <v>0</v>
      </c>
      <c r="FR459">
        <f t="shared" si="396"/>
        <v>0</v>
      </c>
      <c r="FS459">
        <v>0</v>
      </c>
      <c r="FX459">
        <v>80</v>
      </c>
      <c r="FY459">
        <v>60</v>
      </c>
      <c r="GA459" t="s">
        <v>6</v>
      </c>
      <c r="GD459">
        <v>0</v>
      </c>
      <c r="GF459">
        <v>209323162</v>
      </c>
      <c r="GG459">
        <v>1</v>
      </c>
      <c r="GH459">
        <v>1</v>
      </c>
      <c r="GI459">
        <v>4</v>
      </c>
      <c r="GJ459">
        <v>0</v>
      </c>
      <c r="GK459">
        <f>ROUND(R459*(S12)/100,2)</f>
        <v>0</v>
      </c>
      <c r="GL459">
        <f t="shared" si="397"/>
        <v>0</v>
      </c>
      <c r="GM459">
        <f t="shared" si="398"/>
        <v>1659.69</v>
      </c>
      <c r="GN459">
        <f t="shared" si="399"/>
        <v>0</v>
      </c>
      <c r="GO459">
        <f t="shared" si="400"/>
        <v>1659.69</v>
      </c>
      <c r="GP459">
        <f t="shared" si="401"/>
        <v>0</v>
      </c>
      <c r="GR459">
        <v>0</v>
      </c>
      <c r="GS459">
        <v>3</v>
      </c>
      <c r="GT459">
        <v>0</v>
      </c>
      <c r="GU459" t="s">
        <v>6</v>
      </c>
      <c r="GV459">
        <f t="shared" si="402"/>
        <v>0</v>
      </c>
      <c r="GW459">
        <v>1</v>
      </c>
      <c r="GX459">
        <f t="shared" si="403"/>
        <v>0</v>
      </c>
      <c r="HA459">
        <v>0</v>
      </c>
      <c r="HB459">
        <v>0</v>
      </c>
      <c r="HC459">
        <f t="shared" si="404"/>
        <v>0</v>
      </c>
      <c r="IK459">
        <v>0</v>
      </c>
    </row>
    <row r="460" spans="1:255" x14ac:dyDescent="0.2">
      <c r="A460" s="2">
        <v>18</v>
      </c>
      <c r="B460" s="2">
        <v>1</v>
      </c>
      <c r="C460" s="2">
        <v>776</v>
      </c>
      <c r="D460" s="2"/>
      <c r="E460" s="2" t="s">
        <v>500</v>
      </c>
      <c r="F460" s="2" t="s">
        <v>501</v>
      </c>
      <c r="G460" s="2" t="s">
        <v>502</v>
      </c>
      <c r="H460" s="2" t="s">
        <v>439</v>
      </c>
      <c r="I460" s="2">
        <f>I458*J460</f>
        <v>0.6</v>
      </c>
      <c r="J460" s="2">
        <v>9.9999999999999992E-2</v>
      </c>
      <c r="K460" s="2"/>
      <c r="L460" s="2"/>
      <c r="M460" s="2"/>
      <c r="N460" s="2"/>
      <c r="O460" s="2">
        <f t="shared" si="371"/>
        <v>699.13</v>
      </c>
      <c r="P460" s="2">
        <f t="shared" si="372"/>
        <v>699.13</v>
      </c>
      <c r="Q460" s="2">
        <f t="shared" si="373"/>
        <v>0</v>
      </c>
      <c r="R460" s="2">
        <f t="shared" si="374"/>
        <v>0</v>
      </c>
      <c r="S460" s="2">
        <f t="shared" si="375"/>
        <v>0</v>
      </c>
      <c r="T460" s="2">
        <f t="shared" si="376"/>
        <v>0</v>
      </c>
      <c r="U460" s="2">
        <f t="shared" si="377"/>
        <v>0</v>
      </c>
      <c r="V460" s="2">
        <f t="shared" si="378"/>
        <v>0</v>
      </c>
      <c r="W460" s="2">
        <f t="shared" si="379"/>
        <v>0</v>
      </c>
      <c r="X460" s="2">
        <f t="shared" si="380"/>
        <v>0</v>
      </c>
      <c r="Y460" s="2">
        <f t="shared" si="381"/>
        <v>0</v>
      </c>
      <c r="Z460" s="2"/>
      <c r="AA460" s="2">
        <v>16781625</v>
      </c>
      <c r="AB460" s="2">
        <f t="shared" si="382"/>
        <v>1165.22</v>
      </c>
      <c r="AC460" s="2">
        <f>ROUND((ES460),6)</f>
        <v>1165.22</v>
      </c>
      <c r="AD460" s="2">
        <f>ROUND((((ET460)-(EU460))+AE460),6)</f>
        <v>0</v>
      </c>
      <c r="AE460" s="2">
        <f t="shared" si="407"/>
        <v>0</v>
      </c>
      <c r="AF460" s="2">
        <f t="shared" si="407"/>
        <v>0</v>
      </c>
      <c r="AG460" s="2">
        <f t="shared" si="383"/>
        <v>0</v>
      </c>
      <c r="AH460" s="2">
        <f t="shared" si="408"/>
        <v>0</v>
      </c>
      <c r="AI460" s="2">
        <f t="shared" si="408"/>
        <v>0</v>
      </c>
      <c r="AJ460" s="2">
        <f t="shared" si="384"/>
        <v>0</v>
      </c>
      <c r="AK460" s="2">
        <v>1165.22</v>
      </c>
      <c r="AL460" s="2">
        <v>1165.22</v>
      </c>
      <c r="AM460" s="2">
        <v>0</v>
      </c>
      <c r="AN460" s="2">
        <v>0</v>
      </c>
      <c r="AO460" s="2">
        <v>0</v>
      </c>
      <c r="AP460" s="2">
        <v>0</v>
      </c>
      <c r="AQ460" s="2">
        <v>0</v>
      </c>
      <c r="AR460" s="2">
        <v>0</v>
      </c>
      <c r="AS460" s="2">
        <v>0</v>
      </c>
      <c r="AT460" s="2">
        <v>80</v>
      </c>
      <c r="AU460" s="2">
        <v>60</v>
      </c>
      <c r="AV460" s="2">
        <v>1</v>
      </c>
      <c r="AW460" s="2">
        <v>1</v>
      </c>
      <c r="AX460" s="2"/>
      <c r="AY460" s="2"/>
      <c r="AZ460" s="2">
        <v>1</v>
      </c>
      <c r="BA460" s="2">
        <v>1</v>
      </c>
      <c r="BB460" s="2">
        <v>1</v>
      </c>
      <c r="BC460" s="2">
        <v>1</v>
      </c>
      <c r="BD460" s="2" t="s">
        <v>6</v>
      </c>
      <c r="BE460" s="2" t="s">
        <v>6</v>
      </c>
      <c r="BF460" s="2" t="s">
        <v>6</v>
      </c>
      <c r="BG460" s="2" t="s">
        <v>6</v>
      </c>
      <c r="BH460" s="2">
        <v>3</v>
      </c>
      <c r="BI460" s="2">
        <v>2</v>
      </c>
      <c r="BJ460" s="2" t="s">
        <v>503</v>
      </c>
      <c r="BK460" s="2"/>
      <c r="BL460" s="2"/>
      <c r="BM460" s="2">
        <v>110011</v>
      </c>
      <c r="BN460" s="2">
        <v>0</v>
      </c>
      <c r="BO460" s="2" t="s">
        <v>6</v>
      </c>
      <c r="BP460" s="2">
        <v>0</v>
      </c>
      <c r="BQ460" s="2">
        <v>3</v>
      </c>
      <c r="BR460" s="2">
        <v>0</v>
      </c>
      <c r="BS460" s="2">
        <v>1</v>
      </c>
      <c r="BT460" s="2">
        <v>1</v>
      </c>
      <c r="BU460" s="2">
        <v>1</v>
      </c>
      <c r="BV460" s="2">
        <v>1</v>
      </c>
      <c r="BW460" s="2">
        <v>1</v>
      </c>
      <c r="BX460" s="2">
        <v>1</v>
      </c>
      <c r="BY460" s="2" t="s">
        <v>6</v>
      </c>
      <c r="BZ460" s="2">
        <v>80</v>
      </c>
      <c r="CA460" s="2">
        <v>60</v>
      </c>
      <c r="CB460" s="2"/>
      <c r="CC460" s="2"/>
      <c r="CD460" s="2"/>
      <c r="CE460" s="2">
        <v>0</v>
      </c>
      <c r="CF460" s="2">
        <v>0</v>
      </c>
      <c r="CG460" s="2">
        <v>0</v>
      </c>
      <c r="CH460" s="2"/>
      <c r="CI460" s="2"/>
      <c r="CJ460" s="2"/>
      <c r="CK460" s="2"/>
      <c r="CL460" s="2"/>
      <c r="CM460" s="2">
        <v>0</v>
      </c>
      <c r="CN460" s="2" t="s">
        <v>6</v>
      </c>
      <c r="CO460" s="2">
        <v>0</v>
      </c>
      <c r="CP460" s="2">
        <f t="shared" si="385"/>
        <v>699.13</v>
      </c>
      <c r="CQ460" s="2">
        <f t="shared" si="386"/>
        <v>1165.22</v>
      </c>
      <c r="CR460" s="2">
        <f t="shared" si="387"/>
        <v>0</v>
      </c>
      <c r="CS460" s="2">
        <f t="shared" si="388"/>
        <v>0</v>
      </c>
      <c r="CT460" s="2">
        <f t="shared" si="389"/>
        <v>0</v>
      </c>
      <c r="CU460" s="2">
        <f t="shared" si="390"/>
        <v>0</v>
      </c>
      <c r="CV460" s="2">
        <f t="shared" si="391"/>
        <v>0</v>
      </c>
      <c r="CW460" s="2">
        <f t="shared" si="392"/>
        <v>0</v>
      </c>
      <c r="CX460" s="2">
        <f t="shared" si="393"/>
        <v>0</v>
      </c>
      <c r="CY460" s="2">
        <f t="shared" si="394"/>
        <v>0</v>
      </c>
      <c r="CZ460" s="2">
        <f t="shared" si="395"/>
        <v>0</v>
      </c>
      <c r="DA460" s="2"/>
      <c r="DB460" s="2"/>
      <c r="DC460" s="2" t="s">
        <v>6</v>
      </c>
      <c r="DD460" s="2" t="s">
        <v>6</v>
      </c>
      <c r="DE460" s="2" t="s">
        <v>6</v>
      </c>
      <c r="DF460" s="2" t="s">
        <v>6</v>
      </c>
      <c r="DG460" s="2" t="s">
        <v>6</v>
      </c>
      <c r="DH460" s="2" t="s">
        <v>6</v>
      </c>
      <c r="DI460" s="2" t="s">
        <v>6</v>
      </c>
      <c r="DJ460" s="2" t="s">
        <v>6</v>
      </c>
      <c r="DK460" s="2" t="s">
        <v>6</v>
      </c>
      <c r="DL460" s="2" t="s">
        <v>6</v>
      </c>
      <c r="DM460" s="2" t="s">
        <v>6</v>
      </c>
      <c r="DN460" s="2">
        <v>0</v>
      </c>
      <c r="DO460" s="2">
        <v>0</v>
      </c>
      <c r="DP460" s="2">
        <v>1</v>
      </c>
      <c r="DQ460" s="2">
        <v>1</v>
      </c>
      <c r="DR460" s="2"/>
      <c r="DS460" s="2"/>
      <c r="DT460" s="2"/>
      <c r="DU460" s="2">
        <v>1010</v>
      </c>
      <c r="DV460" s="2" t="s">
        <v>439</v>
      </c>
      <c r="DW460" s="2" t="s">
        <v>439</v>
      </c>
      <c r="DX460" s="2">
        <v>10</v>
      </c>
      <c r="DY460" s="2"/>
      <c r="DZ460" s="2"/>
      <c r="EA460" s="2"/>
      <c r="EB460" s="2"/>
      <c r="EC460" s="2"/>
      <c r="ED460" s="2"/>
      <c r="EE460" s="2">
        <v>16510417</v>
      </c>
      <c r="EF460" s="2">
        <v>3</v>
      </c>
      <c r="EG460" s="2" t="s">
        <v>40</v>
      </c>
      <c r="EH460" s="2">
        <v>0</v>
      </c>
      <c r="EI460" s="2" t="s">
        <v>6</v>
      </c>
      <c r="EJ460" s="2">
        <v>2</v>
      </c>
      <c r="EK460" s="2">
        <v>110011</v>
      </c>
      <c r="EL460" s="2" t="s">
        <v>497</v>
      </c>
      <c r="EM460" s="2" t="s">
        <v>374</v>
      </c>
      <c r="EN460" s="2"/>
      <c r="EO460" s="2" t="s">
        <v>6</v>
      </c>
      <c r="EP460" s="2"/>
      <c r="EQ460" s="2">
        <v>0</v>
      </c>
      <c r="ER460" s="2">
        <v>1165.22</v>
      </c>
      <c r="ES460" s="2">
        <v>1165.22</v>
      </c>
      <c r="ET460" s="2">
        <v>0</v>
      </c>
      <c r="EU460" s="2">
        <v>0</v>
      </c>
      <c r="EV460" s="2">
        <v>0</v>
      </c>
      <c r="EW460" s="2">
        <v>0</v>
      </c>
      <c r="EX460" s="2">
        <v>0</v>
      </c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>
        <v>0</v>
      </c>
      <c r="FR460" s="2">
        <f t="shared" si="396"/>
        <v>0</v>
      </c>
      <c r="FS460" s="2">
        <v>0</v>
      </c>
      <c r="FT460" s="2"/>
      <c r="FU460" s="2"/>
      <c r="FV460" s="2"/>
      <c r="FW460" s="2"/>
      <c r="FX460" s="2">
        <v>80</v>
      </c>
      <c r="FY460" s="2">
        <v>60</v>
      </c>
      <c r="FZ460" s="2"/>
      <c r="GA460" s="2" t="s">
        <v>6</v>
      </c>
      <c r="GB460" s="2"/>
      <c r="GC460" s="2"/>
      <c r="GD460" s="2">
        <v>0</v>
      </c>
      <c r="GE460" s="2"/>
      <c r="GF460" s="2">
        <v>1324107672</v>
      </c>
      <c r="GG460" s="2">
        <v>2</v>
      </c>
      <c r="GH460" s="2">
        <v>1</v>
      </c>
      <c r="GI460" s="2">
        <v>-2</v>
      </c>
      <c r="GJ460" s="2">
        <v>0</v>
      </c>
      <c r="GK460" s="2">
        <f>ROUND(R460*(R12)/100,2)</f>
        <v>0</v>
      </c>
      <c r="GL460" s="2">
        <f t="shared" si="397"/>
        <v>0</v>
      </c>
      <c r="GM460" s="2">
        <f t="shared" si="398"/>
        <v>699.13</v>
      </c>
      <c r="GN460" s="2">
        <f t="shared" si="399"/>
        <v>0</v>
      </c>
      <c r="GO460" s="2">
        <f t="shared" si="400"/>
        <v>699.13</v>
      </c>
      <c r="GP460" s="2">
        <f t="shared" si="401"/>
        <v>0</v>
      </c>
      <c r="GQ460" s="2"/>
      <c r="GR460" s="2">
        <v>0</v>
      </c>
      <c r="GS460" s="2">
        <v>3</v>
      </c>
      <c r="GT460" s="2">
        <v>0</v>
      </c>
      <c r="GU460" s="2" t="s">
        <v>6</v>
      </c>
      <c r="GV460" s="2">
        <f t="shared" si="402"/>
        <v>0</v>
      </c>
      <c r="GW460" s="2">
        <v>1</v>
      </c>
      <c r="GX460" s="2">
        <f t="shared" si="403"/>
        <v>0</v>
      </c>
      <c r="GY460" s="2"/>
      <c r="GZ460" s="2"/>
      <c r="HA460" s="2">
        <v>0</v>
      </c>
      <c r="HB460" s="2">
        <v>0</v>
      </c>
      <c r="HC460" s="2">
        <f t="shared" si="404"/>
        <v>0</v>
      </c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  <c r="HW460" s="2"/>
      <c r="HX460" s="2"/>
      <c r="HY460" s="2"/>
      <c r="HZ460" s="2"/>
      <c r="IA460" s="2"/>
      <c r="IB460" s="2"/>
      <c r="IC460" s="2"/>
      <c r="ID460" s="2"/>
      <c r="IE460" s="2"/>
      <c r="IF460" s="2"/>
      <c r="IG460" s="2"/>
      <c r="IH460" s="2"/>
      <c r="II460" s="2"/>
      <c r="IJ460" s="2"/>
      <c r="IK460" s="2">
        <v>0</v>
      </c>
      <c r="IL460" s="2"/>
      <c r="IM460" s="2"/>
      <c r="IN460" s="2"/>
      <c r="IO460" s="2"/>
      <c r="IP460" s="2"/>
      <c r="IQ460" s="2"/>
      <c r="IR460" s="2"/>
      <c r="IS460" s="2"/>
      <c r="IT460" s="2"/>
      <c r="IU460" s="2"/>
    </row>
    <row r="461" spans="1:255" x14ac:dyDescent="0.2">
      <c r="A461">
        <v>18</v>
      </c>
      <c r="B461">
        <v>1</v>
      </c>
      <c r="C461">
        <v>783</v>
      </c>
      <c r="E461" t="s">
        <v>500</v>
      </c>
      <c r="F461" t="s">
        <v>501</v>
      </c>
      <c r="G461" t="s">
        <v>502</v>
      </c>
      <c r="H461" t="s">
        <v>439</v>
      </c>
      <c r="I461">
        <f>I459*J461</f>
        <v>0.6</v>
      </c>
      <c r="J461">
        <v>9.9999999999999992E-2</v>
      </c>
      <c r="O461">
        <f t="shared" si="371"/>
        <v>4656.22</v>
      </c>
      <c r="P461">
        <f t="shared" si="372"/>
        <v>4656.22</v>
      </c>
      <c r="Q461">
        <f t="shared" si="373"/>
        <v>0</v>
      </c>
      <c r="R461">
        <f t="shared" si="374"/>
        <v>0</v>
      </c>
      <c r="S461">
        <f t="shared" si="375"/>
        <v>0</v>
      </c>
      <c r="T461">
        <f t="shared" si="376"/>
        <v>0</v>
      </c>
      <c r="U461">
        <f t="shared" si="377"/>
        <v>0</v>
      </c>
      <c r="V461">
        <f t="shared" si="378"/>
        <v>0</v>
      </c>
      <c r="W461">
        <f t="shared" si="379"/>
        <v>0</v>
      </c>
      <c r="X461">
        <f t="shared" si="380"/>
        <v>0</v>
      </c>
      <c r="Y461">
        <f t="shared" si="381"/>
        <v>0</v>
      </c>
      <c r="AA461">
        <v>16781639</v>
      </c>
      <c r="AB461">
        <f t="shared" si="382"/>
        <v>1165.22</v>
      </c>
      <c r="AC461">
        <f>ROUND((ES461),6)</f>
        <v>1165.22</v>
      </c>
      <c r="AD461">
        <f>ROUND((((ET461)-(EU461))+AE461),6)</f>
        <v>0</v>
      </c>
      <c r="AE461">
        <f t="shared" si="407"/>
        <v>0</v>
      </c>
      <c r="AF461">
        <f t="shared" si="407"/>
        <v>0</v>
      </c>
      <c r="AG461">
        <f t="shared" si="383"/>
        <v>0</v>
      </c>
      <c r="AH461">
        <f t="shared" si="408"/>
        <v>0</v>
      </c>
      <c r="AI461">
        <f t="shared" si="408"/>
        <v>0</v>
      </c>
      <c r="AJ461">
        <f t="shared" si="384"/>
        <v>0</v>
      </c>
      <c r="AK461">
        <v>1165.22</v>
      </c>
      <c r="AL461">
        <v>1165.22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80</v>
      </c>
      <c r="AU461">
        <v>60</v>
      </c>
      <c r="AV461">
        <v>1</v>
      </c>
      <c r="AW461">
        <v>1</v>
      </c>
      <c r="AZ461">
        <v>6.66</v>
      </c>
      <c r="BA461">
        <v>1</v>
      </c>
      <c r="BB461">
        <v>1</v>
      </c>
      <c r="BC461">
        <v>6.66</v>
      </c>
      <c r="BD461" t="s">
        <v>6</v>
      </c>
      <c r="BE461" t="s">
        <v>6</v>
      </c>
      <c r="BF461" t="s">
        <v>6</v>
      </c>
      <c r="BG461" t="s">
        <v>6</v>
      </c>
      <c r="BH461">
        <v>3</v>
      </c>
      <c r="BI461">
        <v>2</v>
      </c>
      <c r="BJ461" t="s">
        <v>503</v>
      </c>
      <c r="BM461">
        <v>110011</v>
      </c>
      <c r="BN461">
        <v>0</v>
      </c>
      <c r="BO461" t="s">
        <v>6</v>
      </c>
      <c r="BP461">
        <v>0</v>
      </c>
      <c r="BQ461">
        <v>3</v>
      </c>
      <c r="BR461">
        <v>0</v>
      </c>
      <c r="BS461">
        <v>1</v>
      </c>
      <c r="BT461">
        <v>1</v>
      </c>
      <c r="BU461">
        <v>1</v>
      </c>
      <c r="BV461">
        <v>1</v>
      </c>
      <c r="BW461">
        <v>1</v>
      </c>
      <c r="BX461">
        <v>1</v>
      </c>
      <c r="BY461" t="s">
        <v>6</v>
      </c>
      <c r="BZ461">
        <v>80</v>
      </c>
      <c r="CA461">
        <v>60</v>
      </c>
      <c r="CE461">
        <v>0</v>
      </c>
      <c r="CF461">
        <v>0</v>
      </c>
      <c r="CG461">
        <v>0</v>
      </c>
      <c r="CM461">
        <v>0</v>
      </c>
      <c r="CN461" t="s">
        <v>6</v>
      </c>
      <c r="CO461">
        <v>0</v>
      </c>
      <c r="CP461">
        <f t="shared" si="385"/>
        <v>4656.22</v>
      </c>
      <c r="CQ461">
        <f t="shared" si="386"/>
        <v>7760.3652000000002</v>
      </c>
      <c r="CR461">
        <f t="shared" si="387"/>
        <v>0</v>
      </c>
      <c r="CS461">
        <f t="shared" si="388"/>
        <v>0</v>
      </c>
      <c r="CT461">
        <f t="shared" si="389"/>
        <v>0</v>
      </c>
      <c r="CU461">
        <f t="shared" si="390"/>
        <v>0</v>
      </c>
      <c r="CV461">
        <f t="shared" si="391"/>
        <v>0</v>
      </c>
      <c r="CW461">
        <f t="shared" si="392"/>
        <v>0</v>
      </c>
      <c r="CX461">
        <f t="shared" si="393"/>
        <v>0</v>
      </c>
      <c r="CY461">
        <f t="shared" si="394"/>
        <v>0</v>
      </c>
      <c r="CZ461">
        <f t="shared" si="395"/>
        <v>0</v>
      </c>
      <c r="DC461" t="s">
        <v>6</v>
      </c>
      <c r="DD461" t="s">
        <v>6</v>
      </c>
      <c r="DE461" t="s">
        <v>6</v>
      </c>
      <c r="DF461" t="s">
        <v>6</v>
      </c>
      <c r="DG461" t="s">
        <v>6</v>
      </c>
      <c r="DH461" t="s">
        <v>6</v>
      </c>
      <c r="DI461" t="s">
        <v>6</v>
      </c>
      <c r="DJ461" t="s">
        <v>6</v>
      </c>
      <c r="DK461" t="s">
        <v>6</v>
      </c>
      <c r="DL461" t="s">
        <v>6</v>
      </c>
      <c r="DM461" t="s">
        <v>6</v>
      </c>
      <c r="DN461">
        <v>0</v>
      </c>
      <c r="DO461">
        <v>0</v>
      </c>
      <c r="DP461">
        <v>1</v>
      </c>
      <c r="DQ461">
        <v>1</v>
      </c>
      <c r="DU461">
        <v>1010</v>
      </c>
      <c r="DV461" t="s">
        <v>439</v>
      </c>
      <c r="DW461" t="s">
        <v>439</v>
      </c>
      <c r="DX461">
        <v>10</v>
      </c>
      <c r="EE461">
        <v>16510417</v>
      </c>
      <c r="EF461">
        <v>3</v>
      </c>
      <c r="EG461" t="s">
        <v>40</v>
      </c>
      <c r="EH461">
        <v>0</v>
      </c>
      <c r="EI461" t="s">
        <v>6</v>
      </c>
      <c r="EJ461">
        <v>2</v>
      </c>
      <c r="EK461">
        <v>110011</v>
      </c>
      <c r="EL461" t="s">
        <v>497</v>
      </c>
      <c r="EM461" t="s">
        <v>374</v>
      </c>
      <c r="EO461" t="s">
        <v>6</v>
      </c>
      <c r="EQ461">
        <v>0</v>
      </c>
      <c r="ER461">
        <v>1165.22</v>
      </c>
      <c r="ES461">
        <v>1165.22</v>
      </c>
      <c r="ET461">
        <v>0</v>
      </c>
      <c r="EU461">
        <v>0</v>
      </c>
      <c r="EV461">
        <v>0</v>
      </c>
      <c r="EW461">
        <v>0</v>
      </c>
      <c r="EX461">
        <v>0</v>
      </c>
      <c r="FQ461">
        <v>0</v>
      </c>
      <c r="FR461">
        <f t="shared" si="396"/>
        <v>0</v>
      </c>
      <c r="FS461">
        <v>0</v>
      </c>
      <c r="FX461">
        <v>80</v>
      </c>
      <c r="FY461">
        <v>60</v>
      </c>
      <c r="GA461" t="s">
        <v>6</v>
      </c>
      <c r="GD461">
        <v>0</v>
      </c>
      <c r="GF461">
        <v>1324107672</v>
      </c>
      <c r="GG461">
        <v>1</v>
      </c>
      <c r="GH461">
        <v>1</v>
      </c>
      <c r="GI461">
        <v>4</v>
      </c>
      <c r="GJ461">
        <v>0</v>
      </c>
      <c r="GK461">
        <f>ROUND(R461*(S12)/100,2)</f>
        <v>0</v>
      </c>
      <c r="GL461">
        <f t="shared" si="397"/>
        <v>0</v>
      </c>
      <c r="GM461">
        <f t="shared" si="398"/>
        <v>4656.22</v>
      </c>
      <c r="GN461">
        <f t="shared" si="399"/>
        <v>0</v>
      </c>
      <c r="GO461">
        <f t="shared" si="400"/>
        <v>4656.22</v>
      </c>
      <c r="GP461">
        <f t="shared" si="401"/>
        <v>0</v>
      </c>
      <c r="GR461">
        <v>0</v>
      </c>
      <c r="GS461">
        <v>3</v>
      </c>
      <c r="GT461">
        <v>0</v>
      </c>
      <c r="GU461" t="s">
        <v>6</v>
      </c>
      <c r="GV461">
        <f t="shared" si="402"/>
        <v>0</v>
      </c>
      <c r="GW461">
        <v>1</v>
      </c>
      <c r="GX461">
        <f t="shared" si="403"/>
        <v>0</v>
      </c>
      <c r="HA461">
        <v>0</v>
      </c>
      <c r="HB461">
        <v>0</v>
      </c>
      <c r="HC461">
        <f t="shared" si="404"/>
        <v>0</v>
      </c>
      <c r="IK461">
        <v>0</v>
      </c>
    </row>
    <row r="462" spans="1:255" x14ac:dyDescent="0.2">
      <c r="A462" s="2">
        <v>17</v>
      </c>
      <c r="B462" s="2">
        <v>1</v>
      </c>
      <c r="C462" s="2">
        <f>ROW(SmtRes!A792)</f>
        <v>792</v>
      </c>
      <c r="D462" s="2">
        <f>ROW(EtalonRes!A762)</f>
        <v>762</v>
      </c>
      <c r="E462" s="2" t="s">
        <v>504</v>
      </c>
      <c r="F462" s="2" t="s">
        <v>505</v>
      </c>
      <c r="G462" s="2" t="s">
        <v>506</v>
      </c>
      <c r="H462" s="2" t="s">
        <v>18</v>
      </c>
      <c r="I462" s="2">
        <f>ROUND(2/100,9)</f>
        <v>0.02</v>
      </c>
      <c r="J462" s="2">
        <v>0</v>
      </c>
      <c r="K462" s="2"/>
      <c r="L462" s="2"/>
      <c r="M462" s="2"/>
      <c r="N462" s="2"/>
      <c r="O462" s="2">
        <f t="shared" si="371"/>
        <v>4.8899999999999997</v>
      </c>
      <c r="P462" s="2">
        <f t="shared" si="372"/>
        <v>0</v>
      </c>
      <c r="Q462" s="2">
        <f t="shared" si="373"/>
        <v>0.21</v>
      </c>
      <c r="R462" s="2">
        <f t="shared" si="374"/>
        <v>0.03</v>
      </c>
      <c r="S462" s="2">
        <f t="shared" si="375"/>
        <v>4.68</v>
      </c>
      <c r="T462" s="2">
        <f t="shared" si="376"/>
        <v>0</v>
      </c>
      <c r="U462" s="2">
        <f t="shared" si="377"/>
        <v>0.47136000000000006</v>
      </c>
      <c r="V462" s="2">
        <f t="shared" si="378"/>
        <v>2.3999999999999998E-3</v>
      </c>
      <c r="W462" s="2">
        <f t="shared" si="379"/>
        <v>0</v>
      </c>
      <c r="X462" s="2">
        <f t="shared" si="380"/>
        <v>4.47</v>
      </c>
      <c r="Y462" s="2">
        <f t="shared" si="381"/>
        <v>3.06</v>
      </c>
      <c r="Z462" s="2"/>
      <c r="AA462" s="2">
        <v>16781625</v>
      </c>
      <c r="AB462" s="2">
        <f t="shared" si="382"/>
        <v>244.458</v>
      </c>
      <c r="AC462" s="2">
        <f>ROUND(((ES462*0)),6)</f>
        <v>0</v>
      </c>
      <c r="AD462" s="2">
        <f>ROUND(((((ET462*0.3))-((EU462*0.3)))+AE462),6)</f>
        <v>10.662000000000001</v>
      </c>
      <c r="AE462" s="2">
        <f>ROUND(((EU462*0.3)),6)</f>
        <v>1.506</v>
      </c>
      <c r="AF462" s="2">
        <f>ROUND(((EV462*0.3)),6)</f>
        <v>233.79599999999999</v>
      </c>
      <c r="AG462" s="2">
        <f t="shared" si="383"/>
        <v>0</v>
      </c>
      <c r="AH462" s="2">
        <f>((EW462*0.3))</f>
        <v>23.568000000000001</v>
      </c>
      <c r="AI462" s="2">
        <f>((EX462*0.3))</f>
        <v>0.12</v>
      </c>
      <c r="AJ462" s="2">
        <f t="shared" si="384"/>
        <v>0</v>
      </c>
      <c r="AK462" s="2">
        <v>1335.26</v>
      </c>
      <c r="AL462" s="2">
        <v>520.4</v>
      </c>
      <c r="AM462" s="2">
        <v>35.54</v>
      </c>
      <c r="AN462" s="2">
        <v>5.0199999999999996</v>
      </c>
      <c r="AO462" s="2">
        <v>779.32</v>
      </c>
      <c r="AP462" s="2">
        <v>0</v>
      </c>
      <c r="AQ462" s="2">
        <v>78.56</v>
      </c>
      <c r="AR462" s="2">
        <v>0.4</v>
      </c>
      <c r="AS462" s="2">
        <v>0</v>
      </c>
      <c r="AT462" s="2">
        <v>95</v>
      </c>
      <c r="AU462" s="2">
        <v>65</v>
      </c>
      <c r="AV462" s="2">
        <v>1</v>
      </c>
      <c r="AW462" s="2">
        <v>1</v>
      </c>
      <c r="AX462" s="2"/>
      <c r="AY462" s="2"/>
      <c r="AZ462" s="2">
        <v>1</v>
      </c>
      <c r="BA462" s="2">
        <v>1</v>
      </c>
      <c r="BB462" s="2">
        <v>1</v>
      </c>
      <c r="BC462" s="2">
        <v>1</v>
      </c>
      <c r="BD462" s="2" t="s">
        <v>6</v>
      </c>
      <c r="BE462" s="2" t="s">
        <v>6</v>
      </c>
      <c r="BF462" s="2" t="s">
        <v>6</v>
      </c>
      <c r="BG462" s="2" t="s">
        <v>6</v>
      </c>
      <c r="BH462" s="2">
        <v>0</v>
      </c>
      <c r="BI462" s="2">
        <v>2</v>
      </c>
      <c r="BJ462" s="2" t="s">
        <v>507</v>
      </c>
      <c r="BK462" s="2"/>
      <c r="BL462" s="2"/>
      <c r="BM462" s="2">
        <v>108001</v>
      </c>
      <c r="BN462" s="2">
        <v>0</v>
      </c>
      <c r="BO462" s="2" t="s">
        <v>6</v>
      </c>
      <c r="BP462" s="2">
        <v>0</v>
      </c>
      <c r="BQ462" s="2">
        <v>3</v>
      </c>
      <c r="BR462" s="2">
        <v>0</v>
      </c>
      <c r="BS462" s="2">
        <v>1</v>
      </c>
      <c r="BT462" s="2">
        <v>1</v>
      </c>
      <c r="BU462" s="2">
        <v>1</v>
      </c>
      <c r="BV462" s="2">
        <v>1</v>
      </c>
      <c r="BW462" s="2">
        <v>1</v>
      </c>
      <c r="BX462" s="2">
        <v>1</v>
      </c>
      <c r="BY462" s="2" t="s">
        <v>6</v>
      </c>
      <c r="BZ462" s="2">
        <v>95</v>
      </c>
      <c r="CA462" s="2">
        <v>65</v>
      </c>
      <c r="CB462" s="2"/>
      <c r="CC462" s="2"/>
      <c r="CD462" s="2"/>
      <c r="CE462" s="2">
        <v>0</v>
      </c>
      <c r="CF462" s="2">
        <v>0</v>
      </c>
      <c r="CG462" s="2">
        <v>0</v>
      </c>
      <c r="CH462" s="2"/>
      <c r="CI462" s="2"/>
      <c r="CJ462" s="2"/>
      <c r="CK462" s="2"/>
      <c r="CL462" s="2"/>
      <c r="CM462" s="2">
        <v>0</v>
      </c>
      <c r="CN462" s="2" t="s">
        <v>37</v>
      </c>
      <c r="CO462" s="2">
        <v>0</v>
      </c>
      <c r="CP462" s="2">
        <f t="shared" si="385"/>
        <v>4.8899999999999997</v>
      </c>
      <c r="CQ462" s="2">
        <f t="shared" si="386"/>
        <v>0</v>
      </c>
      <c r="CR462" s="2">
        <f t="shared" si="387"/>
        <v>10.662000000000001</v>
      </c>
      <c r="CS462" s="2">
        <f t="shared" si="388"/>
        <v>1.506</v>
      </c>
      <c r="CT462" s="2">
        <f t="shared" si="389"/>
        <v>233.79599999999999</v>
      </c>
      <c r="CU462" s="2">
        <f t="shared" si="390"/>
        <v>0</v>
      </c>
      <c r="CV462" s="2">
        <f t="shared" si="391"/>
        <v>23.568000000000001</v>
      </c>
      <c r="CW462" s="2">
        <f t="shared" si="392"/>
        <v>0.12</v>
      </c>
      <c r="CX462" s="2">
        <f t="shared" si="393"/>
        <v>0</v>
      </c>
      <c r="CY462" s="2">
        <f t="shared" si="394"/>
        <v>4.4744999999999999</v>
      </c>
      <c r="CZ462" s="2">
        <f t="shared" si="395"/>
        <v>3.0614999999999997</v>
      </c>
      <c r="DA462" s="2"/>
      <c r="DB462" s="2"/>
      <c r="DC462" s="2" t="s">
        <v>6</v>
      </c>
      <c r="DD462" s="2" t="s">
        <v>38</v>
      </c>
      <c r="DE462" s="2" t="s">
        <v>39</v>
      </c>
      <c r="DF462" s="2" t="s">
        <v>39</v>
      </c>
      <c r="DG462" s="2" t="s">
        <v>39</v>
      </c>
      <c r="DH462" s="2" t="s">
        <v>6</v>
      </c>
      <c r="DI462" s="2" t="s">
        <v>39</v>
      </c>
      <c r="DJ462" s="2" t="s">
        <v>39</v>
      </c>
      <c r="DK462" s="2" t="s">
        <v>6</v>
      </c>
      <c r="DL462" s="2" t="s">
        <v>6</v>
      </c>
      <c r="DM462" s="2" t="s">
        <v>6</v>
      </c>
      <c r="DN462" s="2">
        <v>0</v>
      </c>
      <c r="DO462" s="2">
        <v>0</v>
      </c>
      <c r="DP462" s="2">
        <v>1</v>
      </c>
      <c r="DQ462" s="2">
        <v>1</v>
      </c>
      <c r="DR462" s="2"/>
      <c r="DS462" s="2"/>
      <c r="DT462" s="2"/>
      <c r="DU462" s="2">
        <v>1013</v>
      </c>
      <c r="DV462" s="2" t="s">
        <v>18</v>
      </c>
      <c r="DW462" s="2" t="s">
        <v>18</v>
      </c>
      <c r="DX462" s="2">
        <v>1</v>
      </c>
      <c r="DY462" s="2"/>
      <c r="DZ462" s="2"/>
      <c r="EA462" s="2"/>
      <c r="EB462" s="2"/>
      <c r="EC462" s="2"/>
      <c r="ED462" s="2"/>
      <c r="EE462" s="2">
        <v>16510370</v>
      </c>
      <c r="EF462" s="2">
        <v>3</v>
      </c>
      <c r="EG462" s="2" t="s">
        <v>40</v>
      </c>
      <c r="EH462" s="2">
        <v>0</v>
      </c>
      <c r="EI462" s="2" t="s">
        <v>6</v>
      </c>
      <c r="EJ462" s="2">
        <v>2</v>
      </c>
      <c r="EK462" s="2">
        <v>108001</v>
      </c>
      <c r="EL462" s="2" t="s">
        <v>41</v>
      </c>
      <c r="EM462" s="2" t="s">
        <v>42</v>
      </c>
      <c r="EN462" s="2"/>
      <c r="EO462" s="2" t="s">
        <v>43</v>
      </c>
      <c r="EP462" s="2"/>
      <c r="EQ462" s="2">
        <v>0</v>
      </c>
      <c r="ER462" s="2">
        <v>1335.26</v>
      </c>
      <c r="ES462" s="2">
        <v>520.4</v>
      </c>
      <c r="ET462" s="2">
        <v>35.54</v>
      </c>
      <c r="EU462" s="2">
        <v>5.0199999999999996</v>
      </c>
      <c r="EV462" s="2">
        <v>779.32</v>
      </c>
      <c r="EW462" s="2">
        <v>78.56</v>
      </c>
      <c r="EX462" s="2">
        <v>0.4</v>
      </c>
      <c r="EY462" s="2">
        <v>0</v>
      </c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>
        <v>0</v>
      </c>
      <c r="FR462" s="2">
        <f t="shared" si="396"/>
        <v>0</v>
      </c>
      <c r="FS462" s="2">
        <v>0</v>
      </c>
      <c r="FT462" s="2"/>
      <c r="FU462" s="2"/>
      <c r="FV462" s="2"/>
      <c r="FW462" s="2"/>
      <c r="FX462" s="2">
        <v>95</v>
      </c>
      <c r="FY462" s="2">
        <v>65</v>
      </c>
      <c r="FZ462" s="2"/>
      <c r="GA462" s="2" t="s">
        <v>6</v>
      </c>
      <c r="GB462" s="2"/>
      <c r="GC462" s="2"/>
      <c r="GD462" s="2">
        <v>0</v>
      </c>
      <c r="GE462" s="2"/>
      <c r="GF462" s="2">
        <v>696898284</v>
      </c>
      <c r="GG462" s="2">
        <v>2</v>
      </c>
      <c r="GH462" s="2">
        <v>1</v>
      </c>
      <c r="GI462" s="2">
        <v>-2</v>
      </c>
      <c r="GJ462" s="2">
        <v>0</v>
      </c>
      <c r="GK462" s="2">
        <f>ROUND(R462*(R12)/100,2)</f>
        <v>0</v>
      </c>
      <c r="GL462" s="2">
        <f t="shared" si="397"/>
        <v>0</v>
      </c>
      <c r="GM462" s="2">
        <f t="shared" si="398"/>
        <v>12.42</v>
      </c>
      <c r="GN462" s="2">
        <f t="shared" si="399"/>
        <v>0</v>
      </c>
      <c r="GO462" s="2">
        <f t="shared" si="400"/>
        <v>12.42</v>
      </c>
      <c r="GP462" s="2">
        <f t="shared" si="401"/>
        <v>0</v>
      </c>
      <c r="GQ462" s="2"/>
      <c r="GR462" s="2">
        <v>0</v>
      </c>
      <c r="GS462" s="2">
        <v>3</v>
      </c>
      <c r="GT462" s="2">
        <v>0</v>
      </c>
      <c r="GU462" s="2" t="s">
        <v>6</v>
      </c>
      <c r="GV462" s="2">
        <f t="shared" si="402"/>
        <v>0</v>
      </c>
      <c r="GW462" s="2">
        <v>1</v>
      </c>
      <c r="GX462" s="2">
        <f t="shared" si="403"/>
        <v>0</v>
      </c>
      <c r="GY462" s="2"/>
      <c r="GZ462" s="2"/>
      <c r="HA462" s="2">
        <v>0</v>
      </c>
      <c r="HB462" s="2">
        <v>0</v>
      </c>
      <c r="HC462" s="2">
        <f t="shared" si="404"/>
        <v>0</v>
      </c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  <c r="IG462" s="2"/>
      <c r="IH462" s="2"/>
      <c r="II462" s="2"/>
      <c r="IJ462" s="2"/>
      <c r="IK462" s="2">
        <v>0</v>
      </c>
      <c r="IL462" s="2"/>
      <c r="IM462" s="2"/>
      <c r="IN462" s="2"/>
      <c r="IO462" s="2"/>
      <c r="IP462" s="2"/>
      <c r="IQ462" s="2"/>
      <c r="IR462" s="2"/>
      <c r="IS462" s="2"/>
      <c r="IT462" s="2"/>
      <c r="IU462" s="2"/>
    </row>
    <row r="463" spans="1:255" x14ac:dyDescent="0.2">
      <c r="A463">
        <v>17</v>
      </c>
      <c r="B463">
        <v>1</v>
      </c>
      <c r="C463">
        <f>ROW(SmtRes!A800)</f>
        <v>800</v>
      </c>
      <c r="D463">
        <f>ROW(EtalonRes!A770)</f>
        <v>770</v>
      </c>
      <c r="E463" t="s">
        <v>504</v>
      </c>
      <c r="F463" t="s">
        <v>505</v>
      </c>
      <c r="G463" t="s">
        <v>506</v>
      </c>
      <c r="H463" t="s">
        <v>18</v>
      </c>
      <c r="I463">
        <f>ROUND(2/100,9)</f>
        <v>0.02</v>
      </c>
      <c r="J463">
        <v>0</v>
      </c>
      <c r="O463">
        <f t="shared" si="371"/>
        <v>32.56</v>
      </c>
      <c r="P463">
        <f t="shared" si="372"/>
        <v>0</v>
      </c>
      <c r="Q463">
        <f t="shared" si="373"/>
        <v>1.42</v>
      </c>
      <c r="R463">
        <f t="shared" si="374"/>
        <v>0.2</v>
      </c>
      <c r="S463">
        <f t="shared" si="375"/>
        <v>31.14</v>
      </c>
      <c r="T463">
        <f t="shared" si="376"/>
        <v>0</v>
      </c>
      <c r="U463">
        <f t="shared" si="377"/>
        <v>0.47136000000000006</v>
      </c>
      <c r="V463">
        <f t="shared" si="378"/>
        <v>2.3999999999999998E-3</v>
      </c>
      <c r="W463">
        <f t="shared" si="379"/>
        <v>0</v>
      </c>
      <c r="X463">
        <f t="shared" si="380"/>
        <v>29.77</v>
      </c>
      <c r="Y463">
        <f t="shared" si="381"/>
        <v>20.37</v>
      </c>
      <c r="AA463">
        <v>16781639</v>
      </c>
      <c r="AB463">
        <f t="shared" si="382"/>
        <v>244.458</v>
      </c>
      <c r="AC463">
        <f>ROUND(((ES463*0)),6)</f>
        <v>0</v>
      </c>
      <c r="AD463">
        <f>ROUND(((((ET463*0.3))-((EU463*0.3)))+AE463),6)</f>
        <v>10.662000000000001</v>
      </c>
      <c r="AE463">
        <f>ROUND(((EU463*0.3)),6)</f>
        <v>1.506</v>
      </c>
      <c r="AF463">
        <f>ROUND(((EV463*0.3)),6)</f>
        <v>233.79599999999999</v>
      </c>
      <c r="AG463">
        <f t="shared" si="383"/>
        <v>0</v>
      </c>
      <c r="AH463">
        <f>((EW463*0.3))</f>
        <v>23.568000000000001</v>
      </c>
      <c r="AI463">
        <f>((EX463*0.3))</f>
        <v>0.12</v>
      </c>
      <c r="AJ463">
        <f t="shared" si="384"/>
        <v>0</v>
      </c>
      <c r="AK463">
        <v>1335.26</v>
      </c>
      <c r="AL463">
        <v>520.4</v>
      </c>
      <c r="AM463">
        <v>35.54</v>
      </c>
      <c r="AN463">
        <v>5.0199999999999996</v>
      </c>
      <c r="AO463">
        <v>779.32</v>
      </c>
      <c r="AP463">
        <v>0</v>
      </c>
      <c r="AQ463">
        <v>78.56</v>
      </c>
      <c r="AR463">
        <v>0.4</v>
      </c>
      <c r="AS463">
        <v>0</v>
      </c>
      <c r="AT463">
        <v>95</v>
      </c>
      <c r="AU463">
        <v>65</v>
      </c>
      <c r="AV463">
        <v>1</v>
      </c>
      <c r="AW463">
        <v>1</v>
      </c>
      <c r="AZ463">
        <v>6.66</v>
      </c>
      <c r="BA463">
        <v>6.66</v>
      </c>
      <c r="BB463">
        <v>6.66</v>
      </c>
      <c r="BC463">
        <v>6.66</v>
      </c>
      <c r="BD463" t="s">
        <v>6</v>
      </c>
      <c r="BE463" t="s">
        <v>6</v>
      </c>
      <c r="BF463" t="s">
        <v>6</v>
      </c>
      <c r="BG463" t="s">
        <v>6</v>
      </c>
      <c r="BH463">
        <v>0</v>
      </c>
      <c r="BI463">
        <v>2</v>
      </c>
      <c r="BJ463" t="s">
        <v>507</v>
      </c>
      <c r="BM463">
        <v>108001</v>
      </c>
      <c r="BN463">
        <v>0</v>
      </c>
      <c r="BO463" t="s">
        <v>6</v>
      </c>
      <c r="BP463">
        <v>0</v>
      </c>
      <c r="BQ463">
        <v>3</v>
      </c>
      <c r="BR463">
        <v>0</v>
      </c>
      <c r="BS463">
        <v>6.66</v>
      </c>
      <c r="BT463">
        <v>1</v>
      </c>
      <c r="BU463">
        <v>1</v>
      </c>
      <c r="BV463">
        <v>1</v>
      </c>
      <c r="BW463">
        <v>1</v>
      </c>
      <c r="BX463">
        <v>1</v>
      </c>
      <c r="BY463" t="s">
        <v>6</v>
      </c>
      <c r="BZ463">
        <v>95</v>
      </c>
      <c r="CA463">
        <v>65</v>
      </c>
      <c r="CE463">
        <v>0</v>
      </c>
      <c r="CF463">
        <v>0</v>
      </c>
      <c r="CG463">
        <v>0</v>
      </c>
      <c r="CM463">
        <v>0</v>
      </c>
      <c r="CN463" t="s">
        <v>37</v>
      </c>
      <c r="CO463">
        <v>0</v>
      </c>
      <c r="CP463">
        <f t="shared" si="385"/>
        <v>32.56</v>
      </c>
      <c r="CQ463">
        <f t="shared" si="386"/>
        <v>0</v>
      </c>
      <c r="CR463">
        <f t="shared" si="387"/>
        <v>71.008920000000003</v>
      </c>
      <c r="CS463">
        <f t="shared" si="388"/>
        <v>10.029960000000001</v>
      </c>
      <c r="CT463">
        <f t="shared" si="389"/>
        <v>1557.0813599999999</v>
      </c>
      <c r="CU463">
        <f t="shared" si="390"/>
        <v>0</v>
      </c>
      <c r="CV463">
        <f t="shared" si="391"/>
        <v>23.568000000000001</v>
      </c>
      <c r="CW463">
        <f t="shared" si="392"/>
        <v>0.12</v>
      </c>
      <c r="CX463">
        <f t="shared" si="393"/>
        <v>0</v>
      </c>
      <c r="CY463">
        <f t="shared" si="394"/>
        <v>29.773000000000003</v>
      </c>
      <c r="CZ463">
        <f t="shared" si="395"/>
        <v>20.370999999999999</v>
      </c>
      <c r="DC463" t="s">
        <v>6</v>
      </c>
      <c r="DD463" t="s">
        <v>38</v>
      </c>
      <c r="DE463" t="s">
        <v>39</v>
      </c>
      <c r="DF463" t="s">
        <v>39</v>
      </c>
      <c r="DG463" t="s">
        <v>39</v>
      </c>
      <c r="DH463" t="s">
        <v>6</v>
      </c>
      <c r="DI463" t="s">
        <v>39</v>
      </c>
      <c r="DJ463" t="s">
        <v>39</v>
      </c>
      <c r="DK463" t="s">
        <v>6</v>
      </c>
      <c r="DL463" t="s">
        <v>6</v>
      </c>
      <c r="DM463" t="s">
        <v>6</v>
      </c>
      <c r="DN463">
        <v>0</v>
      </c>
      <c r="DO463">
        <v>0</v>
      </c>
      <c r="DP463">
        <v>1</v>
      </c>
      <c r="DQ463">
        <v>1</v>
      </c>
      <c r="DU463">
        <v>1013</v>
      </c>
      <c r="DV463" t="s">
        <v>18</v>
      </c>
      <c r="DW463" t="s">
        <v>18</v>
      </c>
      <c r="DX463">
        <v>1</v>
      </c>
      <c r="EE463">
        <v>16510370</v>
      </c>
      <c r="EF463">
        <v>3</v>
      </c>
      <c r="EG463" t="s">
        <v>40</v>
      </c>
      <c r="EH463">
        <v>0</v>
      </c>
      <c r="EI463" t="s">
        <v>6</v>
      </c>
      <c r="EJ463">
        <v>2</v>
      </c>
      <c r="EK463">
        <v>108001</v>
      </c>
      <c r="EL463" t="s">
        <v>41</v>
      </c>
      <c r="EM463" t="s">
        <v>42</v>
      </c>
      <c r="EO463" t="s">
        <v>43</v>
      </c>
      <c r="EQ463">
        <v>0</v>
      </c>
      <c r="ER463">
        <v>1335.26</v>
      </c>
      <c r="ES463">
        <v>520.4</v>
      </c>
      <c r="ET463">
        <v>35.54</v>
      </c>
      <c r="EU463">
        <v>5.0199999999999996</v>
      </c>
      <c r="EV463">
        <v>779.32</v>
      </c>
      <c r="EW463">
        <v>78.56</v>
      </c>
      <c r="EX463">
        <v>0.4</v>
      </c>
      <c r="EY463">
        <v>0</v>
      </c>
      <c r="FQ463">
        <v>0</v>
      </c>
      <c r="FR463">
        <f t="shared" si="396"/>
        <v>0</v>
      </c>
      <c r="FS463">
        <v>0</v>
      </c>
      <c r="FX463">
        <v>95</v>
      </c>
      <c r="FY463">
        <v>65</v>
      </c>
      <c r="GA463" t="s">
        <v>6</v>
      </c>
      <c r="GD463">
        <v>0</v>
      </c>
      <c r="GF463">
        <v>696898284</v>
      </c>
      <c r="GG463">
        <v>1</v>
      </c>
      <c r="GH463">
        <v>1</v>
      </c>
      <c r="GI463">
        <v>4</v>
      </c>
      <c r="GJ463">
        <v>0</v>
      </c>
      <c r="GK463">
        <f>ROUND(R463*(S12)/100,2)</f>
        <v>0</v>
      </c>
      <c r="GL463">
        <f t="shared" si="397"/>
        <v>0</v>
      </c>
      <c r="GM463">
        <f t="shared" si="398"/>
        <v>82.7</v>
      </c>
      <c r="GN463">
        <f t="shared" si="399"/>
        <v>0</v>
      </c>
      <c r="GO463">
        <f t="shared" si="400"/>
        <v>82.7</v>
      </c>
      <c r="GP463">
        <f t="shared" si="401"/>
        <v>0</v>
      </c>
      <c r="GR463">
        <v>0</v>
      </c>
      <c r="GS463">
        <v>3</v>
      </c>
      <c r="GT463">
        <v>0</v>
      </c>
      <c r="GU463" t="s">
        <v>6</v>
      </c>
      <c r="GV463">
        <f t="shared" si="402"/>
        <v>0</v>
      </c>
      <c r="GW463">
        <v>1</v>
      </c>
      <c r="GX463">
        <f t="shared" si="403"/>
        <v>0</v>
      </c>
      <c r="HA463">
        <v>0</v>
      </c>
      <c r="HB463">
        <v>0</v>
      </c>
      <c r="HC463">
        <f t="shared" si="404"/>
        <v>0</v>
      </c>
      <c r="IK463">
        <v>0</v>
      </c>
    </row>
    <row r="464" spans="1:255" x14ac:dyDescent="0.2">
      <c r="A464" s="2">
        <v>17</v>
      </c>
      <c r="B464" s="2">
        <v>1</v>
      </c>
      <c r="C464" s="2">
        <f>ROW(SmtRes!A809)</f>
        <v>809</v>
      </c>
      <c r="D464" s="2">
        <f>ROW(EtalonRes!A778)</f>
        <v>778</v>
      </c>
      <c r="E464" s="2" t="s">
        <v>508</v>
      </c>
      <c r="F464" s="2" t="s">
        <v>505</v>
      </c>
      <c r="G464" s="2" t="s">
        <v>509</v>
      </c>
      <c r="H464" s="2" t="s">
        <v>18</v>
      </c>
      <c r="I464" s="2">
        <f>ROUND(2/100,9)</f>
        <v>0.02</v>
      </c>
      <c r="J464" s="2">
        <v>0</v>
      </c>
      <c r="K464" s="2"/>
      <c r="L464" s="2"/>
      <c r="M464" s="2"/>
      <c r="N464" s="2"/>
      <c r="O464" s="2">
        <f t="shared" si="371"/>
        <v>26.71</v>
      </c>
      <c r="P464" s="2">
        <f t="shared" si="372"/>
        <v>10.41</v>
      </c>
      <c r="Q464" s="2">
        <f t="shared" si="373"/>
        <v>0.71</v>
      </c>
      <c r="R464" s="2">
        <f t="shared" si="374"/>
        <v>0.1</v>
      </c>
      <c r="S464" s="2">
        <f t="shared" si="375"/>
        <v>15.59</v>
      </c>
      <c r="T464" s="2">
        <f t="shared" si="376"/>
        <v>0</v>
      </c>
      <c r="U464" s="2">
        <f t="shared" si="377"/>
        <v>1.5712000000000002</v>
      </c>
      <c r="V464" s="2">
        <f t="shared" si="378"/>
        <v>8.0000000000000002E-3</v>
      </c>
      <c r="W464" s="2">
        <f t="shared" si="379"/>
        <v>0</v>
      </c>
      <c r="X464" s="2">
        <f t="shared" si="380"/>
        <v>14.91</v>
      </c>
      <c r="Y464" s="2">
        <f t="shared" si="381"/>
        <v>10.199999999999999</v>
      </c>
      <c r="Z464" s="2"/>
      <c r="AA464" s="2">
        <v>16781625</v>
      </c>
      <c r="AB464" s="2">
        <f t="shared" si="382"/>
        <v>1335.26</v>
      </c>
      <c r="AC464" s="2">
        <f t="shared" ref="AC464:AC475" si="409">ROUND((ES464),6)</f>
        <v>520.4</v>
      </c>
      <c r="AD464" s="2">
        <f t="shared" ref="AD464:AD475" si="410">ROUND((((ET464)-(EU464))+AE464),6)</f>
        <v>35.54</v>
      </c>
      <c r="AE464" s="2">
        <f t="shared" ref="AE464:AE475" si="411">ROUND((EU464),6)</f>
        <v>5.0199999999999996</v>
      </c>
      <c r="AF464" s="2">
        <f t="shared" ref="AF464:AF475" si="412">ROUND((EV464),6)</f>
        <v>779.32</v>
      </c>
      <c r="AG464" s="2">
        <f t="shared" si="383"/>
        <v>0</v>
      </c>
      <c r="AH464" s="2">
        <f t="shared" ref="AH464:AH475" si="413">(EW464)</f>
        <v>78.56</v>
      </c>
      <c r="AI464" s="2">
        <f t="shared" ref="AI464:AI475" si="414">(EX464)</f>
        <v>0.4</v>
      </c>
      <c r="AJ464" s="2">
        <f t="shared" si="384"/>
        <v>0</v>
      </c>
      <c r="AK464" s="2">
        <v>1335.26</v>
      </c>
      <c r="AL464" s="2">
        <v>520.4</v>
      </c>
      <c r="AM464" s="2">
        <v>35.54</v>
      </c>
      <c r="AN464" s="2">
        <v>5.0199999999999996</v>
      </c>
      <c r="AO464" s="2">
        <v>779.32</v>
      </c>
      <c r="AP464" s="2">
        <v>0</v>
      </c>
      <c r="AQ464" s="2">
        <v>78.56</v>
      </c>
      <c r="AR464" s="2">
        <v>0.4</v>
      </c>
      <c r="AS464" s="2">
        <v>0</v>
      </c>
      <c r="AT464" s="2">
        <v>95</v>
      </c>
      <c r="AU464" s="2">
        <v>65</v>
      </c>
      <c r="AV464" s="2">
        <v>1</v>
      </c>
      <c r="AW464" s="2">
        <v>1</v>
      </c>
      <c r="AX464" s="2"/>
      <c r="AY464" s="2"/>
      <c r="AZ464" s="2">
        <v>1</v>
      </c>
      <c r="BA464" s="2">
        <v>1</v>
      </c>
      <c r="BB464" s="2">
        <v>1</v>
      </c>
      <c r="BC464" s="2">
        <v>1</v>
      </c>
      <c r="BD464" s="2" t="s">
        <v>6</v>
      </c>
      <c r="BE464" s="2" t="s">
        <v>6</v>
      </c>
      <c r="BF464" s="2" t="s">
        <v>6</v>
      </c>
      <c r="BG464" s="2" t="s">
        <v>6</v>
      </c>
      <c r="BH464" s="2">
        <v>0</v>
      </c>
      <c r="BI464" s="2">
        <v>2</v>
      </c>
      <c r="BJ464" s="2" t="s">
        <v>507</v>
      </c>
      <c r="BK464" s="2"/>
      <c r="BL464" s="2"/>
      <c r="BM464" s="2">
        <v>108001</v>
      </c>
      <c r="BN464" s="2">
        <v>0</v>
      </c>
      <c r="BO464" s="2" t="s">
        <v>6</v>
      </c>
      <c r="BP464" s="2">
        <v>0</v>
      </c>
      <c r="BQ464" s="2">
        <v>3</v>
      </c>
      <c r="BR464" s="2">
        <v>0</v>
      </c>
      <c r="BS464" s="2">
        <v>1</v>
      </c>
      <c r="BT464" s="2">
        <v>1</v>
      </c>
      <c r="BU464" s="2">
        <v>1</v>
      </c>
      <c r="BV464" s="2">
        <v>1</v>
      </c>
      <c r="BW464" s="2">
        <v>1</v>
      </c>
      <c r="BX464" s="2">
        <v>1</v>
      </c>
      <c r="BY464" s="2" t="s">
        <v>6</v>
      </c>
      <c r="BZ464" s="2">
        <v>95</v>
      </c>
      <c r="CA464" s="2">
        <v>65</v>
      </c>
      <c r="CB464" s="2"/>
      <c r="CC464" s="2"/>
      <c r="CD464" s="2"/>
      <c r="CE464" s="2">
        <v>0</v>
      </c>
      <c r="CF464" s="2">
        <v>0</v>
      </c>
      <c r="CG464" s="2">
        <v>0</v>
      </c>
      <c r="CH464" s="2"/>
      <c r="CI464" s="2"/>
      <c r="CJ464" s="2"/>
      <c r="CK464" s="2"/>
      <c r="CL464" s="2"/>
      <c r="CM464" s="2">
        <v>0</v>
      </c>
      <c r="CN464" s="2" t="s">
        <v>6</v>
      </c>
      <c r="CO464" s="2">
        <v>0</v>
      </c>
      <c r="CP464" s="2">
        <f t="shared" si="385"/>
        <v>26.71</v>
      </c>
      <c r="CQ464" s="2">
        <f t="shared" si="386"/>
        <v>520.4</v>
      </c>
      <c r="CR464" s="2">
        <f t="shared" si="387"/>
        <v>35.54</v>
      </c>
      <c r="CS464" s="2">
        <f t="shared" si="388"/>
        <v>5.0199999999999996</v>
      </c>
      <c r="CT464" s="2">
        <f t="shared" si="389"/>
        <v>779.32</v>
      </c>
      <c r="CU464" s="2">
        <f t="shared" si="390"/>
        <v>0</v>
      </c>
      <c r="CV464" s="2">
        <f t="shared" si="391"/>
        <v>78.56</v>
      </c>
      <c r="CW464" s="2">
        <f t="shared" si="392"/>
        <v>0.4</v>
      </c>
      <c r="CX464" s="2">
        <f t="shared" si="393"/>
        <v>0</v>
      </c>
      <c r="CY464" s="2">
        <f t="shared" si="394"/>
        <v>14.9055</v>
      </c>
      <c r="CZ464" s="2">
        <f t="shared" si="395"/>
        <v>10.198500000000001</v>
      </c>
      <c r="DA464" s="2"/>
      <c r="DB464" s="2"/>
      <c r="DC464" s="2" t="s">
        <v>6</v>
      </c>
      <c r="DD464" s="2" t="s">
        <v>6</v>
      </c>
      <c r="DE464" s="2" t="s">
        <v>6</v>
      </c>
      <c r="DF464" s="2" t="s">
        <v>6</v>
      </c>
      <c r="DG464" s="2" t="s">
        <v>6</v>
      </c>
      <c r="DH464" s="2" t="s">
        <v>6</v>
      </c>
      <c r="DI464" s="2" t="s">
        <v>6</v>
      </c>
      <c r="DJ464" s="2" t="s">
        <v>6</v>
      </c>
      <c r="DK464" s="2" t="s">
        <v>6</v>
      </c>
      <c r="DL464" s="2" t="s">
        <v>6</v>
      </c>
      <c r="DM464" s="2" t="s">
        <v>6</v>
      </c>
      <c r="DN464" s="2">
        <v>0</v>
      </c>
      <c r="DO464" s="2">
        <v>0</v>
      </c>
      <c r="DP464" s="2">
        <v>1</v>
      </c>
      <c r="DQ464" s="2">
        <v>1</v>
      </c>
      <c r="DR464" s="2"/>
      <c r="DS464" s="2"/>
      <c r="DT464" s="2"/>
      <c r="DU464" s="2">
        <v>1013</v>
      </c>
      <c r="DV464" s="2" t="s">
        <v>18</v>
      </c>
      <c r="DW464" s="2" t="s">
        <v>18</v>
      </c>
      <c r="DX464" s="2">
        <v>1</v>
      </c>
      <c r="DY464" s="2"/>
      <c r="DZ464" s="2"/>
      <c r="EA464" s="2"/>
      <c r="EB464" s="2"/>
      <c r="EC464" s="2"/>
      <c r="ED464" s="2"/>
      <c r="EE464" s="2">
        <v>16510370</v>
      </c>
      <c r="EF464" s="2">
        <v>3</v>
      </c>
      <c r="EG464" s="2" t="s">
        <v>40</v>
      </c>
      <c r="EH464" s="2">
        <v>0</v>
      </c>
      <c r="EI464" s="2" t="s">
        <v>6</v>
      </c>
      <c r="EJ464" s="2">
        <v>2</v>
      </c>
      <c r="EK464" s="2">
        <v>108001</v>
      </c>
      <c r="EL464" s="2" t="s">
        <v>41</v>
      </c>
      <c r="EM464" s="2" t="s">
        <v>42</v>
      </c>
      <c r="EN464" s="2"/>
      <c r="EO464" s="2" t="s">
        <v>6</v>
      </c>
      <c r="EP464" s="2"/>
      <c r="EQ464" s="2">
        <v>0</v>
      </c>
      <c r="ER464" s="2">
        <v>1335.26</v>
      </c>
      <c r="ES464" s="2">
        <v>520.4</v>
      </c>
      <c r="ET464" s="2">
        <v>35.54</v>
      </c>
      <c r="EU464" s="2">
        <v>5.0199999999999996</v>
      </c>
      <c r="EV464" s="2">
        <v>779.32</v>
      </c>
      <c r="EW464" s="2">
        <v>78.56</v>
      </c>
      <c r="EX464" s="2">
        <v>0.4</v>
      </c>
      <c r="EY464" s="2">
        <v>0</v>
      </c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>
        <v>0</v>
      </c>
      <c r="FR464" s="2">
        <f t="shared" si="396"/>
        <v>0</v>
      </c>
      <c r="FS464" s="2">
        <v>0</v>
      </c>
      <c r="FT464" s="2"/>
      <c r="FU464" s="2"/>
      <c r="FV464" s="2"/>
      <c r="FW464" s="2"/>
      <c r="FX464" s="2">
        <v>95</v>
      </c>
      <c r="FY464" s="2">
        <v>65</v>
      </c>
      <c r="FZ464" s="2"/>
      <c r="GA464" s="2" t="s">
        <v>6</v>
      </c>
      <c r="GB464" s="2"/>
      <c r="GC464" s="2"/>
      <c r="GD464" s="2">
        <v>0</v>
      </c>
      <c r="GE464" s="2"/>
      <c r="GF464" s="2">
        <v>1235966342</v>
      </c>
      <c r="GG464" s="2">
        <v>2</v>
      </c>
      <c r="GH464" s="2">
        <v>1</v>
      </c>
      <c r="GI464" s="2">
        <v>-2</v>
      </c>
      <c r="GJ464" s="2">
        <v>0</v>
      </c>
      <c r="GK464" s="2">
        <f>ROUND(R464*(R12)/100,2)</f>
        <v>0</v>
      </c>
      <c r="GL464" s="2">
        <f t="shared" si="397"/>
        <v>0</v>
      </c>
      <c r="GM464" s="2">
        <f t="shared" si="398"/>
        <v>51.82</v>
      </c>
      <c r="GN464" s="2">
        <f t="shared" si="399"/>
        <v>0</v>
      </c>
      <c r="GO464" s="2">
        <f t="shared" si="400"/>
        <v>51.82</v>
      </c>
      <c r="GP464" s="2">
        <f t="shared" si="401"/>
        <v>0</v>
      </c>
      <c r="GQ464" s="2"/>
      <c r="GR464" s="2">
        <v>0</v>
      </c>
      <c r="GS464" s="2">
        <v>3</v>
      </c>
      <c r="GT464" s="2">
        <v>0</v>
      </c>
      <c r="GU464" s="2" t="s">
        <v>6</v>
      </c>
      <c r="GV464" s="2">
        <f t="shared" si="402"/>
        <v>0</v>
      </c>
      <c r="GW464" s="2">
        <v>1</v>
      </c>
      <c r="GX464" s="2">
        <f t="shared" si="403"/>
        <v>0</v>
      </c>
      <c r="GY464" s="2"/>
      <c r="GZ464" s="2"/>
      <c r="HA464" s="2">
        <v>0</v>
      </c>
      <c r="HB464" s="2">
        <v>0</v>
      </c>
      <c r="HC464" s="2">
        <f t="shared" si="404"/>
        <v>0</v>
      </c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>
        <v>0</v>
      </c>
      <c r="IL464" s="2"/>
      <c r="IM464" s="2"/>
      <c r="IN464" s="2"/>
      <c r="IO464" s="2"/>
      <c r="IP464" s="2"/>
      <c r="IQ464" s="2"/>
      <c r="IR464" s="2"/>
      <c r="IS464" s="2"/>
      <c r="IT464" s="2"/>
      <c r="IU464" s="2"/>
    </row>
    <row r="465" spans="1:255" x14ac:dyDescent="0.2">
      <c r="A465">
        <v>17</v>
      </c>
      <c r="B465">
        <v>1</v>
      </c>
      <c r="C465">
        <f>ROW(SmtRes!A818)</f>
        <v>818</v>
      </c>
      <c r="D465">
        <f>ROW(EtalonRes!A786)</f>
        <v>786</v>
      </c>
      <c r="E465" t="s">
        <v>508</v>
      </c>
      <c r="F465" t="s">
        <v>505</v>
      </c>
      <c r="G465" t="s">
        <v>509</v>
      </c>
      <c r="H465" t="s">
        <v>18</v>
      </c>
      <c r="I465">
        <f>ROUND(2/100,9)</f>
        <v>0.02</v>
      </c>
      <c r="J465">
        <v>0</v>
      </c>
      <c r="O465">
        <f t="shared" si="371"/>
        <v>177.86</v>
      </c>
      <c r="P465">
        <f t="shared" si="372"/>
        <v>69.319999999999993</v>
      </c>
      <c r="Q465">
        <f t="shared" si="373"/>
        <v>4.7300000000000004</v>
      </c>
      <c r="R465">
        <f t="shared" si="374"/>
        <v>0.67</v>
      </c>
      <c r="S465">
        <f t="shared" si="375"/>
        <v>103.81</v>
      </c>
      <c r="T465">
        <f t="shared" si="376"/>
        <v>0</v>
      </c>
      <c r="U465">
        <f t="shared" si="377"/>
        <v>1.5712000000000002</v>
      </c>
      <c r="V465">
        <f t="shared" si="378"/>
        <v>8.0000000000000002E-3</v>
      </c>
      <c r="W465">
        <f t="shared" si="379"/>
        <v>0</v>
      </c>
      <c r="X465">
        <f t="shared" si="380"/>
        <v>99.26</v>
      </c>
      <c r="Y465">
        <f t="shared" si="381"/>
        <v>67.91</v>
      </c>
      <c r="AA465">
        <v>16781639</v>
      </c>
      <c r="AB465">
        <f t="shared" si="382"/>
        <v>1335.26</v>
      </c>
      <c r="AC465">
        <f t="shared" si="409"/>
        <v>520.4</v>
      </c>
      <c r="AD465">
        <f t="shared" si="410"/>
        <v>35.54</v>
      </c>
      <c r="AE465">
        <f t="shared" si="411"/>
        <v>5.0199999999999996</v>
      </c>
      <c r="AF465">
        <f t="shared" si="412"/>
        <v>779.32</v>
      </c>
      <c r="AG465">
        <f t="shared" si="383"/>
        <v>0</v>
      </c>
      <c r="AH465">
        <f t="shared" si="413"/>
        <v>78.56</v>
      </c>
      <c r="AI465">
        <f t="shared" si="414"/>
        <v>0.4</v>
      </c>
      <c r="AJ465">
        <f t="shared" si="384"/>
        <v>0</v>
      </c>
      <c r="AK465">
        <v>1335.26</v>
      </c>
      <c r="AL465">
        <v>520.4</v>
      </c>
      <c r="AM465">
        <v>35.54</v>
      </c>
      <c r="AN465">
        <v>5.0199999999999996</v>
      </c>
      <c r="AO465">
        <v>779.32</v>
      </c>
      <c r="AP465">
        <v>0</v>
      </c>
      <c r="AQ465">
        <v>78.56</v>
      </c>
      <c r="AR465">
        <v>0.4</v>
      </c>
      <c r="AS465">
        <v>0</v>
      </c>
      <c r="AT465">
        <v>95</v>
      </c>
      <c r="AU465">
        <v>65</v>
      </c>
      <c r="AV465">
        <v>1</v>
      </c>
      <c r="AW465">
        <v>1</v>
      </c>
      <c r="AZ465">
        <v>6.66</v>
      </c>
      <c r="BA465">
        <v>6.66</v>
      </c>
      <c r="BB465">
        <v>6.66</v>
      </c>
      <c r="BC465">
        <v>6.66</v>
      </c>
      <c r="BD465" t="s">
        <v>6</v>
      </c>
      <c r="BE465" t="s">
        <v>6</v>
      </c>
      <c r="BF465" t="s">
        <v>6</v>
      </c>
      <c r="BG465" t="s">
        <v>6</v>
      </c>
      <c r="BH465">
        <v>0</v>
      </c>
      <c r="BI465">
        <v>2</v>
      </c>
      <c r="BJ465" t="s">
        <v>507</v>
      </c>
      <c r="BM465">
        <v>108001</v>
      </c>
      <c r="BN465">
        <v>0</v>
      </c>
      <c r="BO465" t="s">
        <v>6</v>
      </c>
      <c r="BP465">
        <v>0</v>
      </c>
      <c r="BQ465">
        <v>3</v>
      </c>
      <c r="BR465">
        <v>0</v>
      </c>
      <c r="BS465">
        <v>6.66</v>
      </c>
      <c r="BT465">
        <v>1</v>
      </c>
      <c r="BU465">
        <v>1</v>
      </c>
      <c r="BV465">
        <v>1</v>
      </c>
      <c r="BW465">
        <v>1</v>
      </c>
      <c r="BX465">
        <v>1</v>
      </c>
      <c r="BY465" t="s">
        <v>6</v>
      </c>
      <c r="BZ465">
        <v>95</v>
      </c>
      <c r="CA465">
        <v>65</v>
      </c>
      <c r="CE465">
        <v>0</v>
      </c>
      <c r="CF465">
        <v>0</v>
      </c>
      <c r="CG465">
        <v>0</v>
      </c>
      <c r="CM465">
        <v>0</v>
      </c>
      <c r="CN465" t="s">
        <v>6</v>
      </c>
      <c r="CO465">
        <v>0</v>
      </c>
      <c r="CP465">
        <f t="shared" si="385"/>
        <v>177.86</v>
      </c>
      <c r="CQ465">
        <f t="shared" si="386"/>
        <v>3465.864</v>
      </c>
      <c r="CR465">
        <f t="shared" si="387"/>
        <v>236.69640000000001</v>
      </c>
      <c r="CS465">
        <f t="shared" si="388"/>
        <v>33.433199999999999</v>
      </c>
      <c r="CT465">
        <f t="shared" si="389"/>
        <v>5190.2712000000001</v>
      </c>
      <c r="CU465">
        <f t="shared" si="390"/>
        <v>0</v>
      </c>
      <c r="CV465">
        <f t="shared" si="391"/>
        <v>78.56</v>
      </c>
      <c r="CW465">
        <f t="shared" si="392"/>
        <v>0.4</v>
      </c>
      <c r="CX465">
        <f t="shared" si="393"/>
        <v>0</v>
      </c>
      <c r="CY465">
        <f t="shared" si="394"/>
        <v>99.256</v>
      </c>
      <c r="CZ465">
        <f t="shared" si="395"/>
        <v>67.911999999999992</v>
      </c>
      <c r="DC465" t="s">
        <v>6</v>
      </c>
      <c r="DD465" t="s">
        <v>6</v>
      </c>
      <c r="DE465" t="s">
        <v>6</v>
      </c>
      <c r="DF465" t="s">
        <v>6</v>
      </c>
      <c r="DG465" t="s">
        <v>6</v>
      </c>
      <c r="DH465" t="s">
        <v>6</v>
      </c>
      <c r="DI465" t="s">
        <v>6</v>
      </c>
      <c r="DJ465" t="s">
        <v>6</v>
      </c>
      <c r="DK465" t="s">
        <v>6</v>
      </c>
      <c r="DL465" t="s">
        <v>6</v>
      </c>
      <c r="DM465" t="s">
        <v>6</v>
      </c>
      <c r="DN465">
        <v>0</v>
      </c>
      <c r="DO465">
        <v>0</v>
      </c>
      <c r="DP465">
        <v>1</v>
      </c>
      <c r="DQ465">
        <v>1</v>
      </c>
      <c r="DU465">
        <v>1013</v>
      </c>
      <c r="DV465" t="s">
        <v>18</v>
      </c>
      <c r="DW465" t="s">
        <v>18</v>
      </c>
      <c r="DX465">
        <v>1</v>
      </c>
      <c r="EE465">
        <v>16510370</v>
      </c>
      <c r="EF465">
        <v>3</v>
      </c>
      <c r="EG465" t="s">
        <v>40</v>
      </c>
      <c r="EH465">
        <v>0</v>
      </c>
      <c r="EI465" t="s">
        <v>6</v>
      </c>
      <c r="EJ465">
        <v>2</v>
      </c>
      <c r="EK465">
        <v>108001</v>
      </c>
      <c r="EL465" t="s">
        <v>41</v>
      </c>
      <c r="EM465" t="s">
        <v>42</v>
      </c>
      <c r="EO465" t="s">
        <v>6</v>
      </c>
      <c r="EQ465">
        <v>0</v>
      </c>
      <c r="ER465">
        <v>1335.26</v>
      </c>
      <c r="ES465">
        <v>520.4</v>
      </c>
      <c r="ET465">
        <v>35.54</v>
      </c>
      <c r="EU465">
        <v>5.0199999999999996</v>
      </c>
      <c r="EV465">
        <v>779.32</v>
      </c>
      <c r="EW465">
        <v>78.56</v>
      </c>
      <c r="EX465">
        <v>0.4</v>
      </c>
      <c r="EY465">
        <v>0</v>
      </c>
      <c r="FQ465">
        <v>0</v>
      </c>
      <c r="FR465">
        <f t="shared" si="396"/>
        <v>0</v>
      </c>
      <c r="FS465">
        <v>0</v>
      </c>
      <c r="FX465">
        <v>95</v>
      </c>
      <c r="FY465">
        <v>65</v>
      </c>
      <c r="GA465" t="s">
        <v>6</v>
      </c>
      <c r="GD465">
        <v>0</v>
      </c>
      <c r="GF465">
        <v>1235966342</v>
      </c>
      <c r="GG465">
        <v>1</v>
      </c>
      <c r="GH465">
        <v>1</v>
      </c>
      <c r="GI465">
        <v>4</v>
      </c>
      <c r="GJ465">
        <v>0</v>
      </c>
      <c r="GK465">
        <f>ROUND(R465*(S12)/100,2)</f>
        <v>0</v>
      </c>
      <c r="GL465">
        <f t="shared" si="397"/>
        <v>0</v>
      </c>
      <c r="GM465">
        <f t="shared" si="398"/>
        <v>345.03</v>
      </c>
      <c r="GN465">
        <f t="shared" si="399"/>
        <v>0</v>
      </c>
      <c r="GO465">
        <f t="shared" si="400"/>
        <v>345.03</v>
      </c>
      <c r="GP465">
        <f t="shared" si="401"/>
        <v>0</v>
      </c>
      <c r="GR465">
        <v>0</v>
      </c>
      <c r="GS465">
        <v>3</v>
      </c>
      <c r="GT465">
        <v>0</v>
      </c>
      <c r="GU465" t="s">
        <v>6</v>
      </c>
      <c r="GV465">
        <f t="shared" si="402"/>
        <v>0</v>
      </c>
      <c r="GW465">
        <v>1</v>
      </c>
      <c r="GX465">
        <f t="shared" si="403"/>
        <v>0</v>
      </c>
      <c r="HA465">
        <v>0</v>
      </c>
      <c r="HB465">
        <v>0</v>
      </c>
      <c r="HC465">
        <f t="shared" si="404"/>
        <v>0</v>
      </c>
      <c r="IK465">
        <v>0</v>
      </c>
    </row>
    <row r="466" spans="1:255" x14ac:dyDescent="0.2">
      <c r="A466" s="2">
        <v>18</v>
      </c>
      <c r="B466" s="2">
        <v>1</v>
      </c>
      <c r="C466" s="2">
        <v>808</v>
      </c>
      <c r="D466" s="2"/>
      <c r="E466" s="2" t="s">
        <v>510</v>
      </c>
      <c r="F466" s="2" t="s">
        <v>511</v>
      </c>
      <c r="G466" s="2" t="s">
        <v>512</v>
      </c>
      <c r="H466" s="2" t="s">
        <v>439</v>
      </c>
      <c r="I466" s="2">
        <f>I464*J466</f>
        <v>0.2</v>
      </c>
      <c r="J466" s="2">
        <v>10</v>
      </c>
      <c r="K466" s="2"/>
      <c r="L466" s="2"/>
      <c r="M466" s="2"/>
      <c r="N466" s="2"/>
      <c r="O466" s="2">
        <f t="shared" si="371"/>
        <v>31.18</v>
      </c>
      <c r="P466" s="2">
        <f t="shared" si="372"/>
        <v>31.18</v>
      </c>
      <c r="Q466" s="2">
        <f t="shared" si="373"/>
        <v>0</v>
      </c>
      <c r="R466" s="2">
        <f t="shared" si="374"/>
        <v>0</v>
      </c>
      <c r="S466" s="2">
        <f t="shared" si="375"/>
        <v>0</v>
      </c>
      <c r="T466" s="2">
        <f t="shared" si="376"/>
        <v>0</v>
      </c>
      <c r="U466" s="2">
        <f t="shared" si="377"/>
        <v>0</v>
      </c>
      <c r="V466" s="2">
        <f t="shared" si="378"/>
        <v>0</v>
      </c>
      <c r="W466" s="2">
        <f t="shared" si="379"/>
        <v>0</v>
      </c>
      <c r="X466" s="2">
        <f t="shared" si="380"/>
        <v>0</v>
      </c>
      <c r="Y466" s="2">
        <f t="shared" si="381"/>
        <v>0</v>
      </c>
      <c r="Z466" s="2"/>
      <c r="AA466" s="2">
        <v>16781625</v>
      </c>
      <c r="AB466" s="2">
        <f t="shared" si="382"/>
        <v>155.9</v>
      </c>
      <c r="AC466" s="2">
        <f t="shared" si="409"/>
        <v>155.9</v>
      </c>
      <c r="AD466" s="2">
        <f t="shared" si="410"/>
        <v>0</v>
      </c>
      <c r="AE466" s="2">
        <f t="shared" si="411"/>
        <v>0</v>
      </c>
      <c r="AF466" s="2">
        <f t="shared" si="412"/>
        <v>0</v>
      </c>
      <c r="AG466" s="2">
        <f t="shared" si="383"/>
        <v>0</v>
      </c>
      <c r="AH466" s="2">
        <f t="shared" si="413"/>
        <v>0</v>
      </c>
      <c r="AI466" s="2">
        <f t="shared" si="414"/>
        <v>0</v>
      </c>
      <c r="AJ466" s="2">
        <f t="shared" si="384"/>
        <v>0</v>
      </c>
      <c r="AK466" s="2">
        <v>155.9</v>
      </c>
      <c r="AL466" s="2">
        <v>155.9</v>
      </c>
      <c r="AM466" s="2">
        <v>0</v>
      </c>
      <c r="AN466" s="2">
        <v>0</v>
      </c>
      <c r="AO466" s="2">
        <v>0</v>
      </c>
      <c r="AP466" s="2">
        <v>0</v>
      </c>
      <c r="AQ466" s="2">
        <v>0</v>
      </c>
      <c r="AR466" s="2">
        <v>0</v>
      </c>
      <c r="AS466" s="2">
        <v>0</v>
      </c>
      <c r="AT466" s="2">
        <v>80</v>
      </c>
      <c r="AU466" s="2">
        <v>60</v>
      </c>
      <c r="AV466" s="2">
        <v>1</v>
      </c>
      <c r="AW466" s="2">
        <v>1</v>
      </c>
      <c r="AX466" s="2"/>
      <c r="AY466" s="2"/>
      <c r="AZ466" s="2">
        <v>1</v>
      </c>
      <c r="BA466" s="2">
        <v>1</v>
      </c>
      <c r="BB466" s="2">
        <v>1</v>
      </c>
      <c r="BC466" s="2">
        <v>1</v>
      </c>
      <c r="BD466" s="2" t="s">
        <v>6</v>
      </c>
      <c r="BE466" s="2" t="s">
        <v>6</v>
      </c>
      <c r="BF466" s="2" t="s">
        <v>6</v>
      </c>
      <c r="BG466" s="2" t="s">
        <v>6</v>
      </c>
      <c r="BH466" s="2">
        <v>3</v>
      </c>
      <c r="BI466" s="2">
        <v>2</v>
      </c>
      <c r="BJ466" s="2" t="s">
        <v>513</v>
      </c>
      <c r="BK466" s="2"/>
      <c r="BL466" s="2"/>
      <c r="BM466" s="2">
        <v>110011</v>
      </c>
      <c r="BN466" s="2">
        <v>0</v>
      </c>
      <c r="BO466" s="2" t="s">
        <v>6</v>
      </c>
      <c r="BP466" s="2">
        <v>0</v>
      </c>
      <c r="BQ466" s="2">
        <v>3</v>
      </c>
      <c r="BR466" s="2">
        <v>0</v>
      </c>
      <c r="BS466" s="2">
        <v>1</v>
      </c>
      <c r="BT466" s="2">
        <v>1</v>
      </c>
      <c r="BU466" s="2">
        <v>1</v>
      </c>
      <c r="BV466" s="2">
        <v>1</v>
      </c>
      <c r="BW466" s="2">
        <v>1</v>
      </c>
      <c r="BX466" s="2">
        <v>1</v>
      </c>
      <c r="BY466" s="2" t="s">
        <v>6</v>
      </c>
      <c r="BZ466" s="2">
        <v>80</v>
      </c>
      <c r="CA466" s="2">
        <v>60</v>
      </c>
      <c r="CB466" s="2"/>
      <c r="CC466" s="2"/>
      <c r="CD466" s="2"/>
      <c r="CE466" s="2">
        <v>0</v>
      </c>
      <c r="CF466" s="2">
        <v>0</v>
      </c>
      <c r="CG466" s="2">
        <v>0</v>
      </c>
      <c r="CH466" s="2"/>
      <c r="CI466" s="2"/>
      <c r="CJ466" s="2"/>
      <c r="CK466" s="2"/>
      <c r="CL466" s="2"/>
      <c r="CM466" s="2">
        <v>0</v>
      </c>
      <c r="CN466" s="2" t="s">
        <v>6</v>
      </c>
      <c r="CO466" s="2">
        <v>0</v>
      </c>
      <c r="CP466" s="2">
        <f t="shared" si="385"/>
        <v>31.18</v>
      </c>
      <c r="CQ466" s="2">
        <f t="shared" si="386"/>
        <v>155.9</v>
      </c>
      <c r="CR466" s="2">
        <f t="shared" si="387"/>
        <v>0</v>
      </c>
      <c r="CS466" s="2">
        <f t="shared" si="388"/>
        <v>0</v>
      </c>
      <c r="CT466" s="2">
        <f t="shared" si="389"/>
        <v>0</v>
      </c>
      <c r="CU466" s="2">
        <f t="shared" si="390"/>
        <v>0</v>
      </c>
      <c r="CV466" s="2">
        <f t="shared" si="391"/>
        <v>0</v>
      </c>
      <c r="CW466" s="2">
        <f t="shared" si="392"/>
        <v>0</v>
      </c>
      <c r="CX466" s="2">
        <f t="shared" si="393"/>
        <v>0</v>
      </c>
      <c r="CY466" s="2">
        <f t="shared" si="394"/>
        <v>0</v>
      </c>
      <c r="CZ466" s="2">
        <f t="shared" si="395"/>
        <v>0</v>
      </c>
      <c r="DA466" s="2"/>
      <c r="DB466" s="2"/>
      <c r="DC466" s="2" t="s">
        <v>6</v>
      </c>
      <c r="DD466" s="2" t="s">
        <v>6</v>
      </c>
      <c r="DE466" s="2" t="s">
        <v>6</v>
      </c>
      <c r="DF466" s="2" t="s">
        <v>6</v>
      </c>
      <c r="DG466" s="2" t="s">
        <v>6</v>
      </c>
      <c r="DH466" s="2" t="s">
        <v>6</v>
      </c>
      <c r="DI466" s="2" t="s">
        <v>6</v>
      </c>
      <c r="DJ466" s="2" t="s">
        <v>6</v>
      </c>
      <c r="DK466" s="2" t="s">
        <v>6</v>
      </c>
      <c r="DL466" s="2" t="s">
        <v>6</v>
      </c>
      <c r="DM466" s="2" t="s">
        <v>6</v>
      </c>
      <c r="DN466" s="2">
        <v>0</v>
      </c>
      <c r="DO466" s="2">
        <v>0</v>
      </c>
      <c r="DP466" s="2">
        <v>1</v>
      </c>
      <c r="DQ466" s="2">
        <v>1</v>
      </c>
      <c r="DR466" s="2"/>
      <c r="DS466" s="2"/>
      <c r="DT466" s="2"/>
      <c r="DU466" s="2">
        <v>1010</v>
      </c>
      <c r="DV466" s="2" t="s">
        <v>439</v>
      </c>
      <c r="DW466" s="2" t="s">
        <v>439</v>
      </c>
      <c r="DX466" s="2">
        <v>10</v>
      </c>
      <c r="DY466" s="2"/>
      <c r="DZ466" s="2"/>
      <c r="EA466" s="2"/>
      <c r="EB466" s="2"/>
      <c r="EC466" s="2"/>
      <c r="ED466" s="2"/>
      <c r="EE466" s="2">
        <v>16510417</v>
      </c>
      <c r="EF466" s="2">
        <v>3</v>
      </c>
      <c r="EG466" s="2" t="s">
        <v>40</v>
      </c>
      <c r="EH466" s="2">
        <v>0</v>
      </c>
      <c r="EI466" s="2" t="s">
        <v>6</v>
      </c>
      <c r="EJ466" s="2">
        <v>2</v>
      </c>
      <c r="EK466" s="2">
        <v>110011</v>
      </c>
      <c r="EL466" s="2" t="s">
        <v>497</v>
      </c>
      <c r="EM466" s="2" t="s">
        <v>374</v>
      </c>
      <c r="EN466" s="2"/>
      <c r="EO466" s="2" t="s">
        <v>6</v>
      </c>
      <c r="EP466" s="2"/>
      <c r="EQ466" s="2">
        <v>0</v>
      </c>
      <c r="ER466" s="2">
        <v>155.9</v>
      </c>
      <c r="ES466" s="2">
        <v>155.9</v>
      </c>
      <c r="ET466" s="2">
        <v>0</v>
      </c>
      <c r="EU466" s="2">
        <v>0</v>
      </c>
      <c r="EV466" s="2">
        <v>0</v>
      </c>
      <c r="EW466" s="2">
        <v>0</v>
      </c>
      <c r="EX466" s="2">
        <v>0</v>
      </c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>
        <v>0</v>
      </c>
      <c r="FR466" s="2">
        <f t="shared" si="396"/>
        <v>0</v>
      </c>
      <c r="FS466" s="2">
        <v>0</v>
      </c>
      <c r="FT466" s="2"/>
      <c r="FU466" s="2"/>
      <c r="FV466" s="2"/>
      <c r="FW466" s="2"/>
      <c r="FX466" s="2">
        <v>80</v>
      </c>
      <c r="FY466" s="2">
        <v>60</v>
      </c>
      <c r="FZ466" s="2"/>
      <c r="GA466" s="2" t="s">
        <v>6</v>
      </c>
      <c r="GB466" s="2"/>
      <c r="GC466" s="2"/>
      <c r="GD466" s="2">
        <v>0</v>
      </c>
      <c r="GE466" s="2"/>
      <c r="GF466" s="2">
        <v>-1492260008</v>
      </c>
      <c r="GG466" s="2">
        <v>2</v>
      </c>
      <c r="GH466" s="2">
        <v>1</v>
      </c>
      <c r="GI466" s="2">
        <v>-2</v>
      </c>
      <c r="GJ466" s="2">
        <v>0</v>
      </c>
      <c r="GK466" s="2">
        <f>ROUND(R466*(R12)/100,2)</f>
        <v>0</v>
      </c>
      <c r="GL466" s="2">
        <f t="shared" si="397"/>
        <v>0</v>
      </c>
      <c r="GM466" s="2">
        <f t="shared" si="398"/>
        <v>31.18</v>
      </c>
      <c r="GN466" s="2">
        <f t="shared" si="399"/>
        <v>0</v>
      </c>
      <c r="GO466" s="2">
        <f t="shared" si="400"/>
        <v>31.18</v>
      </c>
      <c r="GP466" s="2">
        <f t="shared" si="401"/>
        <v>0</v>
      </c>
      <c r="GQ466" s="2"/>
      <c r="GR466" s="2">
        <v>0</v>
      </c>
      <c r="GS466" s="2">
        <v>3</v>
      </c>
      <c r="GT466" s="2">
        <v>0</v>
      </c>
      <c r="GU466" s="2" t="s">
        <v>6</v>
      </c>
      <c r="GV466" s="2">
        <f t="shared" si="402"/>
        <v>0</v>
      </c>
      <c r="GW466" s="2">
        <v>1</v>
      </c>
      <c r="GX466" s="2">
        <f t="shared" si="403"/>
        <v>0</v>
      </c>
      <c r="GY466" s="2"/>
      <c r="GZ466" s="2"/>
      <c r="HA466" s="2">
        <v>0</v>
      </c>
      <c r="HB466" s="2">
        <v>0</v>
      </c>
      <c r="HC466" s="2">
        <f t="shared" si="404"/>
        <v>0</v>
      </c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  <c r="HW466" s="2"/>
      <c r="HX466" s="2"/>
      <c r="HY466" s="2"/>
      <c r="HZ466" s="2"/>
      <c r="IA466" s="2"/>
      <c r="IB466" s="2"/>
      <c r="IC466" s="2"/>
      <c r="ID466" s="2"/>
      <c r="IE466" s="2"/>
      <c r="IF466" s="2"/>
      <c r="IG466" s="2"/>
      <c r="IH466" s="2"/>
      <c r="II466" s="2"/>
      <c r="IJ466" s="2"/>
      <c r="IK466" s="2">
        <v>0</v>
      </c>
      <c r="IL466" s="2"/>
      <c r="IM466" s="2"/>
      <c r="IN466" s="2"/>
      <c r="IO466" s="2"/>
      <c r="IP466" s="2"/>
      <c r="IQ466" s="2"/>
      <c r="IR466" s="2"/>
      <c r="IS466" s="2"/>
      <c r="IT466" s="2"/>
      <c r="IU466" s="2"/>
    </row>
    <row r="467" spans="1:255" x14ac:dyDescent="0.2">
      <c r="A467">
        <v>18</v>
      </c>
      <c r="B467">
        <v>1</v>
      </c>
      <c r="C467">
        <v>817</v>
      </c>
      <c r="E467" t="s">
        <v>510</v>
      </c>
      <c r="F467" t="s">
        <v>511</v>
      </c>
      <c r="G467" t="s">
        <v>512</v>
      </c>
      <c r="H467" t="s">
        <v>439</v>
      </c>
      <c r="I467">
        <f>I465*J467</f>
        <v>0.2</v>
      </c>
      <c r="J467">
        <v>10</v>
      </c>
      <c r="O467">
        <f t="shared" si="371"/>
        <v>207.66</v>
      </c>
      <c r="P467">
        <f t="shared" si="372"/>
        <v>207.66</v>
      </c>
      <c r="Q467">
        <f t="shared" si="373"/>
        <v>0</v>
      </c>
      <c r="R467">
        <f t="shared" si="374"/>
        <v>0</v>
      </c>
      <c r="S467">
        <f t="shared" si="375"/>
        <v>0</v>
      </c>
      <c r="T467">
        <f t="shared" si="376"/>
        <v>0</v>
      </c>
      <c r="U467">
        <f t="shared" si="377"/>
        <v>0</v>
      </c>
      <c r="V467">
        <f t="shared" si="378"/>
        <v>0</v>
      </c>
      <c r="W467">
        <f t="shared" si="379"/>
        <v>0</v>
      </c>
      <c r="X467">
        <f t="shared" si="380"/>
        <v>0</v>
      </c>
      <c r="Y467">
        <f t="shared" si="381"/>
        <v>0</v>
      </c>
      <c r="AA467">
        <v>16781639</v>
      </c>
      <c r="AB467">
        <f t="shared" si="382"/>
        <v>155.9</v>
      </c>
      <c r="AC467">
        <f t="shared" si="409"/>
        <v>155.9</v>
      </c>
      <c r="AD467">
        <f t="shared" si="410"/>
        <v>0</v>
      </c>
      <c r="AE467">
        <f t="shared" si="411"/>
        <v>0</v>
      </c>
      <c r="AF467">
        <f t="shared" si="412"/>
        <v>0</v>
      </c>
      <c r="AG467">
        <f t="shared" si="383"/>
        <v>0</v>
      </c>
      <c r="AH467">
        <f t="shared" si="413"/>
        <v>0</v>
      </c>
      <c r="AI467">
        <f t="shared" si="414"/>
        <v>0</v>
      </c>
      <c r="AJ467">
        <f t="shared" si="384"/>
        <v>0</v>
      </c>
      <c r="AK467">
        <v>155.9</v>
      </c>
      <c r="AL467">
        <v>155.9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80</v>
      </c>
      <c r="AU467">
        <v>60</v>
      </c>
      <c r="AV467">
        <v>1</v>
      </c>
      <c r="AW467">
        <v>1</v>
      </c>
      <c r="AZ467">
        <v>6.66</v>
      </c>
      <c r="BA467">
        <v>1</v>
      </c>
      <c r="BB467">
        <v>1</v>
      </c>
      <c r="BC467">
        <v>6.66</v>
      </c>
      <c r="BD467" t="s">
        <v>6</v>
      </c>
      <c r="BE467" t="s">
        <v>6</v>
      </c>
      <c r="BF467" t="s">
        <v>6</v>
      </c>
      <c r="BG467" t="s">
        <v>6</v>
      </c>
      <c r="BH467">
        <v>3</v>
      </c>
      <c r="BI467">
        <v>2</v>
      </c>
      <c r="BJ467" t="s">
        <v>513</v>
      </c>
      <c r="BM467">
        <v>110011</v>
      </c>
      <c r="BN467">
        <v>0</v>
      </c>
      <c r="BO467" t="s">
        <v>6</v>
      </c>
      <c r="BP467">
        <v>0</v>
      </c>
      <c r="BQ467">
        <v>3</v>
      </c>
      <c r="BR467">
        <v>0</v>
      </c>
      <c r="BS467">
        <v>1</v>
      </c>
      <c r="BT467">
        <v>1</v>
      </c>
      <c r="BU467">
        <v>1</v>
      </c>
      <c r="BV467">
        <v>1</v>
      </c>
      <c r="BW467">
        <v>1</v>
      </c>
      <c r="BX467">
        <v>1</v>
      </c>
      <c r="BY467" t="s">
        <v>6</v>
      </c>
      <c r="BZ467">
        <v>80</v>
      </c>
      <c r="CA467">
        <v>60</v>
      </c>
      <c r="CE467">
        <v>0</v>
      </c>
      <c r="CF467">
        <v>0</v>
      </c>
      <c r="CG467">
        <v>0</v>
      </c>
      <c r="CM467">
        <v>0</v>
      </c>
      <c r="CN467" t="s">
        <v>6</v>
      </c>
      <c r="CO467">
        <v>0</v>
      </c>
      <c r="CP467">
        <f t="shared" si="385"/>
        <v>207.66</v>
      </c>
      <c r="CQ467">
        <f t="shared" si="386"/>
        <v>1038.2940000000001</v>
      </c>
      <c r="CR467">
        <f t="shared" si="387"/>
        <v>0</v>
      </c>
      <c r="CS467">
        <f t="shared" si="388"/>
        <v>0</v>
      </c>
      <c r="CT467">
        <f t="shared" si="389"/>
        <v>0</v>
      </c>
      <c r="CU467">
        <f t="shared" si="390"/>
        <v>0</v>
      </c>
      <c r="CV467">
        <f t="shared" si="391"/>
        <v>0</v>
      </c>
      <c r="CW467">
        <f t="shared" si="392"/>
        <v>0</v>
      </c>
      <c r="CX467">
        <f t="shared" si="393"/>
        <v>0</v>
      </c>
      <c r="CY467">
        <f t="shared" si="394"/>
        <v>0</v>
      </c>
      <c r="CZ467">
        <f t="shared" si="395"/>
        <v>0</v>
      </c>
      <c r="DC467" t="s">
        <v>6</v>
      </c>
      <c r="DD467" t="s">
        <v>6</v>
      </c>
      <c r="DE467" t="s">
        <v>6</v>
      </c>
      <c r="DF467" t="s">
        <v>6</v>
      </c>
      <c r="DG467" t="s">
        <v>6</v>
      </c>
      <c r="DH467" t="s">
        <v>6</v>
      </c>
      <c r="DI467" t="s">
        <v>6</v>
      </c>
      <c r="DJ467" t="s">
        <v>6</v>
      </c>
      <c r="DK467" t="s">
        <v>6</v>
      </c>
      <c r="DL467" t="s">
        <v>6</v>
      </c>
      <c r="DM467" t="s">
        <v>6</v>
      </c>
      <c r="DN467">
        <v>0</v>
      </c>
      <c r="DO467">
        <v>0</v>
      </c>
      <c r="DP467">
        <v>1</v>
      </c>
      <c r="DQ467">
        <v>1</v>
      </c>
      <c r="DU467">
        <v>1010</v>
      </c>
      <c r="DV467" t="s">
        <v>439</v>
      </c>
      <c r="DW467" t="s">
        <v>439</v>
      </c>
      <c r="DX467">
        <v>10</v>
      </c>
      <c r="EE467">
        <v>16510417</v>
      </c>
      <c r="EF467">
        <v>3</v>
      </c>
      <c r="EG467" t="s">
        <v>40</v>
      </c>
      <c r="EH467">
        <v>0</v>
      </c>
      <c r="EI467" t="s">
        <v>6</v>
      </c>
      <c r="EJ467">
        <v>2</v>
      </c>
      <c r="EK467">
        <v>110011</v>
      </c>
      <c r="EL467" t="s">
        <v>497</v>
      </c>
      <c r="EM467" t="s">
        <v>374</v>
      </c>
      <c r="EO467" t="s">
        <v>6</v>
      </c>
      <c r="EQ467">
        <v>0</v>
      </c>
      <c r="ER467">
        <v>155.9</v>
      </c>
      <c r="ES467">
        <v>155.9</v>
      </c>
      <c r="ET467">
        <v>0</v>
      </c>
      <c r="EU467">
        <v>0</v>
      </c>
      <c r="EV467">
        <v>0</v>
      </c>
      <c r="EW467">
        <v>0</v>
      </c>
      <c r="EX467">
        <v>0</v>
      </c>
      <c r="FQ467">
        <v>0</v>
      </c>
      <c r="FR467">
        <f t="shared" si="396"/>
        <v>0</v>
      </c>
      <c r="FS467">
        <v>0</v>
      </c>
      <c r="FX467">
        <v>80</v>
      </c>
      <c r="FY467">
        <v>60</v>
      </c>
      <c r="GA467" t="s">
        <v>6</v>
      </c>
      <c r="GD467">
        <v>0</v>
      </c>
      <c r="GF467">
        <v>-1492260008</v>
      </c>
      <c r="GG467">
        <v>1</v>
      </c>
      <c r="GH467">
        <v>1</v>
      </c>
      <c r="GI467">
        <v>4</v>
      </c>
      <c r="GJ467">
        <v>0</v>
      </c>
      <c r="GK467">
        <f>ROUND(R467*(S12)/100,2)</f>
        <v>0</v>
      </c>
      <c r="GL467">
        <f t="shared" si="397"/>
        <v>0</v>
      </c>
      <c r="GM467">
        <f t="shared" si="398"/>
        <v>207.66</v>
      </c>
      <c r="GN467">
        <f t="shared" si="399"/>
        <v>0</v>
      </c>
      <c r="GO467">
        <f t="shared" si="400"/>
        <v>207.66</v>
      </c>
      <c r="GP467">
        <f t="shared" si="401"/>
        <v>0</v>
      </c>
      <c r="GR467">
        <v>0</v>
      </c>
      <c r="GS467">
        <v>3</v>
      </c>
      <c r="GT467">
        <v>0</v>
      </c>
      <c r="GU467" t="s">
        <v>6</v>
      </c>
      <c r="GV467">
        <f t="shared" si="402"/>
        <v>0</v>
      </c>
      <c r="GW467">
        <v>1</v>
      </c>
      <c r="GX467">
        <f t="shared" si="403"/>
        <v>0</v>
      </c>
      <c r="HA467">
        <v>0</v>
      </c>
      <c r="HB467">
        <v>0</v>
      </c>
      <c r="HC467">
        <f t="shared" si="404"/>
        <v>0</v>
      </c>
      <c r="IK467">
        <v>0</v>
      </c>
    </row>
    <row r="468" spans="1:255" x14ac:dyDescent="0.2">
      <c r="A468" s="2">
        <v>17</v>
      </c>
      <c r="B468" s="2">
        <v>1</v>
      </c>
      <c r="C468" s="2">
        <f>ROW(SmtRes!A831)</f>
        <v>831</v>
      </c>
      <c r="D468" s="2">
        <f>ROW(EtalonRes!A798)</f>
        <v>798</v>
      </c>
      <c r="E468" s="2" t="s">
        <v>514</v>
      </c>
      <c r="F468" s="2" t="s">
        <v>515</v>
      </c>
      <c r="G468" s="2" t="s">
        <v>516</v>
      </c>
      <c r="H468" s="2" t="s">
        <v>30</v>
      </c>
      <c r="I468" s="2">
        <f>ROUND(50/100,9)</f>
        <v>0.5</v>
      </c>
      <c r="J468" s="2">
        <v>0</v>
      </c>
      <c r="K468" s="2"/>
      <c r="L468" s="2"/>
      <c r="M468" s="2"/>
      <c r="N468" s="2"/>
      <c r="O468" s="2">
        <f t="shared" si="371"/>
        <v>291.33999999999997</v>
      </c>
      <c r="P468" s="2">
        <f t="shared" si="372"/>
        <v>203.77</v>
      </c>
      <c r="Q468" s="2">
        <f t="shared" si="373"/>
        <v>47.34</v>
      </c>
      <c r="R468" s="2">
        <f t="shared" si="374"/>
        <v>11.67</v>
      </c>
      <c r="S468" s="2">
        <f t="shared" si="375"/>
        <v>40.229999999999997</v>
      </c>
      <c r="T468" s="2">
        <f t="shared" si="376"/>
        <v>0</v>
      </c>
      <c r="U468" s="2">
        <f t="shared" si="377"/>
        <v>4.28</v>
      </c>
      <c r="V468" s="2">
        <f t="shared" si="378"/>
        <v>1.135</v>
      </c>
      <c r="W468" s="2">
        <f t="shared" si="379"/>
        <v>0</v>
      </c>
      <c r="X468" s="2">
        <f t="shared" si="380"/>
        <v>49.31</v>
      </c>
      <c r="Y468" s="2">
        <f t="shared" si="381"/>
        <v>33.74</v>
      </c>
      <c r="Z468" s="2"/>
      <c r="AA468" s="2">
        <v>16781625</v>
      </c>
      <c r="AB468" s="2">
        <f t="shared" si="382"/>
        <v>582.66</v>
      </c>
      <c r="AC468" s="2">
        <f t="shared" si="409"/>
        <v>407.53</v>
      </c>
      <c r="AD468" s="2">
        <f t="shared" si="410"/>
        <v>94.67</v>
      </c>
      <c r="AE468" s="2">
        <f t="shared" si="411"/>
        <v>23.33</v>
      </c>
      <c r="AF468" s="2">
        <f t="shared" si="412"/>
        <v>80.459999999999994</v>
      </c>
      <c r="AG468" s="2">
        <f t="shared" si="383"/>
        <v>0</v>
      </c>
      <c r="AH468" s="2">
        <f t="shared" si="413"/>
        <v>8.56</v>
      </c>
      <c r="AI468" s="2">
        <f t="shared" si="414"/>
        <v>2.27</v>
      </c>
      <c r="AJ468" s="2">
        <f t="shared" si="384"/>
        <v>0</v>
      </c>
      <c r="AK468" s="2">
        <v>582.66</v>
      </c>
      <c r="AL468" s="2">
        <v>407.53</v>
      </c>
      <c r="AM468" s="2">
        <v>94.67</v>
      </c>
      <c r="AN468" s="2">
        <v>23.33</v>
      </c>
      <c r="AO468" s="2">
        <v>80.459999999999994</v>
      </c>
      <c r="AP468" s="2">
        <v>0</v>
      </c>
      <c r="AQ468" s="2">
        <v>8.56</v>
      </c>
      <c r="AR468" s="2">
        <v>2.27</v>
      </c>
      <c r="AS468" s="2">
        <v>0</v>
      </c>
      <c r="AT468" s="2">
        <v>95</v>
      </c>
      <c r="AU468" s="2">
        <v>65</v>
      </c>
      <c r="AV468" s="2">
        <v>1</v>
      </c>
      <c r="AW468" s="2">
        <v>1</v>
      </c>
      <c r="AX468" s="2"/>
      <c r="AY468" s="2"/>
      <c r="AZ468" s="2">
        <v>1</v>
      </c>
      <c r="BA468" s="2">
        <v>1</v>
      </c>
      <c r="BB468" s="2">
        <v>1</v>
      </c>
      <c r="BC468" s="2">
        <v>1</v>
      </c>
      <c r="BD468" s="2" t="s">
        <v>6</v>
      </c>
      <c r="BE468" s="2" t="s">
        <v>6</v>
      </c>
      <c r="BF468" s="2" t="s">
        <v>6</v>
      </c>
      <c r="BG468" s="2" t="s">
        <v>6</v>
      </c>
      <c r="BH468" s="2">
        <v>0</v>
      </c>
      <c r="BI468" s="2">
        <v>2</v>
      </c>
      <c r="BJ468" s="2" t="s">
        <v>517</v>
      </c>
      <c r="BK468" s="2"/>
      <c r="BL468" s="2"/>
      <c r="BM468" s="2">
        <v>108001</v>
      </c>
      <c r="BN468" s="2">
        <v>0</v>
      </c>
      <c r="BO468" s="2" t="s">
        <v>6</v>
      </c>
      <c r="BP468" s="2">
        <v>0</v>
      </c>
      <c r="BQ468" s="2">
        <v>3</v>
      </c>
      <c r="BR468" s="2">
        <v>0</v>
      </c>
      <c r="BS468" s="2">
        <v>1</v>
      </c>
      <c r="BT468" s="2">
        <v>1</v>
      </c>
      <c r="BU468" s="2">
        <v>1</v>
      </c>
      <c r="BV468" s="2">
        <v>1</v>
      </c>
      <c r="BW468" s="2">
        <v>1</v>
      </c>
      <c r="BX468" s="2">
        <v>1</v>
      </c>
      <c r="BY468" s="2" t="s">
        <v>6</v>
      </c>
      <c r="BZ468" s="2">
        <v>95</v>
      </c>
      <c r="CA468" s="2">
        <v>65</v>
      </c>
      <c r="CB468" s="2"/>
      <c r="CC468" s="2"/>
      <c r="CD468" s="2"/>
      <c r="CE468" s="2">
        <v>0</v>
      </c>
      <c r="CF468" s="2">
        <v>0</v>
      </c>
      <c r="CG468" s="2">
        <v>0</v>
      </c>
      <c r="CH468" s="2"/>
      <c r="CI468" s="2"/>
      <c r="CJ468" s="2"/>
      <c r="CK468" s="2"/>
      <c r="CL468" s="2"/>
      <c r="CM468" s="2">
        <v>0</v>
      </c>
      <c r="CN468" s="2" t="s">
        <v>6</v>
      </c>
      <c r="CO468" s="2">
        <v>0</v>
      </c>
      <c r="CP468" s="2">
        <f t="shared" si="385"/>
        <v>291.34000000000003</v>
      </c>
      <c r="CQ468" s="2">
        <f t="shared" si="386"/>
        <v>407.53</v>
      </c>
      <c r="CR468" s="2">
        <f t="shared" si="387"/>
        <v>94.67</v>
      </c>
      <c r="CS468" s="2">
        <f t="shared" si="388"/>
        <v>23.33</v>
      </c>
      <c r="CT468" s="2">
        <f t="shared" si="389"/>
        <v>80.459999999999994</v>
      </c>
      <c r="CU468" s="2">
        <f t="shared" si="390"/>
        <v>0</v>
      </c>
      <c r="CV468" s="2">
        <f t="shared" si="391"/>
        <v>8.56</v>
      </c>
      <c r="CW468" s="2">
        <f t="shared" si="392"/>
        <v>2.27</v>
      </c>
      <c r="CX468" s="2">
        <f t="shared" si="393"/>
        <v>0</v>
      </c>
      <c r="CY468" s="2">
        <f t="shared" si="394"/>
        <v>49.305</v>
      </c>
      <c r="CZ468" s="2">
        <f t="shared" si="395"/>
        <v>33.734999999999999</v>
      </c>
      <c r="DA468" s="2"/>
      <c r="DB468" s="2"/>
      <c r="DC468" s="2" t="s">
        <v>6</v>
      </c>
      <c r="DD468" s="2" t="s">
        <v>6</v>
      </c>
      <c r="DE468" s="2" t="s">
        <v>6</v>
      </c>
      <c r="DF468" s="2" t="s">
        <v>6</v>
      </c>
      <c r="DG468" s="2" t="s">
        <v>6</v>
      </c>
      <c r="DH468" s="2" t="s">
        <v>6</v>
      </c>
      <c r="DI468" s="2" t="s">
        <v>6</v>
      </c>
      <c r="DJ468" s="2" t="s">
        <v>6</v>
      </c>
      <c r="DK468" s="2" t="s">
        <v>6</v>
      </c>
      <c r="DL468" s="2" t="s">
        <v>6</v>
      </c>
      <c r="DM468" s="2" t="s">
        <v>6</v>
      </c>
      <c r="DN468" s="2">
        <v>0</v>
      </c>
      <c r="DO468" s="2">
        <v>0</v>
      </c>
      <c r="DP468" s="2">
        <v>1</v>
      </c>
      <c r="DQ468" s="2">
        <v>1</v>
      </c>
      <c r="DR468" s="2"/>
      <c r="DS468" s="2"/>
      <c r="DT468" s="2"/>
      <c r="DU468" s="2">
        <v>1003</v>
      </c>
      <c r="DV468" s="2" t="s">
        <v>30</v>
      </c>
      <c r="DW468" s="2" t="s">
        <v>30</v>
      </c>
      <c r="DX468" s="2">
        <v>100</v>
      </c>
      <c r="DY468" s="2"/>
      <c r="DZ468" s="2"/>
      <c r="EA468" s="2"/>
      <c r="EB468" s="2"/>
      <c r="EC468" s="2"/>
      <c r="ED468" s="2"/>
      <c r="EE468" s="2">
        <v>16510370</v>
      </c>
      <c r="EF468" s="2">
        <v>3</v>
      </c>
      <c r="EG468" s="2" t="s">
        <v>40</v>
      </c>
      <c r="EH468" s="2">
        <v>0</v>
      </c>
      <c r="EI468" s="2" t="s">
        <v>6</v>
      </c>
      <c r="EJ468" s="2">
        <v>2</v>
      </c>
      <c r="EK468" s="2">
        <v>108001</v>
      </c>
      <c r="EL468" s="2" t="s">
        <v>41</v>
      </c>
      <c r="EM468" s="2" t="s">
        <v>42</v>
      </c>
      <c r="EN468" s="2"/>
      <c r="EO468" s="2" t="s">
        <v>6</v>
      </c>
      <c r="EP468" s="2"/>
      <c r="EQ468" s="2">
        <v>0</v>
      </c>
      <c r="ER468" s="2">
        <v>582.66</v>
      </c>
      <c r="ES468" s="2">
        <v>407.53</v>
      </c>
      <c r="ET468" s="2">
        <v>94.67</v>
      </c>
      <c r="EU468" s="2">
        <v>23.33</v>
      </c>
      <c r="EV468" s="2">
        <v>80.459999999999994</v>
      </c>
      <c r="EW468" s="2">
        <v>8.56</v>
      </c>
      <c r="EX468" s="2">
        <v>2.27</v>
      </c>
      <c r="EY468" s="2">
        <v>0</v>
      </c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>
        <v>0</v>
      </c>
      <c r="FR468" s="2">
        <f t="shared" si="396"/>
        <v>0</v>
      </c>
      <c r="FS468" s="2">
        <v>0</v>
      </c>
      <c r="FT468" s="2"/>
      <c r="FU468" s="2"/>
      <c r="FV468" s="2"/>
      <c r="FW468" s="2"/>
      <c r="FX468" s="2">
        <v>95</v>
      </c>
      <c r="FY468" s="2">
        <v>65</v>
      </c>
      <c r="FZ468" s="2"/>
      <c r="GA468" s="2" t="s">
        <v>6</v>
      </c>
      <c r="GB468" s="2"/>
      <c r="GC468" s="2"/>
      <c r="GD468" s="2">
        <v>0</v>
      </c>
      <c r="GE468" s="2"/>
      <c r="GF468" s="2">
        <v>979273267</v>
      </c>
      <c r="GG468" s="2">
        <v>2</v>
      </c>
      <c r="GH468" s="2">
        <v>1</v>
      </c>
      <c r="GI468" s="2">
        <v>-2</v>
      </c>
      <c r="GJ468" s="2">
        <v>0</v>
      </c>
      <c r="GK468" s="2">
        <f>ROUND(R468*(R12)/100,2)</f>
        <v>0</v>
      </c>
      <c r="GL468" s="2">
        <f t="shared" si="397"/>
        <v>0</v>
      </c>
      <c r="GM468" s="2">
        <f t="shared" si="398"/>
        <v>374.39</v>
      </c>
      <c r="GN468" s="2">
        <f t="shared" si="399"/>
        <v>0</v>
      </c>
      <c r="GO468" s="2">
        <f t="shared" si="400"/>
        <v>374.39</v>
      </c>
      <c r="GP468" s="2">
        <f t="shared" si="401"/>
        <v>0</v>
      </c>
      <c r="GQ468" s="2"/>
      <c r="GR468" s="2">
        <v>0</v>
      </c>
      <c r="GS468" s="2">
        <v>3</v>
      </c>
      <c r="GT468" s="2">
        <v>0</v>
      </c>
      <c r="GU468" s="2" t="s">
        <v>6</v>
      </c>
      <c r="GV468" s="2">
        <f t="shared" si="402"/>
        <v>0</v>
      </c>
      <c r="GW468" s="2">
        <v>1</v>
      </c>
      <c r="GX468" s="2">
        <f t="shared" si="403"/>
        <v>0</v>
      </c>
      <c r="GY468" s="2"/>
      <c r="GZ468" s="2"/>
      <c r="HA468" s="2">
        <v>0</v>
      </c>
      <c r="HB468" s="2">
        <v>0</v>
      </c>
      <c r="HC468" s="2">
        <f t="shared" si="404"/>
        <v>0</v>
      </c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  <c r="HW468" s="2"/>
      <c r="HX468" s="2"/>
      <c r="HY468" s="2"/>
      <c r="HZ468" s="2"/>
      <c r="IA468" s="2"/>
      <c r="IB468" s="2"/>
      <c r="IC468" s="2"/>
      <c r="ID468" s="2"/>
      <c r="IE468" s="2"/>
      <c r="IF468" s="2"/>
      <c r="IG468" s="2"/>
      <c r="IH468" s="2"/>
      <c r="II468" s="2"/>
      <c r="IJ468" s="2"/>
      <c r="IK468" s="2">
        <v>0</v>
      </c>
      <c r="IL468" s="2"/>
      <c r="IM468" s="2"/>
      <c r="IN468" s="2"/>
      <c r="IO468" s="2"/>
      <c r="IP468" s="2"/>
      <c r="IQ468" s="2"/>
      <c r="IR468" s="2"/>
      <c r="IS468" s="2"/>
      <c r="IT468" s="2"/>
      <c r="IU468" s="2"/>
    </row>
    <row r="469" spans="1:255" x14ac:dyDescent="0.2">
      <c r="A469">
        <v>17</v>
      </c>
      <c r="B469">
        <v>1</v>
      </c>
      <c r="C469">
        <f>ROW(SmtRes!A844)</f>
        <v>844</v>
      </c>
      <c r="D469">
        <f>ROW(EtalonRes!A810)</f>
        <v>810</v>
      </c>
      <c r="E469" t="s">
        <v>514</v>
      </c>
      <c r="F469" t="s">
        <v>515</v>
      </c>
      <c r="G469" t="s">
        <v>516</v>
      </c>
      <c r="H469" t="s">
        <v>30</v>
      </c>
      <c r="I469">
        <f>ROUND(50/100,9)</f>
        <v>0.5</v>
      </c>
      <c r="J469">
        <v>0</v>
      </c>
      <c r="O469">
        <f t="shared" si="371"/>
        <v>1940.25</v>
      </c>
      <c r="P469">
        <f t="shared" si="372"/>
        <v>1357.07</v>
      </c>
      <c r="Q469">
        <f t="shared" si="373"/>
        <v>315.25</v>
      </c>
      <c r="R469">
        <f t="shared" si="374"/>
        <v>77.69</v>
      </c>
      <c r="S469">
        <f t="shared" si="375"/>
        <v>267.93</v>
      </c>
      <c r="T469">
        <f t="shared" si="376"/>
        <v>0</v>
      </c>
      <c r="U469">
        <f t="shared" si="377"/>
        <v>4.28</v>
      </c>
      <c r="V469">
        <f t="shared" si="378"/>
        <v>1.135</v>
      </c>
      <c r="W469">
        <f t="shared" si="379"/>
        <v>0</v>
      </c>
      <c r="X469">
        <f t="shared" si="380"/>
        <v>328.34</v>
      </c>
      <c r="Y469">
        <f t="shared" si="381"/>
        <v>224.65</v>
      </c>
      <c r="AA469">
        <v>16781639</v>
      </c>
      <c r="AB469">
        <f t="shared" si="382"/>
        <v>582.66</v>
      </c>
      <c r="AC469">
        <f t="shared" si="409"/>
        <v>407.53</v>
      </c>
      <c r="AD469">
        <f t="shared" si="410"/>
        <v>94.67</v>
      </c>
      <c r="AE469">
        <f t="shared" si="411"/>
        <v>23.33</v>
      </c>
      <c r="AF469">
        <f t="shared" si="412"/>
        <v>80.459999999999994</v>
      </c>
      <c r="AG469">
        <f t="shared" si="383"/>
        <v>0</v>
      </c>
      <c r="AH469">
        <f t="shared" si="413"/>
        <v>8.56</v>
      </c>
      <c r="AI469">
        <f t="shared" si="414"/>
        <v>2.27</v>
      </c>
      <c r="AJ469">
        <f t="shared" si="384"/>
        <v>0</v>
      </c>
      <c r="AK469">
        <v>582.66</v>
      </c>
      <c r="AL469">
        <v>407.53</v>
      </c>
      <c r="AM469">
        <v>94.67</v>
      </c>
      <c r="AN469">
        <v>23.33</v>
      </c>
      <c r="AO469">
        <v>80.459999999999994</v>
      </c>
      <c r="AP469">
        <v>0</v>
      </c>
      <c r="AQ469">
        <v>8.56</v>
      </c>
      <c r="AR469">
        <v>2.27</v>
      </c>
      <c r="AS469">
        <v>0</v>
      </c>
      <c r="AT469">
        <v>95</v>
      </c>
      <c r="AU469">
        <v>65</v>
      </c>
      <c r="AV469">
        <v>1</v>
      </c>
      <c r="AW469">
        <v>1</v>
      </c>
      <c r="AZ469">
        <v>6.66</v>
      </c>
      <c r="BA469">
        <v>6.66</v>
      </c>
      <c r="BB469">
        <v>6.66</v>
      </c>
      <c r="BC469">
        <v>6.66</v>
      </c>
      <c r="BD469" t="s">
        <v>6</v>
      </c>
      <c r="BE469" t="s">
        <v>6</v>
      </c>
      <c r="BF469" t="s">
        <v>6</v>
      </c>
      <c r="BG469" t="s">
        <v>6</v>
      </c>
      <c r="BH469">
        <v>0</v>
      </c>
      <c r="BI469">
        <v>2</v>
      </c>
      <c r="BJ469" t="s">
        <v>517</v>
      </c>
      <c r="BM469">
        <v>108001</v>
      </c>
      <c r="BN469">
        <v>0</v>
      </c>
      <c r="BO469" t="s">
        <v>6</v>
      </c>
      <c r="BP469">
        <v>0</v>
      </c>
      <c r="BQ469">
        <v>3</v>
      </c>
      <c r="BR469">
        <v>0</v>
      </c>
      <c r="BS469">
        <v>6.66</v>
      </c>
      <c r="BT469">
        <v>1</v>
      </c>
      <c r="BU469">
        <v>1</v>
      </c>
      <c r="BV469">
        <v>1</v>
      </c>
      <c r="BW469">
        <v>1</v>
      </c>
      <c r="BX469">
        <v>1</v>
      </c>
      <c r="BY469" t="s">
        <v>6</v>
      </c>
      <c r="BZ469">
        <v>95</v>
      </c>
      <c r="CA469">
        <v>65</v>
      </c>
      <c r="CE469">
        <v>0</v>
      </c>
      <c r="CF469">
        <v>0</v>
      </c>
      <c r="CG469">
        <v>0</v>
      </c>
      <c r="CM469">
        <v>0</v>
      </c>
      <c r="CN469" t="s">
        <v>6</v>
      </c>
      <c r="CO469">
        <v>0</v>
      </c>
      <c r="CP469">
        <f t="shared" si="385"/>
        <v>1940.25</v>
      </c>
      <c r="CQ469">
        <f t="shared" si="386"/>
        <v>2714.1497999999997</v>
      </c>
      <c r="CR469">
        <f t="shared" si="387"/>
        <v>630.50220000000002</v>
      </c>
      <c r="CS469">
        <f t="shared" si="388"/>
        <v>155.37779999999998</v>
      </c>
      <c r="CT469">
        <f t="shared" si="389"/>
        <v>535.86360000000002</v>
      </c>
      <c r="CU469">
        <f t="shared" si="390"/>
        <v>0</v>
      </c>
      <c r="CV469">
        <f t="shared" si="391"/>
        <v>8.56</v>
      </c>
      <c r="CW469">
        <f t="shared" si="392"/>
        <v>2.27</v>
      </c>
      <c r="CX469">
        <f t="shared" si="393"/>
        <v>0</v>
      </c>
      <c r="CY469">
        <f t="shared" si="394"/>
        <v>328.339</v>
      </c>
      <c r="CZ469">
        <f t="shared" si="395"/>
        <v>224.65299999999999</v>
      </c>
      <c r="DC469" t="s">
        <v>6</v>
      </c>
      <c r="DD469" t="s">
        <v>6</v>
      </c>
      <c r="DE469" t="s">
        <v>6</v>
      </c>
      <c r="DF469" t="s">
        <v>6</v>
      </c>
      <c r="DG469" t="s">
        <v>6</v>
      </c>
      <c r="DH469" t="s">
        <v>6</v>
      </c>
      <c r="DI469" t="s">
        <v>6</v>
      </c>
      <c r="DJ469" t="s">
        <v>6</v>
      </c>
      <c r="DK469" t="s">
        <v>6</v>
      </c>
      <c r="DL469" t="s">
        <v>6</v>
      </c>
      <c r="DM469" t="s">
        <v>6</v>
      </c>
      <c r="DN469">
        <v>0</v>
      </c>
      <c r="DO469">
        <v>0</v>
      </c>
      <c r="DP469">
        <v>1</v>
      </c>
      <c r="DQ469">
        <v>1</v>
      </c>
      <c r="DU469">
        <v>1003</v>
      </c>
      <c r="DV469" t="s">
        <v>30</v>
      </c>
      <c r="DW469" t="s">
        <v>30</v>
      </c>
      <c r="DX469">
        <v>100</v>
      </c>
      <c r="EE469">
        <v>16510370</v>
      </c>
      <c r="EF469">
        <v>3</v>
      </c>
      <c r="EG469" t="s">
        <v>40</v>
      </c>
      <c r="EH469">
        <v>0</v>
      </c>
      <c r="EI469" t="s">
        <v>6</v>
      </c>
      <c r="EJ469">
        <v>2</v>
      </c>
      <c r="EK469">
        <v>108001</v>
      </c>
      <c r="EL469" t="s">
        <v>41</v>
      </c>
      <c r="EM469" t="s">
        <v>42</v>
      </c>
      <c r="EO469" t="s">
        <v>6</v>
      </c>
      <c r="EQ469">
        <v>0</v>
      </c>
      <c r="ER469">
        <v>582.66</v>
      </c>
      <c r="ES469">
        <v>407.53</v>
      </c>
      <c r="ET469">
        <v>94.67</v>
      </c>
      <c r="EU469">
        <v>23.33</v>
      </c>
      <c r="EV469">
        <v>80.459999999999994</v>
      </c>
      <c r="EW469">
        <v>8.56</v>
      </c>
      <c r="EX469">
        <v>2.27</v>
      </c>
      <c r="EY469">
        <v>0</v>
      </c>
      <c r="FQ469">
        <v>0</v>
      </c>
      <c r="FR469">
        <f t="shared" si="396"/>
        <v>0</v>
      </c>
      <c r="FS469">
        <v>0</v>
      </c>
      <c r="FX469">
        <v>95</v>
      </c>
      <c r="FY469">
        <v>65</v>
      </c>
      <c r="GA469" t="s">
        <v>6</v>
      </c>
      <c r="GD469">
        <v>0</v>
      </c>
      <c r="GF469">
        <v>979273267</v>
      </c>
      <c r="GG469">
        <v>1</v>
      </c>
      <c r="GH469">
        <v>1</v>
      </c>
      <c r="GI469">
        <v>4</v>
      </c>
      <c r="GJ469">
        <v>0</v>
      </c>
      <c r="GK469">
        <f>ROUND(R469*(S12)/100,2)</f>
        <v>0</v>
      </c>
      <c r="GL469">
        <f t="shared" si="397"/>
        <v>0</v>
      </c>
      <c r="GM469">
        <f t="shared" si="398"/>
        <v>2493.2399999999998</v>
      </c>
      <c r="GN469">
        <f t="shared" si="399"/>
        <v>0</v>
      </c>
      <c r="GO469">
        <f t="shared" si="400"/>
        <v>2493.2399999999998</v>
      </c>
      <c r="GP469">
        <f t="shared" si="401"/>
        <v>0</v>
      </c>
      <c r="GR469">
        <v>0</v>
      </c>
      <c r="GS469">
        <v>3</v>
      </c>
      <c r="GT469">
        <v>0</v>
      </c>
      <c r="GU469" t="s">
        <v>6</v>
      </c>
      <c r="GV469">
        <f t="shared" si="402"/>
        <v>0</v>
      </c>
      <c r="GW469">
        <v>1</v>
      </c>
      <c r="GX469">
        <f t="shared" si="403"/>
        <v>0</v>
      </c>
      <c r="HA469">
        <v>0</v>
      </c>
      <c r="HB469">
        <v>0</v>
      </c>
      <c r="HC469">
        <f t="shared" si="404"/>
        <v>0</v>
      </c>
      <c r="IK469">
        <v>0</v>
      </c>
    </row>
    <row r="470" spans="1:255" x14ac:dyDescent="0.2">
      <c r="A470" s="2">
        <v>18</v>
      </c>
      <c r="B470" s="2">
        <v>1</v>
      </c>
      <c r="C470" s="2">
        <v>829</v>
      </c>
      <c r="D470" s="2"/>
      <c r="E470" s="2" t="s">
        <v>518</v>
      </c>
      <c r="F470" s="2" t="s">
        <v>519</v>
      </c>
      <c r="G470" s="2" t="s">
        <v>520</v>
      </c>
      <c r="H470" s="2" t="s">
        <v>284</v>
      </c>
      <c r="I470" s="2">
        <f>I468*J470</f>
        <v>50</v>
      </c>
      <c r="J470" s="2">
        <v>100</v>
      </c>
      <c r="K470" s="2"/>
      <c r="L470" s="2"/>
      <c r="M470" s="2"/>
      <c r="N470" s="2"/>
      <c r="O470" s="2">
        <f t="shared" si="371"/>
        <v>1305.5</v>
      </c>
      <c r="P470" s="2">
        <f t="shared" si="372"/>
        <v>1305.5</v>
      </c>
      <c r="Q470" s="2">
        <f t="shared" si="373"/>
        <v>0</v>
      </c>
      <c r="R470" s="2">
        <f t="shared" si="374"/>
        <v>0</v>
      </c>
      <c r="S470" s="2">
        <f t="shared" si="375"/>
        <v>0</v>
      </c>
      <c r="T470" s="2">
        <f t="shared" si="376"/>
        <v>0</v>
      </c>
      <c r="U470" s="2">
        <f t="shared" si="377"/>
        <v>0</v>
      </c>
      <c r="V470" s="2">
        <f t="shared" si="378"/>
        <v>0</v>
      </c>
      <c r="W470" s="2">
        <f t="shared" si="379"/>
        <v>0</v>
      </c>
      <c r="X470" s="2">
        <f t="shared" si="380"/>
        <v>0</v>
      </c>
      <c r="Y470" s="2">
        <f t="shared" si="381"/>
        <v>0</v>
      </c>
      <c r="Z470" s="2"/>
      <c r="AA470" s="2">
        <v>16781625</v>
      </c>
      <c r="AB470" s="2">
        <f t="shared" si="382"/>
        <v>26.11</v>
      </c>
      <c r="AC470" s="2">
        <f t="shared" si="409"/>
        <v>26.11</v>
      </c>
      <c r="AD470" s="2">
        <f t="shared" si="410"/>
        <v>0</v>
      </c>
      <c r="AE470" s="2">
        <f t="shared" si="411"/>
        <v>0</v>
      </c>
      <c r="AF470" s="2">
        <f t="shared" si="412"/>
        <v>0</v>
      </c>
      <c r="AG470" s="2">
        <f t="shared" si="383"/>
        <v>0</v>
      </c>
      <c r="AH470" s="2">
        <f t="shared" si="413"/>
        <v>0</v>
      </c>
      <c r="AI470" s="2">
        <f t="shared" si="414"/>
        <v>0</v>
      </c>
      <c r="AJ470" s="2">
        <f t="shared" si="384"/>
        <v>0</v>
      </c>
      <c r="AK470" s="2">
        <v>26.11</v>
      </c>
      <c r="AL470" s="2">
        <v>26.11</v>
      </c>
      <c r="AM470" s="2">
        <v>0</v>
      </c>
      <c r="AN470" s="2">
        <v>0</v>
      </c>
      <c r="AO470" s="2">
        <v>0</v>
      </c>
      <c r="AP470" s="2">
        <v>0</v>
      </c>
      <c r="AQ470" s="2">
        <v>0</v>
      </c>
      <c r="AR470" s="2">
        <v>0</v>
      </c>
      <c r="AS470" s="2">
        <v>0</v>
      </c>
      <c r="AT470" s="2">
        <v>95</v>
      </c>
      <c r="AU470" s="2">
        <v>65</v>
      </c>
      <c r="AV470" s="2">
        <v>1</v>
      </c>
      <c r="AW470" s="2">
        <v>1</v>
      </c>
      <c r="AX470" s="2"/>
      <c r="AY470" s="2"/>
      <c r="AZ470" s="2">
        <v>1</v>
      </c>
      <c r="BA470" s="2">
        <v>1</v>
      </c>
      <c r="BB470" s="2">
        <v>1</v>
      </c>
      <c r="BC470" s="2">
        <v>1</v>
      </c>
      <c r="BD470" s="2" t="s">
        <v>6</v>
      </c>
      <c r="BE470" s="2" t="s">
        <v>6</v>
      </c>
      <c r="BF470" s="2" t="s">
        <v>6</v>
      </c>
      <c r="BG470" s="2" t="s">
        <v>6</v>
      </c>
      <c r="BH470" s="2">
        <v>3</v>
      </c>
      <c r="BI470" s="2">
        <v>2</v>
      </c>
      <c r="BJ470" s="2" t="s">
        <v>521</v>
      </c>
      <c r="BK470" s="2"/>
      <c r="BL470" s="2"/>
      <c r="BM470" s="2">
        <v>108001</v>
      </c>
      <c r="BN470" s="2">
        <v>0</v>
      </c>
      <c r="BO470" s="2" t="s">
        <v>6</v>
      </c>
      <c r="BP470" s="2">
        <v>0</v>
      </c>
      <c r="BQ470" s="2">
        <v>3</v>
      </c>
      <c r="BR470" s="2">
        <v>0</v>
      </c>
      <c r="BS470" s="2">
        <v>1</v>
      </c>
      <c r="BT470" s="2">
        <v>1</v>
      </c>
      <c r="BU470" s="2">
        <v>1</v>
      </c>
      <c r="BV470" s="2">
        <v>1</v>
      </c>
      <c r="BW470" s="2">
        <v>1</v>
      </c>
      <c r="BX470" s="2">
        <v>1</v>
      </c>
      <c r="BY470" s="2" t="s">
        <v>6</v>
      </c>
      <c r="BZ470" s="2">
        <v>95</v>
      </c>
      <c r="CA470" s="2">
        <v>65</v>
      </c>
      <c r="CB470" s="2"/>
      <c r="CC470" s="2"/>
      <c r="CD470" s="2"/>
      <c r="CE470" s="2">
        <v>0</v>
      </c>
      <c r="CF470" s="2">
        <v>0</v>
      </c>
      <c r="CG470" s="2">
        <v>0</v>
      </c>
      <c r="CH470" s="2"/>
      <c r="CI470" s="2"/>
      <c r="CJ470" s="2"/>
      <c r="CK470" s="2"/>
      <c r="CL470" s="2"/>
      <c r="CM470" s="2">
        <v>0</v>
      </c>
      <c r="CN470" s="2" t="s">
        <v>6</v>
      </c>
      <c r="CO470" s="2">
        <v>0</v>
      </c>
      <c r="CP470" s="2">
        <f t="shared" si="385"/>
        <v>1305.5</v>
      </c>
      <c r="CQ470" s="2">
        <f t="shared" si="386"/>
        <v>26.11</v>
      </c>
      <c r="CR470" s="2">
        <f t="shared" si="387"/>
        <v>0</v>
      </c>
      <c r="CS470" s="2">
        <f t="shared" si="388"/>
        <v>0</v>
      </c>
      <c r="CT470" s="2">
        <f t="shared" si="389"/>
        <v>0</v>
      </c>
      <c r="CU470" s="2">
        <f t="shared" si="390"/>
        <v>0</v>
      </c>
      <c r="CV470" s="2">
        <f t="shared" si="391"/>
        <v>0</v>
      </c>
      <c r="CW470" s="2">
        <f t="shared" si="392"/>
        <v>0</v>
      </c>
      <c r="CX470" s="2">
        <f t="shared" si="393"/>
        <v>0</v>
      </c>
      <c r="CY470" s="2">
        <f t="shared" si="394"/>
        <v>0</v>
      </c>
      <c r="CZ470" s="2">
        <f t="shared" si="395"/>
        <v>0</v>
      </c>
      <c r="DA470" s="2"/>
      <c r="DB470" s="2"/>
      <c r="DC470" s="2" t="s">
        <v>6</v>
      </c>
      <c r="DD470" s="2" t="s">
        <v>6</v>
      </c>
      <c r="DE470" s="2" t="s">
        <v>6</v>
      </c>
      <c r="DF470" s="2" t="s">
        <v>6</v>
      </c>
      <c r="DG470" s="2" t="s">
        <v>6</v>
      </c>
      <c r="DH470" s="2" t="s">
        <v>6</v>
      </c>
      <c r="DI470" s="2" t="s">
        <v>6</v>
      </c>
      <c r="DJ470" s="2" t="s">
        <v>6</v>
      </c>
      <c r="DK470" s="2" t="s">
        <v>6</v>
      </c>
      <c r="DL470" s="2" t="s">
        <v>6</v>
      </c>
      <c r="DM470" s="2" t="s">
        <v>6</v>
      </c>
      <c r="DN470" s="2">
        <v>0</v>
      </c>
      <c r="DO470" s="2">
        <v>0</v>
      </c>
      <c r="DP470" s="2">
        <v>1</v>
      </c>
      <c r="DQ470" s="2">
        <v>1</v>
      </c>
      <c r="DR470" s="2"/>
      <c r="DS470" s="2"/>
      <c r="DT470" s="2"/>
      <c r="DU470" s="2">
        <v>1003</v>
      </c>
      <c r="DV470" s="2" t="s">
        <v>284</v>
      </c>
      <c r="DW470" s="2" t="s">
        <v>284</v>
      </c>
      <c r="DX470" s="2">
        <v>1</v>
      </c>
      <c r="DY470" s="2"/>
      <c r="DZ470" s="2"/>
      <c r="EA470" s="2"/>
      <c r="EB470" s="2"/>
      <c r="EC470" s="2"/>
      <c r="ED470" s="2"/>
      <c r="EE470" s="2">
        <v>16510370</v>
      </c>
      <c r="EF470" s="2">
        <v>3</v>
      </c>
      <c r="EG470" s="2" t="s">
        <v>40</v>
      </c>
      <c r="EH470" s="2">
        <v>0</v>
      </c>
      <c r="EI470" s="2" t="s">
        <v>6</v>
      </c>
      <c r="EJ470" s="2">
        <v>2</v>
      </c>
      <c r="EK470" s="2">
        <v>108001</v>
      </c>
      <c r="EL470" s="2" t="s">
        <v>41</v>
      </c>
      <c r="EM470" s="2" t="s">
        <v>42</v>
      </c>
      <c r="EN470" s="2"/>
      <c r="EO470" s="2" t="s">
        <v>6</v>
      </c>
      <c r="EP470" s="2"/>
      <c r="EQ470" s="2">
        <v>0</v>
      </c>
      <c r="ER470" s="2">
        <v>26.11</v>
      </c>
      <c r="ES470" s="2">
        <v>26.11</v>
      </c>
      <c r="ET470" s="2">
        <v>0</v>
      </c>
      <c r="EU470" s="2">
        <v>0</v>
      </c>
      <c r="EV470" s="2">
        <v>0</v>
      </c>
      <c r="EW470" s="2">
        <v>0</v>
      </c>
      <c r="EX470" s="2">
        <v>0</v>
      </c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>
        <v>0</v>
      </c>
      <c r="FR470" s="2">
        <f t="shared" si="396"/>
        <v>0</v>
      </c>
      <c r="FS470" s="2">
        <v>0</v>
      </c>
      <c r="FT470" s="2"/>
      <c r="FU470" s="2"/>
      <c r="FV470" s="2"/>
      <c r="FW470" s="2"/>
      <c r="FX470" s="2">
        <v>95</v>
      </c>
      <c r="FY470" s="2">
        <v>65</v>
      </c>
      <c r="FZ470" s="2"/>
      <c r="GA470" s="2" t="s">
        <v>6</v>
      </c>
      <c r="GB470" s="2"/>
      <c r="GC470" s="2"/>
      <c r="GD470" s="2">
        <v>0</v>
      </c>
      <c r="GE470" s="2"/>
      <c r="GF470" s="2">
        <v>-563477267</v>
      </c>
      <c r="GG470" s="2">
        <v>2</v>
      </c>
      <c r="GH470" s="2">
        <v>1</v>
      </c>
      <c r="GI470" s="2">
        <v>-2</v>
      </c>
      <c r="GJ470" s="2">
        <v>0</v>
      </c>
      <c r="GK470" s="2">
        <f>ROUND(R470*(R12)/100,2)</f>
        <v>0</v>
      </c>
      <c r="GL470" s="2">
        <f t="shared" si="397"/>
        <v>0</v>
      </c>
      <c r="GM470" s="2">
        <f t="shared" si="398"/>
        <v>1305.5</v>
      </c>
      <c r="GN470" s="2">
        <f t="shared" si="399"/>
        <v>0</v>
      </c>
      <c r="GO470" s="2">
        <f t="shared" si="400"/>
        <v>1305.5</v>
      </c>
      <c r="GP470" s="2">
        <f t="shared" si="401"/>
        <v>0</v>
      </c>
      <c r="GQ470" s="2"/>
      <c r="GR470" s="2">
        <v>0</v>
      </c>
      <c r="GS470" s="2">
        <v>3</v>
      </c>
      <c r="GT470" s="2">
        <v>0</v>
      </c>
      <c r="GU470" s="2" t="s">
        <v>6</v>
      </c>
      <c r="GV470" s="2">
        <f t="shared" si="402"/>
        <v>0</v>
      </c>
      <c r="GW470" s="2">
        <v>1</v>
      </c>
      <c r="GX470" s="2">
        <f t="shared" si="403"/>
        <v>0</v>
      </c>
      <c r="GY470" s="2"/>
      <c r="GZ470" s="2"/>
      <c r="HA470" s="2">
        <v>0</v>
      </c>
      <c r="HB470" s="2">
        <v>0</v>
      </c>
      <c r="HC470" s="2">
        <f t="shared" si="404"/>
        <v>0</v>
      </c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  <c r="HW470" s="2"/>
      <c r="HX470" s="2"/>
      <c r="HY470" s="2"/>
      <c r="HZ470" s="2"/>
      <c r="IA470" s="2"/>
      <c r="IB470" s="2"/>
      <c r="IC470" s="2"/>
      <c r="ID470" s="2"/>
      <c r="IE470" s="2"/>
      <c r="IF470" s="2"/>
      <c r="IG470" s="2"/>
      <c r="IH470" s="2"/>
      <c r="II470" s="2"/>
      <c r="IJ470" s="2"/>
      <c r="IK470" s="2">
        <v>0</v>
      </c>
      <c r="IL470" s="2"/>
      <c r="IM470" s="2"/>
      <c r="IN470" s="2"/>
      <c r="IO470" s="2"/>
      <c r="IP470" s="2"/>
      <c r="IQ470" s="2"/>
      <c r="IR470" s="2"/>
      <c r="IS470" s="2"/>
      <c r="IT470" s="2"/>
      <c r="IU470" s="2"/>
    </row>
    <row r="471" spans="1:255" x14ac:dyDescent="0.2">
      <c r="A471">
        <v>18</v>
      </c>
      <c r="B471">
        <v>1</v>
      </c>
      <c r="C471">
        <v>842</v>
      </c>
      <c r="E471" t="s">
        <v>518</v>
      </c>
      <c r="F471" t="s">
        <v>519</v>
      </c>
      <c r="G471" t="s">
        <v>520</v>
      </c>
      <c r="H471" t="s">
        <v>284</v>
      </c>
      <c r="I471">
        <f>I469*J471</f>
        <v>50</v>
      </c>
      <c r="J471">
        <v>100</v>
      </c>
      <c r="O471">
        <f t="shared" si="371"/>
        <v>8694.6299999999992</v>
      </c>
      <c r="P471">
        <f t="shared" si="372"/>
        <v>8694.6299999999992</v>
      </c>
      <c r="Q471">
        <f t="shared" si="373"/>
        <v>0</v>
      </c>
      <c r="R471">
        <f t="shared" si="374"/>
        <v>0</v>
      </c>
      <c r="S471">
        <f t="shared" si="375"/>
        <v>0</v>
      </c>
      <c r="T471">
        <f t="shared" si="376"/>
        <v>0</v>
      </c>
      <c r="U471">
        <f t="shared" si="377"/>
        <v>0</v>
      </c>
      <c r="V471">
        <f t="shared" si="378"/>
        <v>0</v>
      </c>
      <c r="W471">
        <f t="shared" si="379"/>
        <v>0</v>
      </c>
      <c r="X471">
        <f t="shared" si="380"/>
        <v>0</v>
      </c>
      <c r="Y471">
        <f t="shared" si="381"/>
        <v>0</v>
      </c>
      <c r="AA471">
        <v>16781639</v>
      </c>
      <c r="AB471">
        <f t="shared" si="382"/>
        <v>26.11</v>
      </c>
      <c r="AC471">
        <f t="shared" si="409"/>
        <v>26.11</v>
      </c>
      <c r="AD471">
        <f t="shared" si="410"/>
        <v>0</v>
      </c>
      <c r="AE471">
        <f t="shared" si="411"/>
        <v>0</v>
      </c>
      <c r="AF471">
        <f t="shared" si="412"/>
        <v>0</v>
      </c>
      <c r="AG471">
        <f t="shared" si="383"/>
        <v>0</v>
      </c>
      <c r="AH471">
        <f t="shared" si="413"/>
        <v>0</v>
      </c>
      <c r="AI471">
        <f t="shared" si="414"/>
        <v>0</v>
      </c>
      <c r="AJ471">
        <f t="shared" si="384"/>
        <v>0</v>
      </c>
      <c r="AK471">
        <v>26.11</v>
      </c>
      <c r="AL471">
        <v>26.11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95</v>
      </c>
      <c r="AU471">
        <v>65</v>
      </c>
      <c r="AV471">
        <v>1</v>
      </c>
      <c r="AW471">
        <v>1</v>
      </c>
      <c r="AZ471">
        <v>6.66</v>
      </c>
      <c r="BA471">
        <v>1</v>
      </c>
      <c r="BB471">
        <v>1</v>
      </c>
      <c r="BC471">
        <v>6.66</v>
      </c>
      <c r="BD471" t="s">
        <v>6</v>
      </c>
      <c r="BE471" t="s">
        <v>6</v>
      </c>
      <c r="BF471" t="s">
        <v>6</v>
      </c>
      <c r="BG471" t="s">
        <v>6</v>
      </c>
      <c r="BH471">
        <v>3</v>
      </c>
      <c r="BI471">
        <v>2</v>
      </c>
      <c r="BJ471" t="s">
        <v>521</v>
      </c>
      <c r="BM471">
        <v>108001</v>
      </c>
      <c r="BN471">
        <v>0</v>
      </c>
      <c r="BO471" t="s">
        <v>6</v>
      </c>
      <c r="BP471">
        <v>0</v>
      </c>
      <c r="BQ471">
        <v>3</v>
      </c>
      <c r="BR471">
        <v>0</v>
      </c>
      <c r="BS471">
        <v>1</v>
      </c>
      <c r="BT471">
        <v>1</v>
      </c>
      <c r="BU471">
        <v>1</v>
      </c>
      <c r="BV471">
        <v>1</v>
      </c>
      <c r="BW471">
        <v>1</v>
      </c>
      <c r="BX471">
        <v>1</v>
      </c>
      <c r="BY471" t="s">
        <v>6</v>
      </c>
      <c r="BZ471">
        <v>95</v>
      </c>
      <c r="CA471">
        <v>65</v>
      </c>
      <c r="CE471">
        <v>0</v>
      </c>
      <c r="CF471">
        <v>0</v>
      </c>
      <c r="CG471">
        <v>0</v>
      </c>
      <c r="CM471">
        <v>0</v>
      </c>
      <c r="CN471" t="s">
        <v>6</v>
      </c>
      <c r="CO471">
        <v>0</v>
      </c>
      <c r="CP471">
        <f t="shared" si="385"/>
        <v>8694.6299999999992</v>
      </c>
      <c r="CQ471">
        <f t="shared" si="386"/>
        <v>173.89259999999999</v>
      </c>
      <c r="CR471">
        <f t="shared" si="387"/>
        <v>0</v>
      </c>
      <c r="CS471">
        <f t="shared" si="388"/>
        <v>0</v>
      </c>
      <c r="CT471">
        <f t="shared" si="389"/>
        <v>0</v>
      </c>
      <c r="CU471">
        <f t="shared" si="390"/>
        <v>0</v>
      </c>
      <c r="CV471">
        <f t="shared" si="391"/>
        <v>0</v>
      </c>
      <c r="CW471">
        <f t="shared" si="392"/>
        <v>0</v>
      </c>
      <c r="CX471">
        <f t="shared" si="393"/>
        <v>0</v>
      </c>
      <c r="CY471">
        <f t="shared" si="394"/>
        <v>0</v>
      </c>
      <c r="CZ471">
        <f t="shared" si="395"/>
        <v>0</v>
      </c>
      <c r="DC471" t="s">
        <v>6</v>
      </c>
      <c r="DD471" t="s">
        <v>6</v>
      </c>
      <c r="DE471" t="s">
        <v>6</v>
      </c>
      <c r="DF471" t="s">
        <v>6</v>
      </c>
      <c r="DG471" t="s">
        <v>6</v>
      </c>
      <c r="DH471" t="s">
        <v>6</v>
      </c>
      <c r="DI471" t="s">
        <v>6</v>
      </c>
      <c r="DJ471" t="s">
        <v>6</v>
      </c>
      <c r="DK471" t="s">
        <v>6</v>
      </c>
      <c r="DL471" t="s">
        <v>6</v>
      </c>
      <c r="DM471" t="s">
        <v>6</v>
      </c>
      <c r="DN471">
        <v>0</v>
      </c>
      <c r="DO471">
        <v>0</v>
      </c>
      <c r="DP471">
        <v>1</v>
      </c>
      <c r="DQ471">
        <v>1</v>
      </c>
      <c r="DU471">
        <v>1003</v>
      </c>
      <c r="DV471" t="s">
        <v>284</v>
      </c>
      <c r="DW471" t="s">
        <v>284</v>
      </c>
      <c r="DX471">
        <v>1</v>
      </c>
      <c r="EE471">
        <v>16510370</v>
      </c>
      <c r="EF471">
        <v>3</v>
      </c>
      <c r="EG471" t="s">
        <v>40</v>
      </c>
      <c r="EH471">
        <v>0</v>
      </c>
      <c r="EI471" t="s">
        <v>6</v>
      </c>
      <c r="EJ471">
        <v>2</v>
      </c>
      <c r="EK471">
        <v>108001</v>
      </c>
      <c r="EL471" t="s">
        <v>41</v>
      </c>
      <c r="EM471" t="s">
        <v>42</v>
      </c>
      <c r="EO471" t="s">
        <v>6</v>
      </c>
      <c r="EQ471">
        <v>0</v>
      </c>
      <c r="ER471">
        <v>26.11</v>
      </c>
      <c r="ES471">
        <v>26.11</v>
      </c>
      <c r="ET471">
        <v>0</v>
      </c>
      <c r="EU471">
        <v>0</v>
      </c>
      <c r="EV471">
        <v>0</v>
      </c>
      <c r="EW471">
        <v>0</v>
      </c>
      <c r="EX471">
        <v>0</v>
      </c>
      <c r="FQ471">
        <v>0</v>
      </c>
      <c r="FR471">
        <f t="shared" si="396"/>
        <v>0</v>
      </c>
      <c r="FS471">
        <v>0</v>
      </c>
      <c r="FX471">
        <v>95</v>
      </c>
      <c r="FY471">
        <v>65</v>
      </c>
      <c r="GA471" t="s">
        <v>6</v>
      </c>
      <c r="GD471">
        <v>0</v>
      </c>
      <c r="GF471">
        <v>-563477267</v>
      </c>
      <c r="GG471">
        <v>1</v>
      </c>
      <c r="GH471">
        <v>1</v>
      </c>
      <c r="GI471">
        <v>4</v>
      </c>
      <c r="GJ471">
        <v>0</v>
      </c>
      <c r="GK471">
        <f>ROUND(R471*(S12)/100,2)</f>
        <v>0</v>
      </c>
      <c r="GL471">
        <f t="shared" si="397"/>
        <v>0</v>
      </c>
      <c r="GM471">
        <f t="shared" si="398"/>
        <v>8694.6299999999992</v>
      </c>
      <c r="GN471">
        <f t="shared" si="399"/>
        <v>0</v>
      </c>
      <c r="GO471">
        <f t="shared" si="400"/>
        <v>8694.6299999999992</v>
      </c>
      <c r="GP471">
        <f t="shared" si="401"/>
        <v>0</v>
      </c>
      <c r="GR471">
        <v>0</v>
      </c>
      <c r="GS471">
        <v>3</v>
      </c>
      <c r="GT471">
        <v>0</v>
      </c>
      <c r="GU471" t="s">
        <v>6</v>
      </c>
      <c r="GV471">
        <f t="shared" si="402"/>
        <v>0</v>
      </c>
      <c r="GW471">
        <v>1</v>
      </c>
      <c r="GX471">
        <f t="shared" si="403"/>
        <v>0</v>
      </c>
      <c r="HA471">
        <v>0</v>
      </c>
      <c r="HB471">
        <v>0</v>
      </c>
      <c r="HC471">
        <f t="shared" si="404"/>
        <v>0</v>
      </c>
      <c r="IK471">
        <v>0</v>
      </c>
    </row>
    <row r="472" spans="1:255" x14ac:dyDescent="0.2">
      <c r="A472" s="2">
        <v>17</v>
      </c>
      <c r="B472" s="2">
        <v>1</v>
      </c>
      <c r="C472" s="2">
        <f>ROW(SmtRes!A853)</f>
        <v>853</v>
      </c>
      <c r="D472" s="2">
        <f>ROW(EtalonRes!A818)</f>
        <v>818</v>
      </c>
      <c r="E472" s="2" t="s">
        <v>522</v>
      </c>
      <c r="F472" s="2" t="s">
        <v>523</v>
      </c>
      <c r="G472" s="2" t="s">
        <v>524</v>
      </c>
      <c r="H472" s="2" t="s">
        <v>30</v>
      </c>
      <c r="I472" s="2">
        <f>ROUND(50/100,9)</f>
        <v>0.5</v>
      </c>
      <c r="J472" s="2">
        <v>0</v>
      </c>
      <c r="K472" s="2"/>
      <c r="L472" s="2"/>
      <c r="M472" s="2"/>
      <c r="N472" s="2"/>
      <c r="O472" s="2">
        <f t="shared" si="371"/>
        <v>11.97</v>
      </c>
      <c r="P472" s="2">
        <f t="shared" si="372"/>
        <v>6.24</v>
      </c>
      <c r="Q472" s="2">
        <f t="shared" si="373"/>
        <v>0.89</v>
      </c>
      <c r="R472" s="2">
        <f t="shared" si="374"/>
        <v>0.13</v>
      </c>
      <c r="S472" s="2">
        <f t="shared" si="375"/>
        <v>4.84</v>
      </c>
      <c r="T472" s="2">
        <f t="shared" si="376"/>
        <v>0</v>
      </c>
      <c r="U472" s="2">
        <f t="shared" si="377"/>
        <v>0.51500000000000001</v>
      </c>
      <c r="V472" s="2">
        <f t="shared" si="378"/>
        <v>0.01</v>
      </c>
      <c r="W472" s="2">
        <f t="shared" si="379"/>
        <v>0</v>
      </c>
      <c r="X472" s="2">
        <f t="shared" si="380"/>
        <v>4.72</v>
      </c>
      <c r="Y472" s="2">
        <f t="shared" si="381"/>
        <v>3.23</v>
      </c>
      <c r="Z472" s="2"/>
      <c r="AA472" s="2">
        <v>16781625</v>
      </c>
      <c r="AB472" s="2">
        <f t="shared" si="382"/>
        <v>23.94</v>
      </c>
      <c r="AC472" s="2">
        <f t="shared" si="409"/>
        <v>12.48</v>
      </c>
      <c r="AD472" s="2">
        <f t="shared" si="410"/>
        <v>1.78</v>
      </c>
      <c r="AE472" s="2">
        <f t="shared" si="411"/>
        <v>0.26</v>
      </c>
      <c r="AF472" s="2">
        <f t="shared" si="412"/>
        <v>9.68</v>
      </c>
      <c r="AG472" s="2">
        <f t="shared" si="383"/>
        <v>0</v>
      </c>
      <c r="AH472" s="2">
        <f t="shared" si="413"/>
        <v>1.03</v>
      </c>
      <c r="AI472" s="2">
        <f t="shared" si="414"/>
        <v>0.02</v>
      </c>
      <c r="AJ472" s="2">
        <f t="shared" si="384"/>
        <v>0</v>
      </c>
      <c r="AK472" s="2">
        <v>23.94</v>
      </c>
      <c r="AL472" s="2">
        <v>12.48</v>
      </c>
      <c r="AM472" s="2">
        <v>1.78</v>
      </c>
      <c r="AN472" s="2">
        <v>0.26</v>
      </c>
      <c r="AO472" s="2">
        <v>9.68</v>
      </c>
      <c r="AP472" s="2">
        <v>0</v>
      </c>
      <c r="AQ472" s="2">
        <v>1.03</v>
      </c>
      <c r="AR472" s="2">
        <v>0.02</v>
      </c>
      <c r="AS472" s="2">
        <v>0</v>
      </c>
      <c r="AT472" s="2">
        <v>95</v>
      </c>
      <c r="AU472" s="2">
        <v>65</v>
      </c>
      <c r="AV472" s="2">
        <v>1</v>
      </c>
      <c r="AW472" s="2">
        <v>1</v>
      </c>
      <c r="AX472" s="2"/>
      <c r="AY472" s="2"/>
      <c r="AZ472" s="2">
        <v>1</v>
      </c>
      <c r="BA472" s="2">
        <v>1</v>
      </c>
      <c r="BB472" s="2">
        <v>1</v>
      </c>
      <c r="BC472" s="2">
        <v>1</v>
      </c>
      <c r="BD472" s="2" t="s">
        <v>6</v>
      </c>
      <c r="BE472" s="2" t="s">
        <v>6</v>
      </c>
      <c r="BF472" s="2" t="s">
        <v>6</v>
      </c>
      <c r="BG472" s="2" t="s">
        <v>6</v>
      </c>
      <c r="BH472" s="2">
        <v>0</v>
      </c>
      <c r="BI472" s="2">
        <v>2</v>
      </c>
      <c r="BJ472" s="2" t="s">
        <v>525</v>
      </c>
      <c r="BK472" s="2"/>
      <c r="BL472" s="2"/>
      <c r="BM472" s="2">
        <v>108001</v>
      </c>
      <c r="BN472" s="2">
        <v>0</v>
      </c>
      <c r="BO472" s="2" t="s">
        <v>6</v>
      </c>
      <c r="BP472" s="2">
        <v>0</v>
      </c>
      <c r="BQ472" s="2">
        <v>3</v>
      </c>
      <c r="BR472" s="2">
        <v>0</v>
      </c>
      <c r="BS472" s="2">
        <v>1</v>
      </c>
      <c r="BT472" s="2">
        <v>1</v>
      </c>
      <c r="BU472" s="2">
        <v>1</v>
      </c>
      <c r="BV472" s="2">
        <v>1</v>
      </c>
      <c r="BW472" s="2">
        <v>1</v>
      </c>
      <c r="BX472" s="2">
        <v>1</v>
      </c>
      <c r="BY472" s="2" t="s">
        <v>6</v>
      </c>
      <c r="BZ472" s="2">
        <v>95</v>
      </c>
      <c r="CA472" s="2">
        <v>65</v>
      </c>
      <c r="CB472" s="2"/>
      <c r="CC472" s="2"/>
      <c r="CD472" s="2"/>
      <c r="CE472" s="2">
        <v>0</v>
      </c>
      <c r="CF472" s="2">
        <v>0</v>
      </c>
      <c r="CG472" s="2">
        <v>0</v>
      </c>
      <c r="CH472" s="2"/>
      <c r="CI472" s="2"/>
      <c r="CJ472" s="2"/>
      <c r="CK472" s="2"/>
      <c r="CL472" s="2"/>
      <c r="CM472" s="2">
        <v>0</v>
      </c>
      <c r="CN472" s="2" t="s">
        <v>6</v>
      </c>
      <c r="CO472" s="2">
        <v>0</v>
      </c>
      <c r="CP472" s="2">
        <f t="shared" si="385"/>
        <v>11.969999999999999</v>
      </c>
      <c r="CQ472" s="2">
        <f t="shared" si="386"/>
        <v>12.48</v>
      </c>
      <c r="CR472" s="2">
        <f t="shared" si="387"/>
        <v>1.78</v>
      </c>
      <c r="CS472" s="2">
        <f t="shared" si="388"/>
        <v>0.26</v>
      </c>
      <c r="CT472" s="2">
        <f t="shared" si="389"/>
        <v>9.68</v>
      </c>
      <c r="CU472" s="2">
        <f t="shared" si="390"/>
        <v>0</v>
      </c>
      <c r="CV472" s="2">
        <f t="shared" si="391"/>
        <v>1.03</v>
      </c>
      <c r="CW472" s="2">
        <f t="shared" si="392"/>
        <v>0.02</v>
      </c>
      <c r="CX472" s="2">
        <f t="shared" si="393"/>
        <v>0</v>
      </c>
      <c r="CY472" s="2">
        <f t="shared" si="394"/>
        <v>4.7214999999999998</v>
      </c>
      <c r="CZ472" s="2">
        <f t="shared" si="395"/>
        <v>3.2305000000000001</v>
      </c>
      <c r="DA472" s="2"/>
      <c r="DB472" s="2"/>
      <c r="DC472" s="2" t="s">
        <v>6</v>
      </c>
      <c r="DD472" s="2" t="s">
        <v>6</v>
      </c>
      <c r="DE472" s="2" t="s">
        <v>6</v>
      </c>
      <c r="DF472" s="2" t="s">
        <v>6</v>
      </c>
      <c r="DG472" s="2" t="s">
        <v>6</v>
      </c>
      <c r="DH472" s="2" t="s">
        <v>6</v>
      </c>
      <c r="DI472" s="2" t="s">
        <v>6</v>
      </c>
      <c r="DJ472" s="2" t="s">
        <v>6</v>
      </c>
      <c r="DK472" s="2" t="s">
        <v>6</v>
      </c>
      <c r="DL472" s="2" t="s">
        <v>6</v>
      </c>
      <c r="DM472" s="2" t="s">
        <v>6</v>
      </c>
      <c r="DN472" s="2">
        <v>0</v>
      </c>
      <c r="DO472" s="2">
        <v>0</v>
      </c>
      <c r="DP472" s="2">
        <v>1</v>
      </c>
      <c r="DQ472" s="2">
        <v>1</v>
      </c>
      <c r="DR472" s="2"/>
      <c r="DS472" s="2"/>
      <c r="DT472" s="2"/>
      <c r="DU472" s="2">
        <v>1003</v>
      </c>
      <c r="DV472" s="2" t="s">
        <v>30</v>
      </c>
      <c r="DW472" s="2" t="s">
        <v>30</v>
      </c>
      <c r="DX472" s="2">
        <v>100</v>
      </c>
      <c r="DY472" s="2"/>
      <c r="DZ472" s="2"/>
      <c r="EA472" s="2"/>
      <c r="EB472" s="2"/>
      <c r="EC472" s="2"/>
      <c r="ED472" s="2"/>
      <c r="EE472" s="2">
        <v>16510370</v>
      </c>
      <c r="EF472" s="2">
        <v>3</v>
      </c>
      <c r="EG472" s="2" t="s">
        <v>40</v>
      </c>
      <c r="EH472" s="2">
        <v>0</v>
      </c>
      <c r="EI472" s="2" t="s">
        <v>6</v>
      </c>
      <c r="EJ472" s="2">
        <v>2</v>
      </c>
      <c r="EK472" s="2">
        <v>108001</v>
      </c>
      <c r="EL472" s="2" t="s">
        <v>41</v>
      </c>
      <c r="EM472" s="2" t="s">
        <v>42</v>
      </c>
      <c r="EN472" s="2"/>
      <c r="EO472" s="2" t="s">
        <v>6</v>
      </c>
      <c r="EP472" s="2"/>
      <c r="EQ472" s="2">
        <v>0</v>
      </c>
      <c r="ER472" s="2">
        <v>23.94</v>
      </c>
      <c r="ES472" s="2">
        <v>12.48</v>
      </c>
      <c r="ET472" s="2">
        <v>1.78</v>
      </c>
      <c r="EU472" s="2">
        <v>0.26</v>
      </c>
      <c r="EV472" s="2">
        <v>9.68</v>
      </c>
      <c r="EW472" s="2">
        <v>1.03</v>
      </c>
      <c r="EX472" s="2">
        <v>0.02</v>
      </c>
      <c r="EY472" s="2">
        <v>0</v>
      </c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>
        <v>0</v>
      </c>
      <c r="FR472" s="2">
        <f t="shared" si="396"/>
        <v>0</v>
      </c>
      <c r="FS472" s="2">
        <v>0</v>
      </c>
      <c r="FT472" s="2"/>
      <c r="FU472" s="2"/>
      <c r="FV472" s="2"/>
      <c r="FW472" s="2"/>
      <c r="FX472" s="2">
        <v>95</v>
      </c>
      <c r="FY472" s="2">
        <v>65</v>
      </c>
      <c r="FZ472" s="2"/>
      <c r="GA472" s="2" t="s">
        <v>6</v>
      </c>
      <c r="GB472" s="2"/>
      <c r="GC472" s="2"/>
      <c r="GD472" s="2">
        <v>0</v>
      </c>
      <c r="GE472" s="2"/>
      <c r="GF472" s="2">
        <v>632854430</v>
      </c>
      <c r="GG472" s="2">
        <v>2</v>
      </c>
      <c r="GH472" s="2">
        <v>1</v>
      </c>
      <c r="GI472" s="2">
        <v>-2</v>
      </c>
      <c r="GJ472" s="2">
        <v>0</v>
      </c>
      <c r="GK472" s="2">
        <f>ROUND(R472*(R12)/100,2)</f>
        <v>0</v>
      </c>
      <c r="GL472" s="2">
        <f t="shared" si="397"/>
        <v>0</v>
      </c>
      <c r="GM472" s="2">
        <f t="shared" si="398"/>
        <v>19.920000000000002</v>
      </c>
      <c r="GN472" s="2">
        <f t="shared" si="399"/>
        <v>0</v>
      </c>
      <c r="GO472" s="2">
        <f t="shared" si="400"/>
        <v>19.920000000000002</v>
      </c>
      <c r="GP472" s="2">
        <f t="shared" si="401"/>
        <v>0</v>
      </c>
      <c r="GQ472" s="2"/>
      <c r="GR472" s="2">
        <v>0</v>
      </c>
      <c r="GS472" s="2">
        <v>3</v>
      </c>
      <c r="GT472" s="2">
        <v>0</v>
      </c>
      <c r="GU472" s="2" t="s">
        <v>6</v>
      </c>
      <c r="GV472" s="2">
        <f t="shared" si="402"/>
        <v>0</v>
      </c>
      <c r="GW472" s="2">
        <v>1</v>
      </c>
      <c r="GX472" s="2">
        <f t="shared" si="403"/>
        <v>0</v>
      </c>
      <c r="GY472" s="2"/>
      <c r="GZ472" s="2"/>
      <c r="HA472" s="2">
        <v>0</v>
      </c>
      <c r="HB472" s="2">
        <v>0</v>
      </c>
      <c r="HC472" s="2">
        <f t="shared" si="404"/>
        <v>0</v>
      </c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  <c r="IG472" s="2"/>
      <c r="IH472" s="2"/>
      <c r="II472" s="2"/>
      <c r="IJ472" s="2"/>
      <c r="IK472" s="2">
        <v>0</v>
      </c>
      <c r="IL472" s="2"/>
      <c r="IM472" s="2"/>
      <c r="IN472" s="2"/>
      <c r="IO472" s="2"/>
      <c r="IP472" s="2"/>
      <c r="IQ472" s="2"/>
      <c r="IR472" s="2"/>
      <c r="IS472" s="2"/>
      <c r="IT472" s="2"/>
      <c r="IU472" s="2"/>
    </row>
    <row r="473" spans="1:255" x14ac:dyDescent="0.2">
      <c r="A473">
        <v>17</v>
      </c>
      <c r="B473">
        <v>1</v>
      </c>
      <c r="C473">
        <f>ROW(SmtRes!A862)</f>
        <v>862</v>
      </c>
      <c r="D473">
        <f>ROW(EtalonRes!A826)</f>
        <v>826</v>
      </c>
      <c r="E473" t="s">
        <v>522</v>
      </c>
      <c r="F473" t="s">
        <v>523</v>
      </c>
      <c r="G473" t="s">
        <v>524</v>
      </c>
      <c r="H473" t="s">
        <v>30</v>
      </c>
      <c r="I473">
        <f>ROUND(50/100,9)</f>
        <v>0.5</v>
      </c>
      <c r="J473">
        <v>0</v>
      </c>
      <c r="O473">
        <f t="shared" si="371"/>
        <v>79.72</v>
      </c>
      <c r="P473">
        <f t="shared" si="372"/>
        <v>41.56</v>
      </c>
      <c r="Q473">
        <f t="shared" si="373"/>
        <v>5.93</v>
      </c>
      <c r="R473">
        <f t="shared" si="374"/>
        <v>0.87</v>
      </c>
      <c r="S473">
        <f t="shared" si="375"/>
        <v>32.229999999999997</v>
      </c>
      <c r="T473">
        <f t="shared" si="376"/>
        <v>0</v>
      </c>
      <c r="U473">
        <f t="shared" si="377"/>
        <v>0.51500000000000001</v>
      </c>
      <c r="V473">
        <f t="shared" si="378"/>
        <v>0.01</v>
      </c>
      <c r="W473">
        <f t="shared" si="379"/>
        <v>0</v>
      </c>
      <c r="X473">
        <f t="shared" si="380"/>
        <v>31.45</v>
      </c>
      <c r="Y473">
        <f t="shared" si="381"/>
        <v>21.52</v>
      </c>
      <c r="AA473">
        <v>16781639</v>
      </c>
      <c r="AB473">
        <f t="shared" si="382"/>
        <v>23.94</v>
      </c>
      <c r="AC473">
        <f t="shared" si="409"/>
        <v>12.48</v>
      </c>
      <c r="AD473">
        <f t="shared" si="410"/>
        <v>1.78</v>
      </c>
      <c r="AE473">
        <f t="shared" si="411"/>
        <v>0.26</v>
      </c>
      <c r="AF473">
        <f t="shared" si="412"/>
        <v>9.68</v>
      </c>
      <c r="AG473">
        <f t="shared" si="383"/>
        <v>0</v>
      </c>
      <c r="AH473">
        <f t="shared" si="413"/>
        <v>1.03</v>
      </c>
      <c r="AI473">
        <f t="shared" si="414"/>
        <v>0.02</v>
      </c>
      <c r="AJ473">
        <f t="shared" si="384"/>
        <v>0</v>
      </c>
      <c r="AK473">
        <v>23.94</v>
      </c>
      <c r="AL473">
        <v>12.48</v>
      </c>
      <c r="AM473">
        <v>1.78</v>
      </c>
      <c r="AN473">
        <v>0.26</v>
      </c>
      <c r="AO473">
        <v>9.68</v>
      </c>
      <c r="AP473">
        <v>0</v>
      </c>
      <c r="AQ473">
        <v>1.03</v>
      </c>
      <c r="AR473">
        <v>0.02</v>
      </c>
      <c r="AS473">
        <v>0</v>
      </c>
      <c r="AT473">
        <v>95</v>
      </c>
      <c r="AU473">
        <v>65</v>
      </c>
      <c r="AV473">
        <v>1</v>
      </c>
      <c r="AW473">
        <v>1</v>
      </c>
      <c r="AZ473">
        <v>6.66</v>
      </c>
      <c r="BA473">
        <v>6.66</v>
      </c>
      <c r="BB473">
        <v>6.66</v>
      </c>
      <c r="BC473">
        <v>6.66</v>
      </c>
      <c r="BD473" t="s">
        <v>6</v>
      </c>
      <c r="BE473" t="s">
        <v>6</v>
      </c>
      <c r="BF473" t="s">
        <v>6</v>
      </c>
      <c r="BG473" t="s">
        <v>6</v>
      </c>
      <c r="BH473">
        <v>0</v>
      </c>
      <c r="BI473">
        <v>2</v>
      </c>
      <c r="BJ473" t="s">
        <v>525</v>
      </c>
      <c r="BM473">
        <v>108001</v>
      </c>
      <c r="BN473">
        <v>0</v>
      </c>
      <c r="BO473" t="s">
        <v>6</v>
      </c>
      <c r="BP473">
        <v>0</v>
      </c>
      <c r="BQ473">
        <v>3</v>
      </c>
      <c r="BR473">
        <v>0</v>
      </c>
      <c r="BS473">
        <v>6.66</v>
      </c>
      <c r="BT473">
        <v>1</v>
      </c>
      <c r="BU473">
        <v>1</v>
      </c>
      <c r="BV473">
        <v>1</v>
      </c>
      <c r="BW473">
        <v>1</v>
      </c>
      <c r="BX473">
        <v>1</v>
      </c>
      <c r="BY473" t="s">
        <v>6</v>
      </c>
      <c r="BZ473">
        <v>95</v>
      </c>
      <c r="CA473">
        <v>65</v>
      </c>
      <c r="CE473">
        <v>0</v>
      </c>
      <c r="CF473">
        <v>0</v>
      </c>
      <c r="CG473">
        <v>0</v>
      </c>
      <c r="CM473">
        <v>0</v>
      </c>
      <c r="CN473" t="s">
        <v>6</v>
      </c>
      <c r="CO473">
        <v>0</v>
      </c>
      <c r="CP473">
        <f t="shared" si="385"/>
        <v>79.72</v>
      </c>
      <c r="CQ473">
        <f t="shared" si="386"/>
        <v>83.116799999999998</v>
      </c>
      <c r="CR473">
        <f t="shared" si="387"/>
        <v>11.854800000000001</v>
      </c>
      <c r="CS473">
        <f t="shared" si="388"/>
        <v>1.7316</v>
      </c>
      <c r="CT473">
        <f t="shared" si="389"/>
        <v>64.468800000000002</v>
      </c>
      <c r="CU473">
        <f t="shared" si="390"/>
        <v>0</v>
      </c>
      <c r="CV473">
        <f t="shared" si="391"/>
        <v>1.03</v>
      </c>
      <c r="CW473">
        <f t="shared" si="392"/>
        <v>0.02</v>
      </c>
      <c r="CX473">
        <f t="shared" si="393"/>
        <v>0</v>
      </c>
      <c r="CY473">
        <f t="shared" si="394"/>
        <v>31.444999999999997</v>
      </c>
      <c r="CZ473">
        <f t="shared" si="395"/>
        <v>21.514999999999997</v>
      </c>
      <c r="DC473" t="s">
        <v>6</v>
      </c>
      <c r="DD473" t="s">
        <v>6</v>
      </c>
      <c r="DE473" t="s">
        <v>6</v>
      </c>
      <c r="DF473" t="s">
        <v>6</v>
      </c>
      <c r="DG473" t="s">
        <v>6</v>
      </c>
      <c r="DH473" t="s">
        <v>6</v>
      </c>
      <c r="DI473" t="s">
        <v>6</v>
      </c>
      <c r="DJ473" t="s">
        <v>6</v>
      </c>
      <c r="DK473" t="s">
        <v>6</v>
      </c>
      <c r="DL473" t="s">
        <v>6</v>
      </c>
      <c r="DM473" t="s">
        <v>6</v>
      </c>
      <c r="DN473">
        <v>0</v>
      </c>
      <c r="DO473">
        <v>0</v>
      </c>
      <c r="DP473">
        <v>1</v>
      </c>
      <c r="DQ473">
        <v>1</v>
      </c>
      <c r="DU473">
        <v>1003</v>
      </c>
      <c r="DV473" t="s">
        <v>30</v>
      </c>
      <c r="DW473" t="s">
        <v>30</v>
      </c>
      <c r="DX473">
        <v>100</v>
      </c>
      <c r="EE473">
        <v>16510370</v>
      </c>
      <c r="EF473">
        <v>3</v>
      </c>
      <c r="EG473" t="s">
        <v>40</v>
      </c>
      <c r="EH473">
        <v>0</v>
      </c>
      <c r="EI473" t="s">
        <v>6</v>
      </c>
      <c r="EJ473">
        <v>2</v>
      </c>
      <c r="EK473">
        <v>108001</v>
      </c>
      <c r="EL473" t="s">
        <v>41</v>
      </c>
      <c r="EM473" t="s">
        <v>42</v>
      </c>
      <c r="EO473" t="s">
        <v>6</v>
      </c>
      <c r="EQ473">
        <v>0</v>
      </c>
      <c r="ER473">
        <v>23.94</v>
      </c>
      <c r="ES473">
        <v>12.48</v>
      </c>
      <c r="ET473">
        <v>1.78</v>
      </c>
      <c r="EU473">
        <v>0.26</v>
      </c>
      <c r="EV473">
        <v>9.68</v>
      </c>
      <c r="EW473">
        <v>1.03</v>
      </c>
      <c r="EX473">
        <v>0.02</v>
      </c>
      <c r="EY473">
        <v>0</v>
      </c>
      <c r="FQ473">
        <v>0</v>
      </c>
      <c r="FR473">
        <f t="shared" si="396"/>
        <v>0</v>
      </c>
      <c r="FS473">
        <v>0</v>
      </c>
      <c r="FX473">
        <v>95</v>
      </c>
      <c r="FY473">
        <v>65</v>
      </c>
      <c r="GA473" t="s">
        <v>6</v>
      </c>
      <c r="GD473">
        <v>0</v>
      </c>
      <c r="GF473">
        <v>632854430</v>
      </c>
      <c r="GG473">
        <v>1</v>
      </c>
      <c r="GH473">
        <v>1</v>
      </c>
      <c r="GI473">
        <v>4</v>
      </c>
      <c r="GJ473">
        <v>0</v>
      </c>
      <c r="GK473">
        <f>ROUND(R473*(S12)/100,2)</f>
        <v>0</v>
      </c>
      <c r="GL473">
        <f t="shared" si="397"/>
        <v>0</v>
      </c>
      <c r="GM473">
        <f t="shared" si="398"/>
        <v>132.69</v>
      </c>
      <c r="GN473">
        <f t="shared" si="399"/>
        <v>0</v>
      </c>
      <c r="GO473">
        <f t="shared" si="400"/>
        <v>132.69</v>
      </c>
      <c r="GP473">
        <f t="shared" si="401"/>
        <v>0</v>
      </c>
      <c r="GR473">
        <v>0</v>
      </c>
      <c r="GS473">
        <v>3</v>
      </c>
      <c r="GT473">
        <v>0</v>
      </c>
      <c r="GU473" t="s">
        <v>6</v>
      </c>
      <c r="GV473">
        <f t="shared" si="402"/>
        <v>0</v>
      </c>
      <c r="GW473">
        <v>1</v>
      </c>
      <c r="GX473">
        <f t="shared" si="403"/>
        <v>0</v>
      </c>
      <c r="HA473">
        <v>0</v>
      </c>
      <c r="HB473">
        <v>0</v>
      </c>
      <c r="HC473">
        <f t="shared" si="404"/>
        <v>0</v>
      </c>
      <c r="IK473">
        <v>0</v>
      </c>
    </row>
    <row r="474" spans="1:255" x14ac:dyDescent="0.2">
      <c r="A474" s="2">
        <v>18</v>
      </c>
      <c r="B474" s="2">
        <v>1</v>
      </c>
      <c r="C474" s="2">
        <v>852</v>
      </c>
      <c r="D474" s="2"/>
      <c r="E474" s="2" t="s">
        <v>526</v>
      </c>
      <c r="F474" s="2" t="s">
        <v>527</v>
      </c>
      <c r="G474" s="2" t="s">
        <v>1114</v>
      </c>
      <c r="H474" s="2" t="s">
        <v>411</v>
      </c>
      <c r="I474" s="2">
        <f>I472*J474</f>
        <v>0.05</v>
      </c>
      <c r="J474" s="2">
        <v>0.1</v>
      </c>
      <c r="K474" s="2"/>
      <c r="L474" s="2"/>
      <c r="M474" s="2"/>
      <c r="N474" s="2"/>
      <c r="O474" s="2">
        <f t="shared" si="371"/>
        <v>204.4</v>
      </c>
      <c r="P474" s="2">
        <f t="shared" si="372"/>
        <v>204.4</v>
      </c>
      <c r="Q474" s="2">
        <f t="shared" si="373"/>
        <v>0</v>
      </c>
      <c r="R474" s="2">
        <f t="shared" si="374"/>
        <v>0</v>
      </c>
      <c r="S474" s="2">
        <f t="shared" si="375"/>
        <v>0</v>
      </c>
      <c r="T474" s="2">
        <f t="shared" si="376"/>
        <v>0</v>
      </c>
      <c r="U474" s="2">
        <f t="shared" si="377"/>
        <v>0</v>
      </c>
      <c r="V474" s="2">
        <f t="shared" si="378"/>
        <v>0</v>
      </c>
      <c r="W474" s="2">
        <f t="shared" si="379"/>
        <v>0</v>
      </c>
      <c r="X474" s="2">
        <f t="shared" si="380"/>
        <v>0</v>
      </c>
      <c r="Y474" s="2">
        <f t="shared" si="381"/>
        <v>0</v>
      </c>
      <c r="Z474" s="2"/>
      <c r="AA474" s="2">
        <v>16781625</v>
      </c>
      <c r="AB474" s="2">
        <f t="shared" si="382"/>
        <v>4088.02</v>
      </c>
      <c r="AC474" s="2">
        <f t="shared" si="409"/>
        <v>4088.02</v>
      </c>
      <c r="AD474" s="2">
        <f t="shared" si="410"/>
        <v>0</v>
      </c>
      <c r="AE474" s="2">
        <f t="shared" si="411"/>
        <v>0</v>
      </c>
      <c r="AF474" s="2">
        <f t="shared" si="412"/>
        <v>0</v>
      </c>
      <c r="AG474" s="2">
        <f t="shared" si="383"/>
        <v>0</v>
      </c>
      <c r="AH474" s="2">
        <f t="shared" si="413"/>
        <v>0</v>
      </c>
      <c r="AI474" s="2">
        <f t="shared" si="414"/>
        <v>0</v>
      </c>
      <c r="AJ474" s="2">
        <f t="shared" si="384"/>
        <v>0</v>
      </c>
      <c r="AK474" s="2">
        <v>4088.02</v>
      </c>
      <c r="AL474" s="2">
        <v>4088.02</v>
      </c>
      <c r="AM474" s="2">
        <v>0</v>
      </c>
      <c r="AN474" s="2">
        <v>0</v>
      </c>
      <c r="AO474" s="2">
        <v>0</v>
      </c>
      <c r="AP474" s="2">
        <v>0</v>
      </c>
      <c r="AQ474" s="2">
        <v>0</v>
      </c>
      <c r="AR474" s="2">
        <v>0</v>
      </c>
      <c r="AS474" s="2">
        <v>0</v>
      </c>
      <c r="AT474" s="2">
        <v>95</v>
      </c>
      <c r="AU474" s="2">
        <v>65</v>
      </c>
      <c r="AV474" s="2">
        <v>1</v>
      </c>
      <c r="AW474" s="2">
        <v>1</v>
      </c>
      <c r="AX474" s="2"/>
      <c r="AY474" s="2"/>
      <c r="AZ474" s="2">
        <v>1</v>
      </c>
      <c r="BA474" s="2">
        <v>1</v>
      </c>
      <c r="BB474" s="2">
        <v>1</v>
      </c>
      <c r="BC474" s="2">
        <v>1</v>
      </c>
      <c r="BD474" s="2" t="s">
        <v>6</v>
      </c>
      <c r="BE474" s="2" t="s">
        <v>6</v>
      </c>
      <c r="BF474" s="2" t="s">
        <v>6</v>
      </c>
      <c r="BG474" s="2" t="s">
        <v>6</v>
      </c>
      <c r="BH474" s="2">
        <v>3</v>
      </c>
      <c r="BI474" s="2">
        <v>2</v>
      </c>
      <c r="BJ474" s="2" t="s">
        <v>528</v>
      </c>
      <c r="BK474" s="2"/>
      <c r="BL474" s="2"/>
      <c r="BM474" s="2">
        <v>108001</v>
      </c>
      <c r="BN474" s="2">
        <v>0</v>
      </c>
      <c r="BO474" s="2" t="s">
        <v>6</v>
      </c>
      <c r="BP474" s="2">
        <v>0</v>
      </c>
      <c r="BQ474" s="2">
        <v>3</v>
      </c>
      <c r="BR474" s="2">
        <v>0</v>
      </c>
      <c r="BS474" s="2">
        <v>1</v>
      </c>
      <c r="BT474" s="2">
        <v>1</v>
      </c>
      <c r="BU474" s="2">
        <v>1</v>
      </c>
      <c r="BV474" s="2">
        <v>1</v>
      </c>
      <c r="BW474" s="2">
        <v>1</v>
      </c>
      <c r="BX474" s="2">
        <v>1</v>
      </c>
      <c r="BY474" s="2" t="s">
        <v>6</v>
      </c>
      <c r="BZ474" s="2">
        <v>95</v>
      </c>
      <c r="CA474" s="2">
        <v>65</v>
      </c>
      <c r="CB474" s="2"/>
      <c r="CC474" s="2"/>
      <c r="CD474" s="2"/>
      <c r="CE474" s="2">
        <v>0</v>
      </c>
      <c r="CF474" s="2">
        <v>0</v>
      </c>
      <c r="CG474" s="2">
        <v>0</v>
      </c>
      <c r="CH474" s="2"/>
      <c r="CI474" s="2"/>
      <c r="CJ474" s="2"/>
      <c r="CK474" s="2"/>
      <c r="CL474" s="2"/>
      <c r="CM474" s="2">
        <v>0</v>
      </c>
      <c r="CN474" s="2" t="s">
        <v>6</v>
      </c>
      <c r="CO474" s="2">
        <v>0</v>
      </c>
      <c r="CP474" s="2">
        <f t="shared" si="385"/>
        <v>204.4</v>
      </c>
      <c r="CQ474" s="2">
        <f t="shared" si="386"/>
        <v>4088.02</v>
      </c>
      <c r="CR474" s="2">
        <f t="shared" si="387"/>
        <v>0</v>
      </c>
      <c r="CS474" s="2">
        <f t="shared" si="388"/>
        <v>0</v>
      </c>
      <c r="CT474" s="2">
        <f t="shared" si="389"/>
        <v>0</v>
      </c>
      <c r="CU474" s="2">
        <f t="shared" si="390"/>
        <v>0</v>
      </c>
      <c r="CV474" s="2">
        <f t="shared" si="391"/>
        <v>0</v>
      </c>
      <c r="CW474" s="2">
        <f t="shared" si="392"/>
        <v>0</v>
      </c>
      <c r="CX474" s="2">
        <f t="shared" si="393"/>
        <v>0</v>
      </c>
      <c r="CY474" s="2">
        <f t="shared" si="394"/>
        <v>0</v>
      </c>
      <c r="CZ474" s="2">
        <f t="shared" si="395"/>
        <v>0</v>
      </c>
      <c r="DA474" s="2"/>
      <c r="DB474" s="2"/>
      <c r="DC474" s="2" t="s">
        <v>6</v>
      </c>
      <c r="DD474" s="2" t="s">
        <v>6</v>
      </c>
      <c r="DE474" s="2" t="s">
        <v>6</v>
      </c>
      <c r="DF474" s="2" t="s">
        <v>6</v>
      </c>
      <c r="DG474" s="2" t="s">
        <v>6</v>
      </c>
      <c r="DH474" s="2" t="s">
        <v>6</v>
      </c>
      <c r="DI474" s="2" t="s">
        <v>6</v>
      </c>
      <c r="DJ474" s="2" t="s">
        <v>6</v>
      </c>
      <c r="DK474" s="2" t="s">
        <v>6</v>
      </c>
      <c r="DL474" s="2" t="s">
        <v>6</v>
      </c>
      <c r="DM474" s="2" t="s">
        <v>6</v>
      </c>
      <c r="DN474" s="2">
        <v>0</v>
      </c>
      <c r="DO474" s="2">
        <v>0</v>
      </c>
      <c r="DP474" s="2">
        <v>1</v>
      </c>
      <c r="DQ474" s="2">
        <v>1</v>
      </c>
      <c r="DR474" s="2"/>
      <c r="DS474" s="2"/>
      <c r="DT474" s="2"/>
      <c r="DU474" s="2">
        <v>1013</v>
      </c>
      <c r="DV474" s="2" t="s">
        <v>411</v>
      </c>
      <c r="DW474" s="2" t="s">
        <v>413</v>
      </c>
      <c r="DX474" s="2">
        <v>1</v>
      </c>
      <c r="DY474" s="2"/>
      <c r="DZ474" s="2"/>
      <c r="EA474" s="2"/>
      <c r="EB474" s="2"/>
      <c r="EC474" s="2"/>
      <c r="ED474" s="2"/>
      <c r="EE474" s="2">
        <v>16510370</v>
      </c>
      <c r="EF474" s="2">
        <v>3</v>
      </c>
      <c r="EG474" s="2" t="s">
        <v>40</v>
      </c>
      <c r="EH474" s="2">
        <v>0</v>
      </c>
      <c r="EI474" s="2" t="s">
        <v>6</v>
      </c>
      <c r="EJ474" s="2">
        <v>2</v>
      </c>
      <c r="EK474" s="2">
        <v>108001</v>
      </c>
      <c r="EL474" s="2" t="s">
        <v>41</v>
      </c>
      <c r="EM474" s="2" t="s">
        <v>42</v>
      </c>
      <c r="EN474" s="2"/>
      <c r="EO474" s="2" t="s">
        <v>6</v>
      </c>
      <c r="EP474" s="2"/>
      <c r="EQ474" s="2">
        <v>0</v>
      </c>
      <c r="ER474" s="2">
        <v>4088.02</v>
      </c>
      <c r="ES474" s="2">
        <v>4088.02</v>
      </c>
      <c r="ET474" s="2">
        <v>0</v>
      </c>
      <c r="EU474" s="2">
        <v>0</v>
      </c>
      <c r="EV474" s="2">
        <v>0</v>
      </c>
      <c r="EW474" s="2">
        <v>0</v>
      </c>
      <c r="EX474" s="2">
        <v>0</v>
      </c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>
        <v>0</v>
      </c>
      <c r="FR474" s="2">
        <f t="shared" si="396"/>
        <v>0</v>
      </c>
      <c r="FS474" s="2">
        <v>0</v>
      </c>
      <c r="FT474" s="2"/>
      <c r="FU474" s="2"/>
      <c r="FV474" s="2"/>
      <c r="FW474" s="2"/>
      <c r="FX474" s="2">
        <v>95</v>
      </c>
      <c r="FY474" s="2">
        <v>65</v>
      </c>
      <c r="FZ474" s="2"/>
      <c r="GA474" s="2" t="s">
        <v>6</v>
      </c>
      <c r="GB474" s="2"/>
      <c r="GC474" s="2"/>
      <c r="GD474" s="2">
        <v>0</v>
      </c>
      <c r="GE474" s="2"/>
      <c r="GF474" s="2">
        <v>931452419</v>
      </c>
      <c r="GG474" s="2">
        <v>2</v>
      </c>
      <c r="GH474" s="2">
        <v>1</v>
      </c>
      <c r="GI474" s="2">
        <v>-2</v>
      </c>
      <c r="GJ474" s="2">
        <v>0</v>
      </c>
      <c r="GK474" s="2">
        <f>ROUND(R474*(R12)/100,2)</f>
        <v>0</v>
      </c>
      <c r="GL474" s="2">
        <f t="shared" si="397"/>
        <v>0</v>
      </c>
      <c r="GM474" s="2">
        <f t="shared" si="398"/>
        <v>204.4</v>
      </c>
      <c r="GN474" s="2">
        <f t="shared" si="399"/>
        <v>0</v>
      </c>
      <c r="GO474" s="2">
        <f t="shared" si="400"/>
        <v>204.4</v>
      </c>
      <c r="GP474" s="2">
        <f t="shared" si="401"/>
        <v>0</v>
      </c>
      <c r="GQ474" s="2"/>
      <c r="GR474" s="2">
        <v>0</v>
      </c>
      <c r="GS474" s="2">
        <v>3</v>
      </c>
      <c r="GT474" s="2">
        <v>0</v>
      </c>
      <c r="GU474" s="2" t="s">
        <v>6</v>
      </c>
      <c r="GV474" s="2">
        <f t="shared" si="402"/>
        <v>0</v>
      </c>
      <c r="GW474" s="2">
        <v>1</v>
      </c>
      <c r="GX474" s="2">
        <f t="shared" si="403"/>
        <v>0</v>
      </c>
      <c r="GY474" s="2"/>
      <c r="GZ474" s="2"/>
      <c r="HA474" s="2">
        <v>0</v>
      </c>
      <c r="HB474" s="2">
        <v>0</v>
      </c>
      <c r="HC474" s="2">
        <f t="shared" si="404"/>
        <v>0</v>
      </c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  <c r="IG474" s="2"/>
      <c r="IH474" s="2"/>
      <c r="II474" s="2"/>
      <c r="IJ474" s="2"/>
      <c r="IK474" s="2">
        <v>0</v>
      </c>
      <c r="IL474" s="2"/>
      <c r="IM474" s="2"/>
      <c r="IN474" s="2"/>
      <c r="IO474" s="2"/>
      <c r="IP474" s="2"/>
      <c r="IQ474" s="2"/>
      <c r="IR474" s="2"/>
      <c r="IS474" s="2"/>
      <c r="IT474" s="2"/>
      <c r="IU474" s="2"/>
    </row>
    <row r="475" spans="1:255" x14ac:dyDescent="0.2">
      <c r="A475">
        <v>18</v>
      </c>
      <c r="B475">
        <v>1</v>
      </c>
      <c r="C475">
        <v>861</v>
      </c>
      <c r="E475" t="s">
        <v>526</v>
      </c>
      <c r="F475" t="s">
        <v>527</v>
      </c>
      <c r="G475" t="s">
        <v>1114</v>
      </c>
      <c r="H475" t="s">
        <v>411</v>
      </c>
      <c r="I475">
        <f>I473*J475</f>
        <v>0.05</v>
      </c>
      <c r="J475">
        <v>0.1</v>
      </c>
      <c r="O475">
        <f t="shared" si="371"/>
        <v>1361.31</v>
      </c>
      <c r="P475">
        <f t="shared" si="372"/>
        <v>1361.31</v>
      </c>
      <c r="Q475">
        <f t="shared" si="373"/>
        <v>0</v>
      </c>
      <c r="R475">
        <f t="shared" si="374"/>
        <v>0</v>
      </c>
      <c r="S475">
        <f t="shared" si="375"/>
        <v>0</v>
      </c>
      <c r="T475">
        <f t="shared" si="376"/>
        <v>0</v>
      </c>
      <c r="U475">
        <f t="shared" si="377"/>
        <v>0</v>
      </c>
      <c r="V475">
        <f t="shared" si="378"/>
        <v>0</v>
      </c>
      <c r="W475">
        <f t="shared" si="379"/>
        <v>0</v>
      </c>
      <c r="X475">
        <f t="shared" si="380"/>
        <v>0</v>
      </c>
      <c r="Y475">
        <f t="shared" si="381"/>
        <v>0</v>
      </c>
      <c r="AA475">
        <v>16781639</v>
      </c>
      <c r="AB475">
        <f t="shared" si="382"/>
        <v>4088.02</v>
      </c>
      <c r="AC475">
        <f t="shared" si="409"/>
        <v>4088.02</v>
      </c>
      <c r="AD475">
        <f t="shared" si="410"/>
        <v>0</v>
      </c>
      <c r="AE475">
        <f t="shared" si="411"/>
        <v>0</v>
      </c>
      <c r="AF475">
        <f t="shared" si="412"/>
        <v>0</v>
      </c>
      <c r="AG475">
        <f t="shared" si="383"/>
        <v>0</v>
      </c>
      <c r="AH475">
        <f t="shared" si="413"/>
        <v>0</v>
      </c>
      <c r="AI475">
        <f t="shared" si="414"/>
        <v>0</v>
      </c>
      <c r="AJ475">
        <f t="shared" si="384"/>
        <v>0</v>
      </c>
      <c r="AK475">
        <v>4088.02</v>
      </c>
      <c r="AL475">
        <v>4088.02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95</v>
      </c>
      <c r="AU475">
        <v>65</v>
      </c>
      <c r="AV475">
        <v>1</v>
      </c>
      <c r="AW475">
        <v>1</v>
      </c>
      <c r="AZ475">
        <v>6.66</v>
      </c>
      <c r="BA475">
        <v>1</v>
      </c>
      <c r="BB475">
        <v>1</v>
      </c>
      <c r="BC475">
        <v>6.66</v>
      </c>
      <c r="BD475" t="s">
        <v>6</v>
      </c>
      <c r="BE475" t="s">
        <v>6</v>
      </c>
      <c r="BF475" t="s">
        <v>6</v>
      </c>
      <c r="BG475" t="s">
        <v>6</v>
      </c>
      <c r="BH475">
        <v>3</v>
      </c>
      <c r="BI475">
        <v>2</v>
      </c>
      <c r="BJ475" t="s">
        <v>528</v>
      </c>
      <c r="BM475">
        <v>108001</v>
      </c>
      <c r="BN475">
        <v>0</v>
      </c>
      <c r="BO475" t="s">
        <v>6</v>
      </c>
      <c r="BP475">
        <v>0</v>
      </c>
      <c r="BQ475">
        <v>3</v>
      </c>
      <c r="BR475">
        <v>0</v>
      </c>
      <c r="BS475">
        <v>1</v>
      </c>
      <c r="BT475">
        <v>1</v>
      </c>
      <c r="BU475">
        <v>1</v>
      </c>
      <c r="BV475">
        <v>1</v>
      </c>
      <c r="BW475">
        <v>1</v>
      </c>
      <c r="BX475">
        <v>1</v>
      </c>
      <c r="BY475" t="s">
        <v>6</v>
      </c>
      <c r="BZ475">
        <v>95</v>
      </c>
      <c r="CA475">
        <v>65</v>
      </c>
      <c r="CE475">
        <v>0</v>
      </c>
      <c r="CF475">
        <v>0</v>
      </c>
      <c r="CG475">
        <v>0</v>
      </c>
      <c r="CM475">
        <v>0</v>
      </c>
      <c r="CN475" t="s">
        <v>6</v>
      </c>
      <c r="CO475">
        <v>0</v>
      </c>
      <c r="CP475">
        <f t="shared" si="385"/>
        <v>1361.31</v>
      </c>
      <c r="CQ475">
        <f t="shared" si="386"/>
        <v>27226.213200000002</v>
      </c>
      <c r="CR475">
        <f t="shared" si="387"/>
        <v>0</v>
      </c>
      <c r="CS475">
        <f t="shared" si="388"/>
        <v>0</v>
      </c>
      <c r="CT475">
        <f t="shared" si="389"/>
        <v>0</v>
      </c>
      <c r="CU475">
        <f t="shared" si="390"/>
        <v>0</v>
      </c>
      <c r="CV475">
        <f t="shared" si="391"/>
        <v>0</v>
      </c>
      <c r="CW475">
        <f t="shared" si="392"/>
        <v>0</v>
      </c>
      <c r="CX475">
        <f t="shared" si="393"/>
        <v>0</v>
      </c>
      <c r="CY475">
        <f t="shared" si="394"/>
        <v>0</v>
      </c>
      <c r="CZ475">
        <f t="shared" si="395"/>
        <v>0</v>
      </c>
      <c r="DC475" t="s">
        <v>6</v>
      </c>
      <c r="DD475" t="s">
        <v>6</v>
      </c>
      <c r="DE475" t="s">
        <v>6</v>
      </c>
      <c r="DF475" t="s">
        <v>6</v>
      </c>
      <c r="DG475" t="s">
        <v>6</v>
      </c>
      <c r="DH475" t="s">
        <v>6</v>
      </c>
      <c r="DI475" t="s">
        <v>6</v>
      </c>
      <c r="DJ475" t="s">
        <v>6</v>
      </c>
      <c r="DK475" t="s">
        <v>6</v>
      </c>
      <c r="DL475" t="s">
        <v>6</v>
      </c>
      <c r="DM475" t="s">
        <v>6</v>
      </c>
      <c r="DN475">
        <v>0</v>
      </c>
      <c r="DO475">
        <v>0</v>
      </c>
      <c r="DP475">
        <v>1</v>
      </c>
      <c r="DQ475">
        <v>1</v>
      </c>
      <c r="DU475">
        <v>1013</v>
      </c>
      <c r="DV475" t="s">
        <v>411</v>
      </c>
      <c r="DW475" t="s">
        <v>413</v>
      </c>
      <c r="DX475">
        <v>1</v>
      </c>
      <c r="EE475">
        <v>16510370</v>
      </c>
      <c r="EF475">
        <v>3</v>
      </c>
      <c r="EG475" t="s">
        <v>40</v>
      </c>
      <c r="EH475">
        <v>0</v>
      </c>
      <c r="EI475" t="s">
        <v>6</v>
      </c>
      <c r="EJ475">
        <v>2</v>
      </c>
      <c r="EK475">
        <v>108001</v>
      </c>
      <c r="EL475" t="s">
        <v>41</v>
      </c>
      <c r="EM475" t="s">
        <v>42</v>
      </c>
      <c r="EO475" t="s">
        <v>6</v>
      </c>
      <c r="EQ475">
        <v>0</v>
      </c>
      <c r="ER475">
        <v>4088.02</v>
      </c>
      <c r="ES475">
        <v>4088.02</v>
      </c>
      <c r="ET475">
        <v>0</v>
      </c>
      <c r="EU475">
        <v>0</v>
      </c>
      <c r="EV475">
        <v>0</v>
      </c>
      <c r="EW475">
        <v>0</v>
      </c>
      <c r="EX475">
        <v>0</v>
      </c>
      <c r="FQ475">
        <v>0</v>
      </c>
      <c r="FR475">
        <f t="shared" si="396"/>
        <v>0</v>
      </c>
      <c r="FS475">
        <v>0</v>
      </c>
      <c r="FX475">
        <v>95</v>
      </c>
      <c r="FY475">
        <v>65</v>
      </c>
      <c r="GA475" t="s">
        <v>6</v>
      </c>
      <c r="GD475">
        <v>0</v>
      </c>
      <c r="GF475">
        <v>931452419</v>
      </c>
      <c r="GG475">
        <v>1</v>
      </c>
      <c r="GH475">
        <v>1</v>
      </c>
      <c r="GI475">
        <v>4</v>
      </c>
      <c r="GJ475">
        <v>0</v>
      </c>
      <c r="GK475">
        <f>ROUND(R475*(S12)/100,2)</f>
        <v>0</v>
      </c>
      <c r="GL475">
        <f t="shared" si="397"/>
        <v>0</v>
      </c>
      <c r="GM475">
        <f t="shared" si="398"/>
        <v>1361.31</v>
      </c>
      <c r="GN475">
        <f t="shared" si="399"/>
        <v>0</v>
      </c>
      <c r="GO475">
        <f t="shared" si="400"/>
        <v>1361.31</v>
      </c>
      <c r="GP475">
        <f t="shared" si="401"/>
        <v>0</v>
      </c>
      <c r="GR475">
        <v>0</v>
      </c>
      <c r="GS475">
        <v>3</v>
      </c>
      <c r="GT475">
        <v>0</v>
      </c>
      <c r="GU475" t="s">
        <v>6</v>
      </c>
      <c r="GV475">
        <f t="shared" si="402"/>
        <v>0</v>
      </c>
      <c r="GW475">
        <v>1</v>
      </c>
      <c r="GX475">
        <f t="shared" si="403"/>
        <v>0</v>
      </c>
      <c r="HA475">
        <v>0</v>
      </c>
      <c r="HB475">
        <v>0</v>
      </c>
      <c r="HC475">
        <f t="shared" si="404"/>
        <v>0</v>
      </c>
      <c r="IK475">
        <v>0</v>
      </c>
    </row>
    <row r="476" spans="1:255" x14ac:dyDescent="0.2">
      <c r="A476" s="2">
        <v>17</v>
      </c>
      <c r="B476" s="2">
        <v>1</v>
      </c>
      <c r="C476" s="2">
        <f>ROW(SmtRes!A866)</f>
        <v>866</v>
      </c>
      <c r="D476" s="2">
        <f>ROW(EtalonRes!A830)</f>
        <v>830</v>
      </c>
      <c r="E476" s="2" t="s">
        <v>529</v>
      </c>
      <c r="F476" s="2" t="s">
        <v>530</v>
      </c>
      <c r="G476" s="2" t="s">
        <v>531</v>
      </c>
      <c r="H476" s="2" t="s">
        <v>35</v>
      </c>
      <c r="I476" s="2">
        <v>1</v>
      </c>
      <c r="J476" s="2">
        <v>0</v>
      </c>
      <c r="K476" s="2"/>
      <c r="L476" s="2"/>
      <c r="M476" s="2"/>
      <c r="N476" s="2"/>
      <c r="O476" s="2">
        <f t="shared" si="371"/>
        <v>2.72</v>
      </c>
      <c r="P476" s="2">
        <f t="shared" si="372"/>
        <v>0</v>
      </c>
      <c r="Q476" s="2">
        <f t="shared" si="373"/>
        <v>0</v>
      </c>
      <c r="R476" s="2">
        <f t="shared" si="374"/>
        <v>0</v>
      </c>
      <c r="S476" s="2">
        <f t="shared" si="375"/>
        <v>2.72</v>
      </c>
      <c r="T476" s="2">
        <f t="shared" si="376"/>
        <v>0</v>
      </c>
      <c r="U476" s="2">
        <f t="shared" si="377"/>
        <v>0.3</v>
      </c>
      <c r="V476" s="2">
        <f t="shared" si="378"/>
        <v>0</v>
      </c>
      <c r="W476" s="2">
        <f t="shared" si="379"/>
        <v>0</v>
      </c>
      <c r="X476" s="2">
        <f t="shared" si="380"/>
        <v>2.5</v>
      </c>
      <c r="Y476" s="2">
        <f t="shared" si="381"/>
        <v>1.77</v>
      </c>
      <c r="Z476" s="2"/>
      <c r="AA476" s="2">
        <v>16781625</v>
      </c>
      <c r="AB476" s="2">
        <f t="shared" si="382"/>
        <v>2.7210000000000001</v>
      </c>
      <c r="AC476" s="2">
        <f>ROUND(((ES476*0)),6)</f>
        <v>0</v>
      </c>
      <c r="AD476" s="2">
        <f>ROUND(((((ET476*0.3))-((EU476*0.3)))+AE476),6)</f>
        <v>0</v>
      </c>
      <c r="AE476" s="2">
        <f>ROUND(((EU476*0.3)),6)</f>
        <v>0</v>
      </c>
      <c r="AF476" s="2">
        <f>ROUND(((EV476*0.3)),6)</f>
        <v>2.7210000000000001</v>
      </c>
      <c r="AG476" s="2">
        <f t="shared" si="383"/>
        <v>0</v>
      </c>
      <c r="AH476" s="2">
        <f>((EW476*0.3))</f>
        <v>0.3</v>
      </c>
      <c r="AI476" s="2">
        <f>((EX476*0.3))</f>
        <v>0</v>
      </c>
      <c r="AJ476" s="2">
        <f t="shared" si="384"/>
        <v>0</v>
      </c>
      <c r="AK476" s="2">
        <v>15.92</v>
      </c>
      <c r="AL476" s="2">
        <v>6.85</v>
      </c>
      <c r="AM476" s="2">
        <v>0</v>
      </c>
      <c r="AN476" s="2">
        <v>0</v>
      </c>
      <c r="AO476" s="2">
        <v>9.07</v>
      </c>
      <c r="AP476" s="2">
        <v>0</v>
      </c>
      <c r="AQ476" s="2">
        <v>1</v>
      </c>
      <c r="AR476" s="2">
        <v>0</v>
      </c>
      <c r="AS476" s="2">
        <v>0</v>
      </c>
      <c r="AT476" s="2">
        <v>92</v>
      </c>
      <c r="AU476" s="2">
        <v>65</v>
      </c>
      <c r="AV476" s="2">
        <v>1</v>
      </c>
      <c r="AW476" s="2">
        <v>1</v>
      </c>
      <c r="AX476" s="2"/>
      <c r="AY476" s="2"/>
      <c r="AZ476" s="2">
        <v>1</v>
      </c>
      <c r="BA476" s="2">
        <v>1</v>
      </c>
      <c r="BB476" s="2">
        <v>1</v>
      </c>
      <c r="BC476" s="2">
        <v>1</v>
      </c>
      <c r="BD476" s="2" t="s">
        <v>6</v>
      </c>
      <c r="BE476" s="2" t="s">
        <v>6</v>
      </c>
      <c r="BF476" s="2" t="s">
        <v>6</v>
      </c>
      <c r="BG476" s="2" t="s">
        <v>6</v>
      </c>
      <c r="BH476" s="2">
        <v>0</v>
      </c>
      <c r="BI476" s="2">
        <v>2</v>
      </c>
      <c r="BJ476" s="2" t="s">
        <v>532</v>
      </c>
      <c r="BK476" s="2"/>
      <c r="BL476" s="2"/>
      <c r="BM476" s="2">
        <v>110004</v>
      </c>
      <c r="BN476" s="2">
        <v>0</v>
      </c>
      <c r="BO476" s="2" t="s">
        <v>6</v>
      </c>
      <c r="BP476" s="2">
        <v>0</v>
      </c>
      <c r="BQ476" s="2">
        <v>3</v>
      </c>
      <c r="BR476" s="2">
        <v>0</v>
      </c>
      <c r="BS476" s="2">
        <v>1</v>
      </c>
      <c r="BT476" s="2">
        <v>1</v>
      </c>
      <c r="BU476" s="2">
        <v>1</v>
      </c>
      <c r="BV476" s="2">
        <v>1</v>
      </c>
      <c r="BW476" s="2">
        <v>1</v>
      </c>
      <c r="BX476" s="2">
        <v>1</v>
      </c>
      <c r="BY476" s="2" t="s">
        <v>6</v>
      </c>
      <c r="BZ476" s="2">
        <v>92</v>
      </c>
      <c r="CA476" s="2">
        <v>65</v>
      </c>
      <c r="CB476" s="2"/>
      <c r="CC476" s="2"/>
      <c r="CD476" s="2"/>
      <c r="CE476" s="2">
        <v>0</v>
      </c>
      <c r="CF476" s="2">
        <v>0</v>
      </c>
      <c r="CG476" s="2">
        <v>0</v>
      </c>
      <c r="CH476" s="2"/>
      <c r="CI476" s="2"/>
      <c r="CJ476" s="2"/>
      <c r="CK476" s="2"/>
      <c r="CL476" s="2"/>
      <c r="CM476" s="2">
        <v>0</v>
      </c>
      <c r="CN476" s="2" t="s">
        <v>37</v>
      </c>
      <c r="CO476" s="2">
        <v>0</v>
      </c>
      <c r="CP476" s="2">
        <f t="shared" si="385"/>
        <v>2.72</v>
      </c>
      <c r="CQ476" s="2">
        <f t="shared" si="386"/>
        <v>0</v>
      </c>
      <c r="CR476" s="2">
        <f t="shared" si="387"/>
        <v>0</v>
      </c>
      <c r="CS476" s="2">
        <f t="shared" si="388"/>
        <v>0</v>
      </c>
      <c r="CT476" s="2">
        <f t="shared" si="389"/>
        <v>2.7210000000000001</v>
      </c>
      <c r="CU476" s="2">
        <f t="shared" si="390"/>
        <v>0</v>
      </c>
      <c r="CV476" s="2">
        <f t="shared" si="391"/>
        <v>0.3</v>
      </c>
      <c r="CW476" s="2">
        <f t="shared" si="392"/>
        <v>0</v>
      </c>
      <c r="CX476" s="2">
        <f t="shared" si="393"/>
        <v>0</v>
      </c>
      <c r="CY476" s="2">
        <f t="shared" si="394"/>
        <v>2.5024000000000002</v>
      </c>
      <c r="CZ476" s="2">
        <f t="shared" si="395"/>
        <v>1.768</v>
      </c>
      <c r="DA476" s="2"/>
      <c r="DB476" s="2"/>
      <c r="DC476" s="2" t="s">
        <v>6</v>
      </c>
      <c r="DD476" s="2" t="s">
        <v>38</v>
      </c>
      <c r="DE476" s="2" t="s">
        <v>39</v>
      </c>
      <c r="DF476" s="2" t="s">
        <v>39</v>
      </c>
      <c r="DG476" s="2" t="s">
        <v>39</v>
      </c>
      <c r="DH476" s="2" t="s">
        <v>6</v>
      </c>
      <c r="DI476" s="2" t="s">
        <v>39</v>
      </c>
      <c r="DJ476" s="2" t="s">
        <v>39</v>
      </c>
      <c r="DK476" s="2" t="s">
        <v>6</v>
      </c>
      <c r="DL476" s="2" t="s">
        <v>6</v>
      </c>
      <c r="DM476" s="2" t="s">
        <v>6</v>
      </c>
      <c r="DN476" s="2">
        <v>0</v>
      </c>
      <c r="DO476" s="2">
        <v>0</v>
      </c>
      <c r="DP476" s="2">
        <v>1</v>
      </c>
      <c r="DQ476" s="2">
        <v>1</v>
      </c>
      <c r="DR476" s="2"/>
      <c r="DS476" s="2"/>
      <c r="DT476" s="2"/>
      <c r="DU476" s="2">
        <v>1013</v>
      </c>
      <c r="DV476" s="2" t="s">
        <v>35</v>
      </c>
      <c r="DW476" s="2" t="s">
        <v>35</v>
      </c>
      <c r="DX476" s="2">
        <v>1</v>
      </c>
      <c r="DY476" s="2"/>
      <c r="DZ476" s="2"/>
      <c r="EA476" s="2"/>
      <c r="EB476" s="2"/>
      <c r="EC476" s="2"/>
      <c r="ED476" s="2"/>
      <c r="EE476" s="2">
        <v>16510374</v>
      </c>
      <c r="EF476" s="2">
        <v>3</v>
      </c>
      <c r="EG476" s="2" t="s">
        <v>40</v>
      </c>
      <c r="EH476" s="2">
        <v>0</v>
      </c>
      <c r="EI476" s="2" t="s">
        <v>6</v>
      </c>
      <c r="EJ476" s="2">
        <v>2</v>
      </c>
      <c r="EK476" s="2">
        <v>110004</v>
      </c>
      <c r="EL476" s="2" t="s">
        <v>373</v>
      </c>
      <c r="EM476" s="2" t="s">
        <v>374</v>
      </c>
      <c r="EN476" s="2"/>
      <c r="EO476" s="2" t="s">
        <v>43</v>
      </c>
      <c r="EP476" s="2"/>
      <c r="EQ476" s="2">
        <v>0</v>
      </c>
      <c r="ER476" s="2">
        <v>15.92</v>
      </c>
      <c r="ES476" s="2">
        <v>6.85</v>
      </c>
      <c r="ET476" s="2">
        <v>0</v>
      </c>
      <c r="EU476" s="2">
        <v>0</v>
      </c>
      <c r="EV476" s="2">
        <v>9.07</v>
      </c>
      <c r="EW476" s="2">
        <v>1</v>
      </c>
      <c r="EX476" s="2">
        <v>0</v>
      </c>
      <c r="EY476" s="2">
        <v>0</v>
      </c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>
        <v>0</v>
      </c>
      <c r="FR476" s="2">
        <f t="shared" si="396"/>
        <v>0</v>
      </c>
      <c r="FS476" s="2">
        <v>0</v>
      </c>
      <c r="FT476" s="2"/>
      <c r="FU476" s="2"/>
      <c r="FV476" s="2"/>
      <c r="FW476" s="2"/>
      <c r="FX476" s="2">
        <v>92</v>
      </c>
      <c r="FY476" s="2">
        <v>65</v>
      </c>
      <c r="FZ476" s="2"/>
      <c r="GA476" s="2" t="s">
        <v>6</v>
      </c>
      <c r="GB476" s="2"/>
      <c r="GC476" s="2"/>
      <c r="GD476" s="2">
        <v>0</v>
      </c>
      <c r="GE476" s="2"/>
      <c r="GF476" s="2">
        <v>-223039722</v>
      </c>
      <c r="GG476" s="2">
        <v>2</v>
      </c>
      <c r="GH476" s="2">
        <v>1</v>
      </c>
      <c r="GI476" s="2">
        <v>-2</v>
      </c>
      <c r="GJ476" s="2">
        <v>0</v>
      </c>
      <c r="GK476" s="2">
        <f>ROUND(R476*(R12)/100,2)</f>
        <v>0</v>
      </c>
      <c r="GL476" s="2">
        <f t="shared" si="397"/>
        <v>0</v>
      </c>
      <c r="GM476" s="2">
        <f t="shared" si="398"/>
        <v>6.99</v>
      </c>
      <c r="GN476" s="2">
        <f t="shared" si="399"/>
        <v>0</v>
      </c>
      <c r="GO476" s="2">
        <f t="shared" si="400"/>
        <v>6.99</v>
      </c>
      <c r="GP476" s="2">
        <f t="shared" si="401"/>
        <v>0</v>
      </c>
      <c r="GQ476" s="2"/>
      <c r="GR476" s="2">
        <v>0</v>
      </c>
      <c r="GS476" s="2">
        <v>3</v>
      </c>
      <c r="GT476" s="2">
        <v>0</v>
      </c>
      <c r="GU476" s="2" t="s">
        <v>6</v>
      </c>
      <c r="GV476" s="2">
        <f t="shared" si="402"/>
        <v>0</v>
      </c>
      <c r="GW476" s="2">
        <v>1</v>
      </c>
      <c r="GX476" s="2">
        <f t="shared" si="403"/>
        <v>0</v>
      </c>
      <c r="GY476" s="2"/>
      <c r="GZ476" s="2"/>
      <c r="HA476" s="2">
        <v>0</v>
      </c>
      <c r="HB476" s="2">
        <v>0</v>
      </c>
      <c r="HC476" s="2">
        <f t="shared" si="404"/>
        <v>0</v>
      </c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>
        <v>0</v>
      </c>
      <c r="IL476" s="2"/>
      <c r="IM476" s="2"/>
      <c r="IN476" s="2"/>
      <c r="IO476" s="2"/>
      <c r="IP476" s="2"/>
      <c r="IQ476" s="2"/>
      <c r="IR476" s="2"/>
      <c r="IS476" s="2"/>
      <c r="IT476" s="2"/>
      <c r="IU476" s="2"/>
    </row>
    <row r="477" spans="1:255" x14ac:dyDescent="0.2">
      <c r="A477">
        <v>17</v>
      </c>
      <c r="B477">
        <v>1</v>
      </c>
      <c r="C477">
        <f>ROW(SmtRes!A870)</f>
        <v>870</v>
      </c>
      <c r="D477">
        <f>ROW(EtalonRes!A834)</f>
        <v>834</v>
      </c>
      <c r="E477" t="s">
        <v>529</v>
      </c>
      <c r="F477" t="s">
        <v>530</v>
      </c>
      <c r="G477" t="s">
        <v>531</v>
      </c>
      <c r="H477" t="s">
        <v>35</v>
      </c>
      <c r="I477">
        <v>1</v>
      </c>
      <c r="J477">
        <v>0</v>
      </c>
      <c r="O477">
        <f t="shared" si="371"/>
        <v>18.12</v>
      </c>
      <c r="P477">
        <f t="shared" si="372"/>
        <v>0</v>
      </c>
      <c r="Q477">
        <f t="shared" si="373"/>
        <v>0</v>
      </c>
      <c r="R477">
        <f t="shared" si="374"/>
        <v>0</v>
      </c>
      <c r="S477">
        <f t="shared" si="375"/>
        <v>18.12</v>
      </c>
      <c r="T477">
        <f t="shared" si="376"/>
        <v>0</v>
      </c>
      <c r="U477">
        <f t="shared" si="377"/>
        <v>0.3</v>
      </c>
      <c r="V477">
        <f t="shared" si="378"/>
        <v>0</v>
      </c>
      <c r="W477">
        <f t="shared" si="379"/>
        <v>0</v>
      </c>
      <c r="X477">
        <f t="shared" si="380"/>
        <v>16.670000000000002</v>
      </c>
      <c r="Y477">
        <f t="shared" si="381"/>
        <v>11.78</v>
      </c>
      <c r="AA477">
        <v>16781639</v>
      </c>
      <c r="AB477">
        <f t="shared" si="382"/>
        <v>2.7210000000000001</v>
      </c>
      <c r="AC477">
        <f>ROUND(((ES477*0)),6)</f>
        <v>0</v>
      </c>
      <c r="AD477">
        <f>ROUND(((((ET477*0.3))-((EU477*0.3)))+AE477),6)</f>
        <v>0</v>
      </c>
      <c r="AE477">
        <f>ROUND(((EU477*0.3)),6)</f>
        <v>0</v>
      </c>
      <c r="AF477">
        <f>ROUND(((EV477*0.3)),6)</f>
        <v>2.7210000000000001</v>
      </c>
      <c r="AG477">
        <f t="shared" si="383"/>
        <v>0</v>
      </c>
      <c r="AH477">
        <f>((EW477*0.3))</f>
        <v>0.3</v>
      </c>
      <c r="AI477">
        <f>((EX477*0.3))</f>
        <v>0</v>
      </c>
      <c r="AJ477">
        <f t="shared" si="384"/>
        <v>0</v>
      </c>
      <c r="AK477">
        <v>15.92</v>
      </c>
      <c r="AL477">
        <v>6.85</v>
      </c>
      <c r="AM477">
        <v>0</v>
      </c>
      <c r="AN477">
        <v>0</v>
      </c>
      <c r="AO477">
        <v>9.07</v>
      </c>
      <c r="AP477">
        <v>0</v>
      </c>
      <c r="AQ477">
        <v>1</v>
      </c>
      <c r="AR477">
        <v>0</v>
      </c>
      <c r="AS477">
        <v>0</v>
      </c>
      <c r="AT477">
        <v>92</v>
      </c>
      <c r="AU477">
        <v>65</v>
      </c>
      <c r="AV477">
        <v>1</v>
      </c>
      <c r="AW477">
        <v>1</v>
      </c>
      <c r="AZ477">
        <v>6.66</v>
      </c>
      <c r="BA477">
        <v>6.66</v>
      </c>
      <c r="BB477">
        <v>6.66</v>
      </c>
      <c r="BC477">
        <v>6.66</v>
      </c>
      <c r="BD477" t="s">
        <v>6</v>
      </c>
      <c r="BE477" t="s">
        <v>6</v>
      </c>
      <c r="BF477" t="s">
        <v>6</v>
      </c>
      <c r="BG477" t="s">
        <v>6</v>
      </c>
      <c r="BH477">
        <v>0</v>
      </c>
      <c r="BI477">
        <v>2</v>
      </c>
      <c r="BJ477" t="s">
        <v>532</v>
      </c>
      <c r="BM477">
        <v>110004</v>
      </c>
      <c r="BN477">
        <v>0</v>
      </c>
      <c r="BO477" t="s">
        <v>6</v>
      </c>
      <c r="BP477">
        <v>0</v>
      </c>
      <c r="BQ477">
        <v>3</v>
      </c>
      <c r="BR477">
        <v>0</v>
      </c>
      <c r="BS477">
        <v>6.66</v>
      </c>
      <c r="BT477">
        <v>1</v>
      </c>
      <c r="BU477">
        <v>1</v>
      </c>
      <c r="BV477">
        <v>1</v>
      </c>
      <c r="BW477">
        <v>1</v>
      </c>
      <c r="BX477">
        <v>1</v>
      </c>
      <c r="BY477" t="s">
        <v>6</v>
      </c>
      <c r="BZ477">
        <v>92</v>
      </c>
      <c r="CA477">
        <v>65</v>
      </c>
      <c r="CE477">
        <v>0</v>
      </c>
      <c r="CF477">
        <v>0</v>
      </c>
      <c r="CG477">
        <v>0</v>
      </c>
      <c r="CM477">
        <v>0</v>
      </c>
      <c r="CN477" t="s">
        <v>37</v>
      </c>
      <c r="CO477">
        <v>0</v>
      </c>
      <c r="CP477">
        <f t="shared" si="385"/>
        <v>18.12</v>
      </c>
      <c r="CQ477">
        <f t="shared" si="386"/>
        <v>0</v>
      </c>
      <c r="CR477">
        <f t="shared" si="387"/>
        <v>0</v>
      </c>
      <c r="CS477">
        <f t="shared" si="388"/>
        <v>0</v>
      </c>
      <c r="CT477">
        <f t="shared" si="389"/>
        <v>18.121860000000002</v>
      </c>
      <c r="CU477">
        <f t="shared" si="390"/>
        <v>0</v>
      </c>
      <c r="CV477">
        <f t="shared" si="391"/>
        <v>0.3</v>
      </c>
      <c r="CW477">
        <f t="shared" si="392"/>
        <v>0</v>
      </c>
      <c r="CX477">
        <f t="shared" si="393"/>
        <v>0</v>
      </c>
      <c r="CY477">
        <f t="shared" si="394"/>
        <v>16.670400000000001</v>
      </c>
      <c r="CZ477">
        <f t="shared" si="395"/>
        <v>11.777999999999999</v>
      </c>
      <c r="DC477" t="s">
        <v>6</v>
      </c>
      <c r="DD477" t="s">
        <v>38</v>
      </c>
      <c r="DE477" t="s">
        <v>39</v>
      </c>
      <c r="DF477" t="s">
        <v>39</v>
      </c>
      <c r="DG477" t="s">
        <v>39</v>
      </c>
      <c r="DH477" t="s">
        <v>6</v>
      </c>
      <c r="DI477" t="s">
        <v>39</v>
      </c>
      <c r="DJ477" t="s">
        <v>39</v>
      </c>
      <c r="DK477" t="s">
        <v>6</v>
      </c>
      <c r="DL477" t="s">
        <v>6</v>
      </c>
      <c r="DM477" t="s">
        <v>6</v>
      </c>
      <c r="DN477">
        <v>0</v>
      </c>
      <c r="DO477">
        <v>0</v>
      </c>
      <c r="DP477">
        <v>1</v>
      </c>
      <c r="DQ477">
        <v>1</v>
      </c>
      <c r="DU477">
        <v>1013</v>
      </c>
      <c r="DV477" t="s">
        <v>35</v>
      </c>
      <c r="DW477" t="s">
        <v>35</v>
      </c>
      <c r="DX477">
        <v>1</v>
      </c>
      <c r="EE477">
        <v>16510374</v>
      </c>
      <c r="EF477">
        <v>3</v>
      </c>
      <c r="EG477" t="s">
        <v>40</v>
      </c>
      <c r="EH477">
        <v>0</v>
      </c>
      <c r="EI477" t="s">
        <v>6</v>
      </c>
      <c r="EJ477">
        <v>2</v>
      </c>
      <c r="EK477">
        <v>110004</v>
      </c>
      <c r="EL477" t="s">
        <v>373</v>
      </c>
      <c r="EM477" t="s">
        <v>374</v>
      </c>
      <c r="EO477" t="s">
        <v>43</v>
      </c>
      <c r="EQ477">
        <v>0</v>
      </c>
      <c r="ER477">
        <v>15.92</v>
      </c>
      <c r="ES477">
        <v>6.85</v>
      </c>
      <c r="ET477">
        <v>0</v>
      </c>
      <c r="EU477">
        <v>0</v>
      </c>
      <c r="EV477">
        <v>9.07</v>
      </c>
      <c r="EW477">
        <v>1</v>
      </c>
      <c r="EX477">
        <v>0</v>
      </c>
      <c r="EY477">
        <v>0</v>
      </c>
      <c r="FQ477">
        <v>0</v>
      </c>
      <c r="FR477">
        <f t="shared" si="396"/>
        <v>0</v>
      </c>
      <c r="FS477">
        <v>0</v>
      </c>
      <c r="FX477">
        <v>92</v>
      </c>
      <c r="FY477">
        <v>65</v>
      </c>
      <c r="GA477" t="s">
        <v>6</v>
      </c>
      <c r="GD477">
        <v>0</v>
      </c>
      <c r="GF477">
        <v>-223039722</v>
      </c>
      <c r="GG477">
        <v>1</v>
      </c>
      <c r="GH477">
        <v>1</v>
      </c>
      <c r="GI477">
        <v>4</v>
      </c>
      <c r="GJ477">
        <v>0</v>
      </c>
      <c r="GK477">
        <f>ROUND(R477*(S12)/100,2)</f>
        <v>0</v>
      </c>
      <c r="GL477">
        <f t="shared" si="397"/>
        <v>0</v>
      </c>
      <c r="GM477">
        <f t="shared" si="398"/>
        <v>46.57</v>
      </c>
      <c r="GN477">
        <f t="shared" si="399"/>
        <v>0</v>
      </c>
      <c r="GO477">
        <f t="shared" si="400"/>
        <v>46.57</v>
      </c>
      <c r="GP477">
        <f t="shared" si="401"/>
        <v>0</v>
      </c>
      <c r="GR477">
        <v>0</v>
      </c>
      <c r="GS477">
        <v>3</v>
      </c>
      <c r="GT477">
        <v>0</v>
      </c>
      <c r="GU477" t="s">
        <v>6</v>
      </c>
      <c r="GV477">
        <f t="shared" si="402"/>
        <v>0</v>
      </c>
      <c r="GW477">
        <v>1</v>
      </c>
      <c r="GX477">
        <f t="shared" si="403"/>
        <v>0</v>
      </c>
      <c r="HA477">
        <v>0</v>
      </c>
      <c r="HB477">
        <v>0</v>
      </c>
      <c r="HC477">
        <f t="shared" si="404"/>
        <v>0</v>
      </c>
      <c r="IK477">
        <v>0</v>
      </c>
    </row>
    <row r="478" spans="1:255" x14ac:dyDescent="0.2">
      <c r="A478" s="2">
        <v>17</v>
      </c>
      <c r="B478" s="2">
        <v>1</v>
      </c>
      <c r="C478" s="2">
        <f>ROW(SmtRes!A875)</f>
        <v>875</v>
      </c>
      <c r="D478" s="2">
        <f>ROW(EtalonRes!A838)</f>
        <v>838</v>
      </c>
      <c r="E478" s="2" t="s">
        <v>533</v>
      </c>
      <c r="F478" s="2" t="s">
        <v>530</v>
      </c>
      <c r="G478" s="2" t="s">
        <v>534</v>
      </c>
      <c r="H478" s="2" t="s">
        <v>35</v>
      </c>
      <c r="I478" s="2">
        <v>1</v>
      </c>
      <c r="J478" s="2">
        <v>0</v>
      </c>
      <c r="K478" s="2"/>
      <c r="L478" s="2"/>
      <c r="M478" s="2"/>
      <c r="N478" s="2"/>
      <c r="O478" s="2">
        <f t="shared" si="371"/>
        <v>15.92</v>
      </c>
      <c r="P478" s="2">
        <f t="shared" si="372"/>
        <v>6.85</v>
      </c>
      <c r="Q478" s="2">
        <f t="shared" si="373"/>
        <v>0</v>
      </c>
      <c r="R478" s="2">
        <f t="shared" si="374"/>
        <v>0</v>
      </c>
      <c r="S478" s="2">
        <f t="shared" si="375"/>
        <v>9.07</v>
      </c>
      <c r="T478" s="2">
        <f t="shared" si="376"/>
        <v>0</v>
      </c>
      <c r="U478" s="2">
        <f t="shared" si="377"/>
        <v>1</v>
      </c>
      <c r="V478" s="2">
        <f t="shared" si="378"/>
        <v>0</v>
      </c>
      <c r="W478" s="2">
        <f t="shared" si="379"/>
        <v>0</v>
      </c>
      <c r="X478" s="2">
        <f t="shared" si="380"/>
        <v>8.34</v>
      </c>
      <c r="Y478" s="2">
        <f t="shared" si="381"/>
        <v>5.9</v>
      </c>
      <c r="Z478" s="2"/>
      <c r="AA478" s="2">
        <v>16781625</v>
      </c>
      <c r="AB478" s="2">
        <f t="shared" si="382"/>
        <v>15.92</v>
      </c>
      <c r="AC478" s="2">
        <f>ROUND((ES478),6)</f>
        <v>6.85</v>
      </c>
      <c r="AD478" s="2">
        <f>ROUND((((ET478)-(EU478))+AE478),6)</f>
        <v>0</v>
      </c>
      <c r="AE478" s="2">
        <f t="shared" ref="AE478:AF481" si="415">ROUND((EU478),6)</f>
        <v>0</v>
      </c>
      <c r="AF478" s="2">
        <f t="shared" si="415"/>
        <v>9.07</v>
      </c>
      <c r="AG478" s="2">
        <f t="shared" si="383"/>
        <v>0</v>
      </c>
      <c r="AH478" s="2">
        <f t="shared" ref="AH478:AI481" si="416">(EW478)</f>
        <v>1</v>
      </c>
      <c r="AI478" s="2">
        <f t="shared" si="416"/>
        <v>0</v>
      </c>
      <c r="AJ478" s="2">
        <f t="shared" si="384"/>
        <v>0</v>
      </c>
      <c r="AK478" s="2">
        <v>15.92</v>
      </c>
      <c r="AL478" s="2">
        <v>6.85</v>
      </c>
      <c r="AM478" s="2">
        <v>0</v>
      </c>
      <c r="AN478" s="2">
        <v>0</v>
      </c>
      <c r="AO478" s="2">
        <v>9.07</v>
      </c>
      <c r="AP478" s="2">
        <v>0</v>
      </c>
      <c r="AQ478" s="2">
        <v>1</v>
      </c>
      <c r="AR478" s="2">
        <v>0</v>
      </c>
      <c r="AS478" s="2">
        <v>0</v>
      </c>
      <c r="AT478" s="2">
        <v>92</v>
      </c>
      <c r="AU478" s="2">
        <v>65</v>
      </c>
      <c r="AV478" s="2">
        <v>1</v>
      </c>
      <c r="AW478" s="2">
        <v>1</v>
      </c>
      <c r="AX478" s="2"/>
      <c r="AY478" s="2"/>
      <c r="AZ478" s="2">
        <v>1</v>
      </c>
      <c r="BA478" s="2">
        <v>1</v>
      </c>
      <c r="BB478" s="2">
        <v>1</v>
      </c>
      <c r="BC478" s="2">
        <v>1</v>
      </c>
      <c r="BD478" s="2" t="s">
        <v>6</v>
      </c>
      <c r="BE478" s="2" t="s">
        <v>6</v>
      </c>
      <c r="BF478" s="2" t="s">
        <v>6</v>
      </c>
      <c r="BG478" s="2" t="s">
        <v>6</v>
      </c>
      <c r="BH478" s="2">
        <v>0</v>
      </c>
      <c r="BI478" s="2">
        <v>2</v>
      </c>
      <c r="BJ478" s="2" t="s">
        <v>532</v>
      </c>
      <c r="BK478" s="2"/>
      <c r="BL478" s="2"/>
      <c r="BM478" s="2">
        <v>110004</v>
      </c>
      <c r="BN478" s="2">
        <v>0</v>
      </c>
      <c r="BO478" s="2" t="s">
        <v>6</v>
      </c>
      <c r="BP478" s="2">
        <v>0</v>
      </c>
      <c r="BQ478" s="2">
        <v>3</v>
      </c>
      <c r="BR478" s="2">
        <v>0</v>
      </c>
      <c r="BS478" s="2">
        <v>1</v>
      </c>
      <c r="BT478" s="2">
        <v>1</v>
      </c>
      <c r="BU478" s="2">
        <v>1</v>
      </c>
      <c r="BV478" s="2">
        <v>1</v>
      </c>
      <c r="BW478" s="2">
        <v>1</v>
      </c>
      <c r="BX478" s="2">
        <v>1</v>
      </c>
      <c r="BY478" s="2" t="s">
        <v>6</v>
      </c>
      <c r="BZ478" s="2">
        <v>92</v>
      </c>
      <c r="CA478" s="2">
        <v>65</v>
      </c>
      <c r="CB478" s="2"/>
      <c r="CC478" s="2"/>
      <c r="CD478" s="2"/>
      <c r="CE478" s="2">
        <v>0</v>
      </c>
      <c r="CF478" s="2">
        <v>0</v>
      </c>
      <c r="CG478" s="2">
        <v>0</v>
      </c>
      <c r="CH478" s="2"/>
      <c r="CI478" s="2"/>
      <c r="CJ478" s="2"/>
      <c r="CK478" s="2"/>
      <c r="CL478" s="2"/>
      <c r="CM478" s="2">
        <v>0</v>
      </c>
      <c r="CN478" s="2" t="s">
        <v>6</v>
      </c>
      <c r="CO478" s="2">
        <v>0</v>
      </c>
      <c r="CP478" s="2">
        <f t="shared" si="385"/>
        <v>15.92</v>
      </c>
      <c r="CQ478" s="2">
        <f t="shared" si="386"/>
        <v>6.85</v>
      </c>
      <c r="CR478" s="2">
        <f t="shared" si="387"/>
        <v>0</v>
      </c>
      <c r="CS478" s="2">
        <f t="shared" si="388"/>
        <v>0</v>
      </c>
      <c r="CT478" s="2">
        <f t="shared" si="389"/>
        <v>9.07</v>
      </c>
      <c r="CU478" s="2">
        <f t="shared" si="390"/>
        <v>0</v>
      </c>
      <c r="CV478" s="2">
        <f t="shared" si="391"/>
        <v>1</v>
      </c>
      <c r="CW478" s="2">
        <f t="shared" si="392"/>
        <v>0</v>
      </c>
      <c r="CX478" s="2">
        <f t="shared" si="393"/>
        <v>0</v>
      </c>
      <c r="CY478" s="2">
        <f t="shared" si="394"/>
        <v>8.3444000000000003</v>
      </c>
      <c r="CZ478" s="2">
        <f t="shared" si="395"/>
        <v>5.8955000000000011</v>
      </c>
      <c r="DA478" s="2"/>
      <c r="DB478" s="2"/>
      <c r="DC478" s="2" t="s">
        <v>6</v>
      </c>
      <c r="DD478" s="2" t="s">
        <v>6</v>
      </c>
      <c r="DE478" s="2" t="s">
        <v>6</v>
      </c>
      <c r="DF478" s="2" t="s">
        <v>6</v>
      </c>
      <c r="DG478" s="2" t="s">
        <v>6</v>
      </c>
      <c r="DH478" s="2" t="s">
        <v>6</v>
      </c>
      <c r="DI478" s="2" t="s">
        <v>6</v>
      </c>
      <c r="DJ478" s="2" t="s">
        <v>6</v>
      </c>
      <c r="DK478" s="2" t="s">
        <v>6</v>
      </c>
      <c r="DL478" s="2" t="s">
        <v>6</v>
      </c>
      <c r="DM478" s="2" t="s">
        <v>6</v>
      </c>
      <c r="DN478" s="2">
        <v>0</v>
      </c>
      <c r="DO478" s="2">
        <v>0</v>
      </c>
      <c r="DP478" s="2">
        <v>1</v>
      </c>
      <c r="DQ478" s="2">
        <v>1</v>
      </c>
      <c r="DR478" s="2"/>
      <c r="DS478" s="2"/>
      <c r="DT478" s="2"/>
      <c r="DU478" s="2">
        <v>1013</v>
      </c>
      <c r="DV478" s="2" t="s">
        <v>35</v>
      </c>
      <c r="DW478" s="2" t="s">
        <v>35</v>
      </c>
      <c r="DX478" s="2">
        <v>1</v>
      </c>
      <c r="DY478" s="2"/>
      <c r="DZ478" s="2"/>
      <c r="EA478" s="2"/>
      <c r="EB478" s="2"/>
      <c r="EC478" s="2"/>
      <c r="ED478" s="2"/>
      <c r="EE478" s="2">
        <v>16510374</v>
      </c>
      <c r="EF478" s="2">
        <v>3</v>
      </c>
      <c r="EG478" s="2" t="s">
        <v>40</v>
      </c>
      <c r="EH478" s="2">
        <v>0</v>
      </c>
      <c r="EI478" s="2" t="s">
        <v>6</v>
      </c>
      <c r="EJ478" s="2">
        <v>2</v>
      </c>
      <c r="EK478" s="2">
        <v>110004</v>
      </c>
      <c r="EL478" s="2" t="s">
        <v>373</v>
      </c>
      <c r="EM478" s="2" t="s">
        <v>374</v>
      </c>
      <c r="EN478" s="2"/>
      <c r="EO478" s="2" t="s">
        <v>6</v>
      </c>
      <c r="EP478" s="2"/>
      <c r="EQ478" s="2">
        <v>0</v>
      </c>
      <c r="ER478" s="2">
        <v>15.92</v>
      </c>
      <c r="ES478" s="2">
        <v>6.85</v>
      </c>
      <c r="ET478" s="2">
        <v>0</v>
      </c>
      <c r="EU478" s="2">
        <v>0</v>
      </c>
      <c r="EV478" s="2">
        <v>9.07</v>
      </c>
      <c r="EW478" s="2">
        <v>1</v>
      </c>
      <c r="EX478" s="2">
        <v>0</v>
      </c>
      <c r="EY478" s="2">
        <v>0</v>
      </c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>
        <v>0</v>
      </c>
      <c r="FR478" s="2">
        <f t="shared" si="396"/>
        <v>0</v>
      </c>
      <c r="FS478" s="2">
        <v>0</v>
      </c>
      <c r="FT478" s="2"/>
      <c r="FU478" s="2"/>
      <c r="FV478" s="2"/>
      <c r="FW478" s="2"/>
      <c r="FX478" s="2">
        <v>92</v>
      </c>
      <c r="FY478" s="2">
        <v>65</v>
      </c>
      <c r="FZ478" s="2"/>
      <c r="GA478" s="2" t="s">
        <v>6</v>
      </c>
      <c r="GB478" s="2"/>
      <c r="GC478" s="2"/>
      <c r="GD478" s="2">
        <v>0</v>
      </c>
      <c r="GE478" s="2"/>
      <c r="GF478" s="2">
        <v>1567039958</v>
      </c>
      <c r="GG478" s="2">
        <v>2</v>
      </c>
      <c r="GH478" s="2">
        <v>1</v>
      </c>
      <c r="GI478" s="2">
        <v>-2</v>
      </c>
      <c r="GJ478" s="2">
        <v>0</v>
      </c>
      <c r="GK478" s="2">
        <f>ROUND(R478*(R12)/100,2)</f>
        <v>0</v>
      </c>
      <c r="GL478" s="2">
        <f t="shared" si="397"/>
        <v>0</v>
      </c>
      <c r="GM478" s="2">
        <f t="shared" si="398"/>
        <v>30.16</v>
      </c>
      <c r="GN478" s="2">
        <f t="shared" si="399"/>
        <v>0</v>
      </c>
      <c r="GO478" s="2">
        <f t="shared" si="400"/>
        <v>30.16</v>
      </c>
      <c r="GP478" s="2">
        <f t="shared" si="401"/>
        <v>0</v>
      </c>
      <c r="GQ478" s="2"/>
      <c r="GR478" s="2">
        <v>0</v>
      </c>
      <c r="GS478" s="2">
        <v>3</v>
      </c>
      <c r="GT478" s="2">
        <v>0</v>
      </c>
      <c r="GU478" s="2" t="s">
        <v>6</v>
      </c>
      <c r="GV478" s="2">
        <f t="shared" si="402"/>
        <v>0</v>
      </c>
      <c r="GW478" s="2">
        <v>1</v>
      </c>
      <c r="GX478" s="2">
        <f t="shared" si="403"/>
        <v>0</v>
      </c>
      <c r="GY478" s="2"/>
      <c r="GZ478" s="2"/>
      <c r="HA478" s="2">
        <v>0</v>
      </c>
      <c r="HB478" s="2">
        <v>0</v>
      </c>
      <c r="HC478" s="2">
        <f t="shared" si="404"/>
        <v>0</v>
      </c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>
        <v>0</v>
      </c>
      <c r="IL478" s="2"/>
      <c r="IM478" s="2"/>
      <c r="IN478" s="2"/>
      <c r="IO478" s="2"/>
      <c r="IP478" s="2"/>
      <c r="IQ478" s="2"/>
      <c r="IR478" s="2"/>
      <c r="IS478" s="2"/>
      <c r="IT478" s="2"/>
      <c r="IU478" s="2"/>
    </row>
    <row r="479" spans="1:255" x14ac:dyDescent="0.2">
      <c r="A479">
        <v>17</v>
      </c>
      <c r="B479">
        <v>1</v>
      </c>
      <c r="C479">
        <f>ROW(SmtRes!A880)</f>
        <v>880</v>
      </c>
      <c r="D479">
        <f>ROW(EtalonRes!A842)</f>
        <v>842</v>
      </c>
      <c r="E479" t="s">
        <v>533</v>
      </c>
      <c r="F479" t="s">
        <v>530</v>
      </c>
      <c r="G479" t="s">
        <v>534</v>
      </c>
      <c r="H479" t="s">
        <v>35</v>
      </c>
      <c r="I479">
        <v>1</v>
      </c>
      <c r="J479">
        <v>0</v>
      </c>
      <c r="O479">
        <f t="shared" si="371"/>
        <v>106.03</v>
      </c>
      <c r="P479">
        <f t="shared" si="372"/>
        <v>45.62</v>
      </c>
      <c r="Q479">
        <f t="shared" si="373"/>
        <v>0</v>
      </c>
      <c r="R479">
        <f t="shared" si="374"/>
        <v>0</v>
      </c>
      <c r="S479">
        <f t="shared" si="375"/>
        <v>60.41</v>
      </c>
      <c r="T479">
        <f t="shared" si="376"/>
        <v>0</v>
      </c>
      <c r="U479">
        <f t="shared" si="377"/>
        <v>1</v>
      </c>
      <c r="V479">
        <f t="shared" si="378"/>
        <v>0</v>
      </c>
      <c r="W479">
        <f t="shared" si="379"/>
        <v>0</v>
      </c>
      <c r="X479">
        <f t="shared" si="380"/>
        <v>55.58</v>
      </c>
      <c r="Y479">
        <f t="shared" si="381"/>
        <v>39.270000000000003</v>
      </c>
      <c r="AA479">
        <v>16781639</v>
      </c>
      <c r="AB479">
        <f t="shared" si="382"/>
        <v>15.92</v>
      </c>
      <c r="AC479">
        <f>ROUND((ES479),6)</f>
        <v>6.85</v>
      </c>
      <c r="AD479">
        <f>ROUND((((ET479)-(EU479))+AE479),6)</f>
        <v>0</v>
      </c>
      <c r="AE479">
        <f t="shared" si="415"/>
        <v>0</v>
      </c>
      <c r="AF479">
        <f t="shared" si="415"/>
        <v>9.07</v>
      </c>
      <c r="AG479">
        <f t="shared" si="383"/>
        <v>0</v>
      </c>
      <c r="AH479">
        <f t="shared" si="416"/>
        <v>1</v>
      </c>
      <c r="AI479">
        <f t="shared" si="416"/>
        <v>0</v>
      </c>
      <c r="AJ479">
        <f t="shared" si="384"/>
        <v>0</v>
      </c>
      <c r="AK479">
        <v>15.92</v>
      </c>
      <c r="AL479">
        <v>6.85</v>
      </c>
      <c r="AM479">
        <v>0</v>
      </c>
      <c r="AN479">
        <v>0</v>
      </c>
      <c r="AO479">
        <v>9.07</v>
      </c>
      <c r="AP479">
        <v>0</v>
      </c>
      <c r="AQ479">
        <v>1</v>
      </c>
      <c r="AR479">
        <v>0</v>
      </c>
      <c r="AS479">
        <v>0</v>
      </c>
      <c r="AT479">
        <v>92</v>
      </c>
      <c r="AU479">
        <v>65</v>
      </c>
      <c r="AV479">
        <v>1</v>
      </c>
      <c r="AW479">
        <v>1</v>
      </c>
      <c r="AZ479">
        <v>6.66</v>
      </c>
      <c r="BA479">
        <v>6.66</v>
      </c>
      <c r="BB479">
        <v>6.66</v>
      </c>
      <c r="BC479">
        <v>6.66</v>
      </c>
      <c r="BD479" t="s">
        <v>6</v>
      </c>
      <c r="BE479" t="s">
        <v>6</v>
      </c>
      <c r="BF479" t="s">
        <v>6</v>
      </c>
      <c r="BG479" t="s">
        <v>6</v>
      </c>
      <c r="BH479">
        <v>0</v>
      </c>
      <c r="BI479">
        <v>2</v>
      </c>
      <c r="BJ479" t="s">
        <v>532</v>
      </c>
      <c r="BM479">
        <v>110004</v>
      </c>
      <c r="BN479">
        <v>0</v>
      </c>
      <c r="BO479" t="s">
        <v>6</v>
      </c>
      <c r="BP479">
        <v>0</v>
      </c>
      <c r="BQ479">
        <v>3</v>
      </c>
      <c r="BR479">
        <v>0</v>
      </c>
      <c r="BS479">
        <v>6.66</v>
      </c>
      <c r="BT479">
        <v>1</v>
      </c>
      <c r="BU479">
        <v>1</v>
      </c>
      <c r="BV479">
        <v>1</v>
      </c>
      <c r="BW479">
        <v>1</v>
      </c>
      <c r="BX479">
        <v>1</v>
      </c>
      <c r="BY479" t="s">
        <v>6</v>
      </c>
      <c r="BZ479">
        <v>92</v>
      </c>
      <c r="CA479">
        <v>65</v>
      </c>
      <c r="CE479">
        <v>0</v>
      </c>
      <c r="CF479">
        <v>0</v>
      </c>
      <c r="CG479">
        <v>0</v>
      </c>
      <c r="CM479">
        <v>0</v>
      </c>
      <c r="CN479" t="s">
        <v>6</v>
      </c>
      <c r="CO479">
        <v>0</v>
      </c>
      <c r="CP479">
        <f t="shared" si="385"/>
        <v>106.03</v>
      </c>
      <c r="CQ479">
        <f t="shared" si="386"/>
        <v>45.620999999999995</v>
      </c>
      <c r="CR479">
        <f t="shared" si="387"/>
        <v>0</v>
      </c>
      <c r="CS479">
        <f t="shared" si="388"/>
        <v>0</v>
      </c>
      <c r="CT479">
        <f t="shared" si="389"/>
        <v>60.406200000000005</v>
      </c>
      <c r="CU479">
        <f t="shared" si="390"/>
        <v>0</v>
      </c>
      <c r="CV479">
        <f t="shared" si="391"/>
        <v>1</v>
      </c>
      <c r="CW479">
        <f t="shared" si="392"/>
        <v>0</v>
      </c>
      <c r="CX479">
        <f t="shared" si="393"/>
        <v>0</v>
      </c>
      <c r="CY479">
        <f t="shared" si="394"/>
        <v>55.577199999999991</v>
      </c>
      <c r="CZ479">
        <f t="shared" si="395"/>
        <v>39.266499999999994</v>
      </c>
      <c r="DC479" t="s">
        <v>6</v>
      </c>
      <c r="DD479" t="s">
        <v>6</v>
      </c>
      <c r="DE479" t="s">
        <v>6</v>
      </c>
      <c r="DF479" t="s">
        <v>6</v>
      </c>
      <c r="DG479" t="s">
        <v>6</v>
      </c>
      <c r="DH479" t="s">
        <v>6</v>
      </c>
      <c r="DI479" t="s">
        <v>6</v>
      </c>
      <c r="DJ479" t="s">
        <v>6</v>
      </c>
      <c r="DK479" t="s">
        <v>6</v>
      </c>
      <c r="DL479" t="s">
        <v>6</v>
      </c>
      <c r="DM479" t="s">
        <v>6</v>
      </c>
      <c r="DN479">
        <v>0</v>
      </c>
      <c r="DO479">
        <v>0</v>
      </c>
      <c r="DP479">
        <v>1</v>
      </c>
      <c r="DQ479">
        <v>1</v>
      </c>
      <c r="DU479">
        <v>1013</v>
      </c>
      <c r="DV479" t="s">
        <v>35</v>
      </c>
      <c r="DW479" t="s">
        <v>35</v>
      </c>
      <c r="DX479">
        <v>1</v>
      </c>
      <c r="EE479">
        <v>16510374</v>
      </c>
      <c r="EF479">
        <v>3</v>
      </c>
      <c r="EG479" t="s">
        <v>40</v>
      </c>
      <c r="EH479">
        <v>0</v>
      </c>
      <c r="EI479" t="s">
        <v>6</v>
      </c>
      <c r="EJ479">
        <v>2</v>
      </c>
      <c r="EK479">
        <v>110004</v>
      </c>
      <c r="EL479" t="s">
        <v>373</v>
      </c>
      <c r="EM479" t="s">
        <v>374</v>
      </c>
      <c r="EO479" t="s">
        <v>6</v>
      </c>
      <c r="EQ479">
        <v>0</v>
      </c>
      <c r="ER479">
        <v>15.92</v>
      </c>
      <c r="ES479">
        <v>6.85</v>
      </c>
      <c r="ET479">
        <v>0</v>
      </c>
      <c r="EU479">
        <v>0</v>
      </c>
      <c r="EV479">
        <v>9.07</v>
      </c>
      <c r="EW479">
        <v>1</v>
      </c>
      <c r="EX479">
        <v>0</v>
      </c>
      <c r="EY479">
        <v>0</v>
      </c>
      <c r="FQ479">
        <v>0</v>
      </c>
      <c r="FR479">
        <f t="shared" si="396"/>
        <v>0</v>
      </c>
      <c r="FS479">
        <v>0</v>
      </c>
      <c r="FX479">
        <v>92</v>
      </c>
      <c r="FY479">
        <v>65</v>
      </c>
      <c r="GA479" t="s">
        <v>6</v>
      </c>
      <c r="GD479">
        <v>0</v>
      </c>
      <c r="GF479">
        <v>1567039958</v>
      </c>
      <c r="GG479">
        <v>1</v>
      </c>
      <c r="GH479">
        <v>1</v>
      </c>
      <c r="GI479">
        <v>4</v>
      </c>
      <c r="GJ479">
        <v>0</v>
      </c>
      <c r="GK479">
        <f>ROUND(R479*(S12)/100,2)</f>
        <v>0</v>
      </c>
      <c r="GL479">
        <f t="shared" si="397"/>
        <v>0</v>
      </c>
      <c r="GM479">
        <f t="shared" si="398"/>
        <v>200.88</v>
      </c>
      <c r="GN479">
        <f t="shared" si="399"/>
        <v>0</v>
      </c>
      <c r="GO479">
        <f t="shared" si="400"/>
        <v>200.88</v>
      </c>
      <c r="GP479">
        <f t="shared" si="401"/>
        <v>0</v>
      </c>
      <c r="GR479">
        <v>0</v>
      </c>
      <c r="GS479">
        <v>3</v>
      </c>
      <c r="GT479">
        <v>0</v>
      </c>
      <c r="GU479" t="s">
        <v>6</v>
      </c>
      <c r="GV479">
        <f t="shared" si="402"/>
        <v>0</v>
      </c>
      <c r="GW479">
        <v>1</v>
      </c>
      <c r="GX479">
        <f t="shared" si="403"/>
        <v>0</v>
      </c>
      <c r="HA479">
        <v>0</v>
      </c>
      <c r="HB479">
        <v>0</v>
      </c>
      <c r="HC479">
        <f t="shared" si="404"/>
        <v>0</v>
      </c>
      <c r="IK479">
        <v>0</v>
      </c>
    </row>
    <row r="480" spans="1:255" x14ac:dyDescent="0.2">
      <c r="A480" s="2">
        <v>18</v>
      </c>
      <c r="B480" s="2">
        <v>1</v>
      </c>
      <c r="C480" s="2">
        <v>874</v>
      </c>
      <c r="D480" s="2"/>
      <c r="E480" s="2" t="s">
        <v>535</v>
      </c>
      <c r="F480" s="2" t="s">
        <v>536</v>
      </c>
      <c r="G480" s="2" t="s">
        <v>537</v>
      </c>
      <c r="H480" s="2" t="s">
        <v>439</v>
      </c>
      <c r="I480" s="2">
        <f>I478*J480</f>
        <v>0.1</v>
      </c>
      <c r="J480" s="2">
        <v>0.1</v>
      </c>
      <c r="K480" s="2"/>
      <c r="L480" s="2"/>
      <c r="M480" s="2"/>
      <c r="N480" s="2"/>
      <c r="O480" s="2">
        <f t="shared" si="371"/>
        <v>79.83</v>
      </c>
      <c r="P480" s="2">
        <f t="shared" si="372"/>
        <v>79.83</v>
      </c>
      <c r="Q480" s="2">
        <f t="shared" si="373"/>
        <v>0</v>
      </c>
      <c r="R480" s="2">
        <f t="shared" si="374"/>
        <v>0</v>
      </c>
      <c r="S480" s="2">
        <f t="shared" si="375"/>
        <v>0</v>
      </c>
      <c r="T480" s="2">
        <f t="shared" si="376"/>
        <v>0</v>
      </c>
      <c r="U480" s="2">
        <f t="shared" si="377"/>
        <v>0</v>
      </c>
      <c r="V480" s="2">
        <f t="shared" si="378"/>
        <v>0</v>
      </c>
      <c r="W480" s="2">
        <f t="shared" si="379"/>
        <v>0</v>
      </c>
      <c r="X480" s="2">
        <f t="shared" si="380"/>
        <v>0</v>
      </c>
      <c r="Y480" s="2">
        <f t="shared" si="381"/>
        <v>0</v>
      </c>
      <c r="Z480" s="2"/>
      <c r="AA480" s="2">
        <v>16781625</v>
      </c>
      <c r="AB480" s="2">
        <f t="shared" si="382"/>
        <v>798.26</v>
      </c>
      <c r="AC480" s="2">
        <f>ROUND((ES480),6)</f>
        <v>798.26</v>
      </c>
      <c r="AD480" s="2">
        <f>ROUND((((ET480)-(EU480))+AE480),6)</f>
        <v>0</v>
      </c>
      <c r="AE480" s="2">
        <f t="shared" si="415"/>
        <v>0</v>
      </c>
      <c r="AF480" s="2">
        <f t="shared" si="415"/>
        <v>0</v>
      </c>
      <c r="AG480" s="2">
        <f t="shared" si="383"/>
        <v>0</v>
      </c>
      <c r="AH480" s="2">
        <f t="shared" si="416"/>
        <v>0</v>
      </c>
      <c r="AI480" s="2">
        <f t="shared" si="416"/>
        <v>0</v>
      </c>
      <c r="AJ480" s="2">
        <f t="shared" si="384"/>
        <v>0</v>
      </c>
      <c r="AK480" s="2">
        <v>798.26</v>
      </c>
      <c r="AL480" s="2">
        <v>798.26</v>
      </c>
      <c r="AM480" s="2">
        <v>0</v>
      </c>
      <c r="AN480" s="2">
        <v>0</v>
      </c>
      <c r="AO480" s="2">
        <v>0</v>
      </c>
      <c r="AP480" s="2">
        <v>0</v>
      </c>
      <c r="AQ480" s="2">
        <v>0</v>
      </c>
      <c r="AR480" s="2">
        <v>0</v>
      </c>
      <c r="AS480" s="2">
        <v>0</v>
      </c>
      <c r="AT480" s="2">
        <v>95</v>
      </c>
      <c r="AU480" s="2">
        <v>65</v>
      </c>
      <c r="AV480" s="2">
        <v>1</v>
      </c>
      <c r="AW480" s="2">
        <v>1</v>
      </c>
      <c r="AX480" s="2"/>
      <c r="AY480" s="2"/>
      <c r="AZ480" s="2">
        <v>1</v>
      </c>
      <c r="BA480" s="2">
        <v>1</v>
      </c>
      <c r="BB480" s="2">
        <v>1</v>
      </c>
      <c r="BC480" s="2">
        <v>1</v>
      </c>
      <c r="BD480" s="2" t="s">
        <v>6</v>
      </c>
      <c r="BE480" s="2" t="s">
        <v>6</v>
      </c>
      <c r="BF480" s="2" t="s">
        <v>6</v>
      </c>
      <c r="BG480" s="2" t="s">
        <v>6</v>
      </c>
      <c r="BH480" s="2">
        <v>3</v>
      </c>
      <c r="BI480" s="2">
        <v>2</v>
      </c>
      <c r="BJ480" s="2" t="s">
        <v>538</v>
      </c>
      <c r="BK480" s="2"/>
      <c r="BL480" s="2"/>
      <c r="BM480" s="2">
        <v>108001</v>
      </c>
      <c r="BN480" s="2">
        <v>0</v>
      </c>
      <c r="BO480" s="2" t="s">
        <v>6</v>
      </c>
      <c r="BP480" s="2">
        <v>0</v>
      </c>
      <c r="BQ480" s="2">
        <v>3</v>
      </c>
      <c r="BR480" s="2">
        <v>0</v>
      </c>
      <c r="BS480" s="2">
        <v>1</v>
      </c>
      <c r="BT480" s="2">
        <v>1</v>
      </c>
      <c r="BU480" s="2">
        <v>1</v>
      </c>
      <c r="BV480" s="2">
        <v>1</v>
      </c>
      <c r="BW480" s="2">
        <v>1</v>
      </c>
      <c r="BX480" s="2">
        <v>1</v>
      </c>
      <c r="BY480" s="2" t="s">
        <v>6</v>
      </c>
      <c r="BZ480" s="2">
        <v>95</v>
      </c>
      <c r="CA480" s="2">
        <v>65</v>
      </c>
      <c r="CB480" s="2"/>
      <c r="CC480" s="2"/>
      <c r="CD480" s="2"/>
      <c r="CE480" s="2">
        <v>0</v>
      </c>
      <c r="CF480" s="2">
        <v>0</v>
      </c>
      <c r="CG480" s="2">
        <v>0</v>
      </c>
      <c r="CH480" s="2"/>
      <c r="CI480" s="2"/>
      <c r="CJ480" s="2"/>
      <c r="CK480" s="2"/>
      <c r="CL480" s="2"/>
      <c r="CM480" s="2">
        <v>0</v>
      </c>
      <c r="CN480" s="2" t="s">
        <v>6</v>
      </c>
      <c r="CO480" s="2">
        <v>0</v>
      </c>
      <c r="CP480" s="2">
        <f t="shared" si="385"/>
        <v>79.83</v>
      </c>
      <c r="CQ480" s="2">
        <f t="shared" si="386"/>
        <v>798.26</v>
      </c>
      <c r="CR480" s="2">
        <f t="shared" si="387"/>
        <v>0</v>
      </c>
      <c r="CS480" s="2">
        <f t="shared" si="388"/>
        <v>0</v>
      </c>
      <c r="CT480" s="2">
        <f t="shared" si="389"/>
        <v>0</v>
      </c>
      <c r="CU480" s="2">
        <f t="shared" si="390"/>
        <v>0</v>
      </c>
      <c r="CV480" s="2">
        <f t="shared" si="391"/>
        <v>0</v>
      </c>
      <c r="CW480" s="2">
        <f t="shared" si="392"/>
        <v>0</v>
      </c>
      <c r="CX480" s="2">
        <f t="shared" si="393"/>
        <v>0</v>
      </c>
      <c r="CY480" s="2">
        <f t="shared" si="394"/>
        <v>0</v>
      </c>
      <c r="CZ480" s="2">
        <f t="shared" si="395"/>
        <v>0</v>
      </c>
      <c r="DA480" s="2"/>
      <c r="DB480" s="2"/>
      <c r="DC480" s="2" t="s">
        <v>6</v>
      </c>
      <c r="DD480" s="2" t="s">
        <v>6</v>
      </c>
      <c r="DE480" s="2" t="s">
        <v>6</v>
      </c>
      <c r="DF480" s="2" t="s">
        <v>6</v>
      </c>
      <c r="DG480" s="2" t="s">
        <v>6</v>
      </c>
      <c r="DH480" s="2" t="s">
        <v>6</v>
      </c>
      <c r="DI480" s="2" t="s">
        <v>6</v>
      </c>
      <c r="DJ480" s="2" t="s">
        <v>6</v>
      </c>
      <c r="DK480" s="2" t="s">
        <v>6</v>
      </c>
      <c r="DL480" s="2" t="s">
        <v>6</v>
      </c>
      <c r="DM480" s="2" t="s">
        <v>6</v>
      </c>
      <c r="DN480" s="2">
        <v>0</v>
      </c>
      <c r="DO480" s="2">
        <v>0</v>
      </c>
      <c r="DP480" s="2">
        <v>1</v>
      </c>
      <c r="DQ480" s="2">
        <v>1</v>
      </c>
      <c r="DR480" s="2"/>
      <c r="DS480" s="2"/>
      <c r="DT480" s="2"/>
      <c r="DU480" s="2">
        <v>1010</v>
      </c>
      <c r="DV480" s="2" t="s">
        <v>439</v>
      </c>
      <c r="DW480" s="2" t="s">
        <v>439</v>
      </c>
      <c r="DX480" s="2">
        <v>10</v>
      </c>
      <c r="DY480" s="2"/>
      <c r="DZ480" s="2"/>
      <c r="EA480" s="2"/>
      <c r="EB480" s="2"/>
      <c r="EC480" s="2"/>
      <c r="ED480" s="2"/>
      <c r="EE480" s="2">
        <v>16510370</v>
      </c>
      <c r="EF480" s="2">
        <v>3</v>
      </c>
      <c r="EG480" s="2" t="s">
        <v>40</v>
      </c>
      <c r="EH480" s="2">
        <v>0</v>
      </c>
      <c r="EI480" s="2" t="s">
        <v>6</v>
      </c>
      <c r="EJ480" s="2">
        <v>2</v>
      </c>
      <c r="EK480" s="2">
        <v>108001</v>
      </c>
      <c r="EL480" s="2" t="s">
        <v>41</v>
      </c>
      <c r="EM480" s="2" t="s">
        <v>42</v>
      </c>
      <c r="EN480" s="2"/>
      <c r="EO480" s="2" t="s">
        <v>6</v>
      </c>
      <c r="EP480" s="2"/>
      <c r="EQ480" s="2">
        <v>0</v>
      </c>
      <c r="ER480" s="2">
        <v>798.26</v>
      </c>
      <c r="ES480" s="2">
        <v>798.26</v>
      </c>
      <c r="ET480" s="2">
        <v>0</v>
      </c>
      <c r="EU480" s="2">
        <v>0</v>
      </c>
      <c r="EV480" s="2">
        <v>0</v>
      </c>
      <c r="EW480" s="2">
        <v>0</v>
      </c>
      <c r="EX480" s="2">
        <v>0</v>
      </c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>
        <v>0</v>
      </c>
      <c r="FR480" s="2">
        <f t="shared" si="396"/>
        <v>0</v>
      </c>
      <c r="FS480" s="2">
        <v>0</v>
      </c>
      <c r="FT480" s="2"/>
      <c r="FU480" s="2"/>
      <c r="FV480" s="2"/>
      <c r="FW480" s="2"/>
      <c r="FX480" s="2">
        <v>95</v>
      </c>
      <c r="FY480" s="2">
        <v>65</v>
      </c>
      <c r="FZ480" s="2"/>
      <c r="GA480" s="2" t="s">
        <v>6</v>
      </c>
      <c r="GB480" s="2"/>
      <c r="GC480" s="2"/>
      <c r="GD480" s="2">
        <v>0</v>
      </c>
      <c r="GE480" s="2"/>
      <c r="GF480" s="2">
        <v>637788238</v>
      </c>
      <c r="GG480" s="2">
        <v>2</v>
      </c>
      <c r="GH480" s="2">
        <v>1</v>
      </c>
      <c r="GI480" s="2">
        <v>-2</v>
      </c>
      <c r="GJ480" s="2">
        <v>0</v>
      </c>
      <c r="GK480" s="2">
        <f>ROUND(R480*(R12)/100,2)</f>
        <v>0</v>
      </c>
      <c r="GL480" s="2">
        <f t="shared" si="397"/>
        <v>0</v>
      </c>
      <c r="GM480" s="2">
        <f t="shared" si="398"/>
        <v>79.83</v>
      </c>
      <c r="GN480" s="2">
        <f t="shared" si="399"/>
        <v>0</v>
      </c>
      <c r="GO480" s="2">
        <f t="shared" si="400"/>
        <v>79.83</v>
      </c>
      <c r="GP480" s="2">
        <f t="shared" si="401"/>
        <v>0</v>
      </c>
      <c r="GQ480" s="2"/>
      <c r="GR480" s="2">
        <v>0</v>
      </c>
      <c r="GS480" s="2">
        <v>3</v>
      </c>
      <c r="GT480" s="2">
        <v>0</v>
      </c>
      <c r="GU480" s="2" t="s">
        <v>6</v>
      </c>
      <c r="GV480" s="2">
        <f t="shared" si="402"/>
        <v>0</v>
      </c>
      <c r="GW480" s="2">
        <v>1</v>
      </c>
      <c r="GX480" s="2">
        <f t="shared" si="403"/>
        <v>0</v>
      </c>
      <c r="GY480" s="2"/>
      <c r="GZ480" s="2"/>
      <c r="HA480" s="2">
        <v>0</v>
      </c>
      <c r="HB480" s="2">
        <v>0</v>
      </c>
      <c r="HC480" s="2">
        <f t="shared" si="404"/>
        <v>0</v>
      </c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>
        <v>0</v>
      </c>
      <c r="IL480" s="2"/>
      <c r="IM480" s="2"/>
      <c r="IN480" s="2"/>
      <c r="IO480" s="2"/>
      <c r="IP480" s="2"/>
      <c r="IQ480" s="2"/>
      <c r="IR480" s="2"/>
      <c r="IS480" s="2"/>
      <c r="IT480" s="2"/>
      <c r="IU480" s="2"/>
    </row>
    <row r="481" spans="1:245" x14ac:dyDescent="0.2">
      <c r="A481">
        <v>18</v>
      </c>
      <c r="B481">
        <v>1</v>
      </c>
      <c r="C481">
        <v>879</v>
      </c>
      <c r="E481" t="s">
        <v>535</v>
      </c>
      <c r="F481" t="s">
        <v>536</v>
      </c>
      <c r="G481" t="s">
        <v>537</v>
      </c>
      <c r="H481" t="s">
        <v>439</v>
      </c>
      <c r="I481">
        <f>I479*J481</f>
        <v>0.1</v>
      </c>
      <c r="J481">
        <v>0.1</v>
      </c>
      <c r="O481">
        <f t="shared" si="371"/>
        <v>531.64</v>
      </c>
      <c r="P481">
        <f t="shared" si="372"/>
        <v>531.64</v>
      </c>
      <c r="Q481">
        <f t="shared" si="373"/>
        <v>0</v>
      </c>
      <c r="R481">
        <f t="shared" si="374"/>
        <v>0</v>
      </c>
      <c r="S481">
        <f t="shared" si="375"/>
        <v>0</v>
      </c>
      <c r="T481">
        <f t="shared" si="376"/>
        <v>0</v>
      </c>
      <c r="U481">
        <f t="shared" si="377"/>
        <v>0</v>
      </c>
      <c r="V481">
        <f t="shared" si="378"/>
        <v>0</v>
      </c>
      <c r="W481">
        <f t="shared" si="379"/>
        <v>0</v>
      </c>
      <c r="X481">
        <f t="shared" si="380"/>
        <v>0</v>
      </c>
      <c r="Y481">
        <f t="shared" si="381"/>
        <v>0</v>
      </c>
      <c r="AA481">
        <v>16781639</v>
      </c>
      <c r="AB481">
        <f t="shared" si="382"/>
        <v>798.26</v>
      </c>
      <c r="AC481">
        <f>ROUND((ES481),6)</f>
        <v>798.26</v>
      </c>
      <c r="AD481">
        <f>ROUND((((ET481)-(EU481))+AE481),6)</f>
        <v>0</v>
      </c>
      <c r="AE481">
        <f t="shared" si="415"/>
        <v>0</v>
      </c>
      <c r="AF481">
        <f t="shared" si="415"/>
        <v>0</v>
      </c>
      <c r="AG481">
        <f t="shared" si="383"/>
        <v>0</v>
      </c>
      <c r="AH481">
        <f t="shared" si="416"/>
        <v>0</v>
      </c>
      <c r="AI481">
        <f t="shared" si="416"/>
        <v>0</v>
      </c>
      <c r="AJ481">
        <f t="shared" si="384"/>
        <v>0</v>
      </c>
      <c r="AK481">
        <v>798.26</v>
      </c>
      <c r="AL481">
        <v>798.26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95</v>
      </c>
      <c r="AU481">
        <v>65</v>
      </c>
      <c r="AV481">
        <v>1</v>
      </c>
      <c r="AW481">
        <v>1</v>
      </c>
      <c r="AZ481">
        <v>6.66</v>
      </c>
      <c r="BA481">
        <v>1</v>
      </c>
      <c r="BB481">
        <v>1</v>
      </c>
      <c r="BC481">
        <v>6.66</v>
      </c>
      <c r="BD481" t="s">
        <v>6</v>
      </c>
      <c r="BE481" t="s">
        <v>6</v>
      </c>
      <c r="BF481" t="s">
        <v>6</v>
      </c>
      <c r="BG481" t="s">
        <v>6</v>
      </c>
      <c r="BH481">
        <v>3</v>
      </c>
      <c r="BI481">
        <v>2</v>
      </c>
      <c r="BJ481" t="s">
        <v>538</v>
      </c>
      <c r="BM481">
        <v>108001</v>
      </c>
      <c r="BN481">
        <v>0</v>
      </c>
      <c r="BO481" t="s">
        <v>6</v>
      </c>
      <c r="BP481">
        <v>0</v>
      </c>
      <c r="BQ481">
        <v>3</v>
      </c>
      <c r="BR481">
        <v>0</v>
      </c>
      <c r="BS481">
        <v>1</v>
      </c>
      <c r="BT481">
        <v>1</v>
      </c>
      <c r="BU481">
        <v>1</v>
      </c>
      <c r="BV481">
        <v>1</v>
      </c>
      <c r="BW481">
        <v>1</v>
      </c>
      <c r="BX481">
        <v>1</v>
      </c>
      <c r="BY481" t="s">
        <v>6</v>
      </c>
      <c r="BZ481">
        <v>95</v>
      </c>
      <c r="CA481">
        <v>65</v>
      </c>
      <c r="CE481">
        <v>0</v>
      </c>
      <c r="CF481">
        <v>0</v>
      </c>
      <c r="CG481">
        <v>0</v>
      </c>
      <c r="CM481">
        <v>0</v>
      </c>
      <c r="CN481" t="s">
        <v>6</v>
      </c>
      <c r="CO481">
        <v>0</v>
      </c>
      <c r="CP481">
        <f t="shared" si="385"/>
        <v>531.64</v>
      </c>
      <c r="CQ481">
        <f t="shared" si="386"/>
        <v>5316.4116000000004</v>
      </c>
      <c r="CR481">
        <f t="shared" si="387"/>
        <v>0</v>
      </c>
      <c r="CS481">
        <f t="shared" si="388"/>
        <v>0</v>
      </c>
      <c r="CT481">
        <f t="shared" si="389"/>
        <v>0</v>
      </c>
      <c r="CU481">
        <f t="shared" si="390"/>
        <v>0</v>
      </c>
      <c r="CV481">
        <f t="shared" si="391"/>
        <v>0</v>
      </c>
      <c r="CW481">
        <f t="shared" si="392"/>
        <v>0</v>
      </c>
      <c r="CX481">
        <f t="shared" si="393"/>
        <v>0</v>
      </c>
      <c r="CY481">
        <f t="shared" si="394"/>
        <v>0</v>
      </c>
      <c r="CZ481">
        <f t="shared" si="395"/>
        <v>0</v>
      </c>
      <c r="DC481" t="s">
        <v>6</v>
      </c>
      <c r="DD481" t="s">
        <v>6</v>
      </c>
      <c r="DE481" t="s">
        <v>6</v>
      </c>
      <c r="DF481" t="s">
        <v>6</v>
      </c>
      <c r="DG481" t="s">
        <v>6</v>
      </c>
      <c r="DH481" t="s">
        <v>6</v>
      </c>
      <c r="DI481" t="s">
        <v>6</v>
      </c>
      <c r="DJ481" t="s">
        <v>6</v>
      </c>
      <c r="DK481" t="s">
        <v>6</v>
      </c>
      <c r="DL481" t="s">
        <v>6</v>
      </c>
      <c r="DM481" t="s">
        <v>6</v>
      </c>
      <c r="DN481">
        <v>0</v>
      </c>
      <c r="DO481">
        <v>0</v>
      </c>
      <c r="DP481">
        <v>1</v>
      </c>
      <c r="DQ481">
        <v>1</v>
      </c>
      <c r="DU481">
        <v>1010</v>
      </c>
      <c r="DV481" t="s">
        <v>439</v>
      </c>
      <c r="DW481" t="s">
        <v>439</v>
      </c>
      <c r="DX481">
        <v>10</v>
      </c>
      <c r="EE481">
        <v>16510370</v>
      </c>
      <c r="EF481">
        <v>3</v>
      </c>
      <c r="EG481" t="s">
        <v>40</v>
      </c>
      <c r="EH481">
        <v>0</v>
      </c>
      <c r="EI481" t="s">
        <v>6</v>
      </c>
      <c r="EJ481">
        <v>2</v>
      </c>
      <c r="EK481">
        <v>108001</v>
      </c>
      <c r="EL481" t="s">
        <v>41</v>
      </c>
      <c r="EM481" t="s">
        <v>42</v>
      </c>
      <c r="EO481" t="s">
        <v>6</v>
      </c>
      <c r="EQ481">
        <v>0</v>
      </c>
      <c r="ER481">
        <v>798.26</v>
      </c>
      <c r="ES481">
        <v>798.26</v>
      </c>
      <c r="ET481">
        <v>0</v>
      </c>
      <c r="EU481">
        <v>0</v>
      </c>
      <c r="EV481">
        <v>0</v>
      </c>
      <c r="EW481">
        <v>0</v>
      </c>
      <c r="EX481">
        <v>0</v>
      </c>
      <c r="FQ481">
        <v>0</v>
      </c>
      <c r="FR481">
        <f t="shared" si="396"/>
        <v>0</v>
      </c>
      <c r="FS481">
        <v>0</v>
      </c>
      <c r="FX481">
        <v>95</v>
      </c>
      <c r="FY481">
        <v>65</v>
      </c>
      <c r="GA481" t="s">
        <v>6</v>
      </c>
      <c r="GD481">
        <v>0</v>
      </c>
      <c r="GF481">
        <v>637788238</v>
      </c>
      <c r="GG481">
        <v>1</v>
      </c>
      <c r="GH481">
        <v>1</v>
      </c>
      <c r="GI481">
        <v>4</v>
      </c>
      <c r="GJ481">
        <v>0</v>
      </c>
      <c r="GK481">
        <f>ROUND(R481*(S12)/100,2)</f>
        <v>0</v>
      </c>
      <c r="GL481">
        <f t="shared" si="397"/>
        <v>0</v>
      </c>
      <c r="GM481">
        <f t="shared" si="398"/>
        <v>531.64</v>
      </c>
      <c r="GN481">
        <f t="shared" si="399"/>
        <v>0</v>
      </c>
      <c r="GO481">
        <f t="shared" si="400"/>
        <v>531.64</v>
      </c>
      <c r="GP481">
        <f t="shared" si="401"/>
        <v>0</v>
      </c>
      <c r="GR481">
        <v>0</v>
      </c>
      <c r="GS481">
        <v>3</v>
      </c>
      <c r="GT481">
        <v>0</v>
      </c>
      <c r="GU481" t="s">
        <v>6</v>
      </c>
      <c r="GV481">
        <f t="shared" si="402"/>
        <v>0</v>
      </c>
      <c r="GW481">
        <v>1</v>
      </c>
      <c r="GX481">
        <f t="shared" si="403"/>
        <v>0</v>
      </c>
      <c r="HA481">
        <v>0</v>
      </c>
      <c r="HB481">
        <v>0</v>
      </c>
      <c r="HC481">
        <f t="shared" si="404"/>
        <v>0</v>
      </c>
      <c r="IK481">
        <v>0</v>
      </c>
    </row>
    <row r="483" spans="1:245" x14ac:dyDescent="0.2">
      <c r="A483" s="3">
        <v>51</v>
      </c>
      <c r="B483" s="3">
        <f>B444</f>
        <v>1</v>
      </c>
      <c r="C483" s="3">
        <f>A444</f>
        <v>5</v>
      </c>
      <c r="D483" s="3">
        <f>ROW(A444)</f>
        <v>444</v>
      </c>
      <c r="E483" s="3"/>
      <c r="F483" s="3" t="str">
        <f>IF(F444&lt;&gt;"",F444,"")</f>
        <v>Новый подраздел</v>
      </c>
      <c r="G483" s="3" t="str">
        <f>IF(G444&lt;&gt;"",G444,"")</f>
        <v>Пожарная сигнализация</v>
      </c>
      <c r="H483" s="3">
        <v>0</v>
      </c>
      <c r="I483" s="3"/>
      <c r="J483" s="3"/>
      <c r="K483" s="3"/>
      <c r="L483" s="3"/>
      <c r="M483" s="3"/>
      <c r="N483" s="3"/>
      <c r="O483" s="3">
        <f t="shared" ref="O483:T483" si="417">ROUND(AB483,2)</f>
        <v>3701.12</v>
      </c>
      <c r="P483" s="3">
        <f t="shared" si="417"/>
        <v>3363.87</v>
      </c>
      <c r="Q483" s="3">
        <f t="shared" si="417"/>
        <v>49.31</v>
      </c>
      <c r="R483" s="3">
        <f t="shared" si="417"/>
        <v>12</v>
      </c>
      <c r="S483" s="3">
        <f t="shared" si="417"/>
        <v>287.94</v>
      </c>
      <c r="T483" s="3">
        <f t="shared" si="417"/>
        <v>0</v>
      </c>
      <c r="U483" s="3">
        <f>AH483</f>
        <v>31.261560000000006</v>
      </c>
      <c r="V483" s="3">
        <f>AI483</f>
        <v>1.1604000000000001</v>
      </c>
      <c r="W483" s="3">
        <f>ROUND(AJ483,2)</f>
        <v>0</v>
      </c>
      <c r="X483" s="3">
        <f>ROUND(AK483,2)</f>
        <v>260.5</v>
      </c>
      <c r="Y483" s="3">
        <f>ROUND(AL483,2)</f>
        <v>188.67</v>
      </c>
      <c r="Z483" s="3"/>
      <c r="AA483" s="3"/>
      <c r="AB483" s="3">
        <f>ROUND(SUMIF(AA448:AA481,"=16781625",O448:O481),2)</f>
        <v>3701.12</v>
      </c>
      <c r="AC483" s="3">
        <f>ROUND(SUMIF(AA448:AA481,"=16781625",P448:P481),2)</f>
        <v>3363.87</v>
      </c>
      <c r="AD483" s="3">
        <f>ROUND(SUMIF(AA448:AA481,"=16781625",Q448:Q481),2)</f>
        <v>49.31</v>
      </c>
      <c r="AE483" s="3">
        <f>ROUND(SUMIF(AA448:AA481,"=16781625",R448:R481),2)</f>
        <v>12</v>
      </c>
      <c r="AF483" s="3">
        <f>ROUND(SUMIF(AA448:AA481,"=16781625",S448:S481),2)</f>
        <v>287.94</v>
      </c>
      <c r="AG483" s="3">
        <f>ROUND(SUMIF(AA448:AA481,"=16781625",T448:T481),2)</f>
        <v>0</v>
      </c>
      <c r="AH483" s="3">
        <f>SUMIF(AA448:AA481,"=16781625",U448:U481)</f>
        <v>31.261560000000006</v>
      </c>
      <c r="AI483" s="3">
        <f>SUMIF(AA448:AA481,"=16781625",V448:V481)</f>
        <v>1.1604000000000001</v>
      </c>
      <c r="AJ483" s="3">
        <f>ROUND(SUMIF(AA448:AA481,"=16781625",W448:W481),2)</f>
        <v>0</v>
      </c>
      <c r="AK483" s="3">
        <f>ROUND(SUMIF(AA448:AA481,"=16781625",X448:X481),2)</f>
        <v>260.5</v>
      </c>
      <c r="AL483" s="3">
        <f>ROUND(SUMIF(AA448:AA481,"=16781625",Y448:Y481),2)</f>
        <v>188.67</v>
      </c>
      <c r="AM483" s="3"/>
      <c r="AN483" s="3"/>
      <c r="AO483" s="3">
        <f t="shared" ref="AO483:BC483" si="418">ROUND(BX483,2)</f>
        <v>0</v>
      </c>
      <c r="AP483" s="3">
        <f t="shared" si="418"/>
        <v>0</v>
      </c>
      <c r="AQ483" s="3">
        <f t="shared" si="418"/>
        <v>0</v>
      </c>
      <c r="AR483" s="3">
        <f t="shared" si="418"/>
        <v>4150.29</v>
      </c>
      <c r="AS483" s="3">
        <f t="shared" si="418"/>
        <v>94.27</v>
      </c>
      <c r="AT483" s="3">
        <f t="shared" si="418"/>
        <v>4056.02</v>
      </c>
      <c r="AU483" s="3">
        <f t="shared" si="418"/>
        <v>0</v>
      </c>
      <c r="AV483" s="3">
        <f t="shared" si="418"/>
        <v>3363.87</v>
      </c>
      <c r="AW483" s="3">
        <f t="shared" si="418"/>
        <v>3363.87</v>
      </c>
      <c r="AX483" s="3">
        <f t="shared" si="418"/>
        <v>0</v>
      </c>
      <c r="AY483" s="3">
        <f t="shared" si="418"/>
        <v>3363.87</v>
      </c>
      <c r="AZ483" s="3">
        <f t="shared" si="418"/>
        <v>0</v>
      </c>
      <c r="BA483" s="3">
        <f t="shared" si="418"/>
        <v>0</v>
      </c>
      <c r="BB483" s="3">
        <f t="shared" si="418"/>
        <v>0</v>
      </c>
      <c r="BC483" s="3">
        <f t="shared" si="418"/>
        <v>0</v>
      </c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>
        <f>ROUND(SUMIF(AA448:AA481,"=16781625",FQ448:FQ481),2)</f>
        <v>0</v>
      </c>
      <c r="BY483" s="3">
        <f>ROUND(SUMIF(AA448:AA481,"=16781625",FR448:FR481),2)</f>
        <v>0</v>
      </c>
      <c r="BZ483" s="3">
        <f>ROUND(SUMIF(AA448:AA481,"=16781625",GL448:GL481),2)</f>
        <v>0</v>
      </c>
      <c r="CA483" s="3">
        <f>ROUND(SUMIF(AA448:AA481,"=16781625",GM448:GM481),2)</f>
        <v>4150.29</v>
      </c>
      <c r="CB483" s="3">
        <f>ROUND(SUMIF(AA448:AA481,"=16781625",GN448:GN481),2)</f>
        <v>94.27</v>
      </c>
      <c r="CC483" s="3">
        <f>ROUND(SUMIF(AA448:AA481,"=16781625",GO448:GO481),2)</f>
        <v>4056.02</v>
      </c>
      <c r="CD483" s="3">
        <f>ROUND(SUMIF(AA448:AA481,"=16781625",GP448:GP481),2)</f>
        <v>0</v>
      </c>
      <c r="CE483" s="3">
        <f>AC483-BX483</f>
        <v>3363.87</v>
      </c>
      <c r="CF483" s="3">
        <f>AC483-BY483</f>
        <v>3363.87</v>
      </c>
      <c r="CG483" s="3">
        <f>BX483-BZ483</f>
        <v>0</v>
      </c>
      <c r="CH483" s="3">
        <f>AC483-BX483-BY483+BZ483</f>
        <v>3363.87</v>
      </c>
      <c r="CI483" s="3">
        <f>BY483-BZ483</f>
        <v>0</v>
      </c>
      <c r="CJ483" s="3">
        <f>ROUND(SUMIF(AA448:AA481,"=16781625",GX448:GX481),2)</f>
        <v>0</v>
      </c>
      <c r="CK483" s="3">
        <f>ROUND(SUMIF(AA448:AA481,"=16781625",GY448:GY481),2)</f>
        <v>0</v>
      </c>
      <c r="CL483" s="3">
        <f>ROUND(SUMIF(AA448:AA481,"=16781625",GZ448:GZ481),2)</f>
        <v>0</v>
      </c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  <c r="DE483" s="3"/>
      <c r="DF483" s="3"/>
      <c r="DG483" s="4">
        <f t="shared" ref="DG483:DL483" si="419">ROUND(DT483,2)</f>
        <v>24649.29</v>
      </c>
      <c r="DH483" s="4">
        <f t="shared" si="419"/>
        <v>22403.32</v>
      </c>
      <c r="DI483" s="4">
        <f t="shared" si="419"/>
        <v>328.36</v>
      </c>
      <c r="DJ483" s="4">
        <f t="shared" si="419"/>
        <v>79.900000000000006</v>
      </c>
      <c r="DK483" s="4">
        <f t="shared" si="419"/>
        <v>1917.61</v>
      </c>
      <c r="DL483" s="4">
        <f t="shared" si="419"/>
        <v>0</v>
      </c>
      <c r="DM483" s="4">
        <f>DZ483</f>
        <v>31.261560000000006</v>
      </c>
      <c r="DN483" s="4">
        <f>EA483</f>
        <v>1.1604000000000001</v>
      </c>
      <c r="DO483" s="4">
        <f>ROUND(EB483,2)</f>
        <v>0</v>
      </c>
      <c r="DP483" s="4">
        <f>ROUND(EC483,2)</f>
        <v>1734.85</v>
      </c>
      <c r="DQ483" s="4">
        <f>ROUND(ED483,2)</f>
        <v>1256.4100000000001</v>
      </c>
      <c r="DR483" s="4"/>
      <c r="DS483" s="4"/>
      <c r="DT483" s="4">
        <f>ROUND(SUMIF(AA448:AA481,"=16781639",O448:O481),2)</f>
        <v>24649.29</v>
      </c>
      <c r="DU483" s="4">
        <f>ROUND(SUMIF(AA448:AA481,"=16781639",P448:P481),2)</f>
        <v>22403.32</v>
      </c>
      <c r="DV483" s="4">
        <f>ROUND(SUMIF(AA448:AA481,"=16781639",Q448:Q481),2)</f>
        <v>328.36</v>
      </c>
      <c r="DW483" s="4">
        <f>ROUND(SUMIF(AA448:AA481,"=16781639",R448:R481),2)</f>
        <v>79.900000000000006</v>
      </c>
      <c r="DX483" s="4">
        <f>ROUND(SUMIF(AA448:AA481,"=16781639",S448:S481),2)</f>
        <v>1917.61</v>
      </c>
      <c r="DY483" s="4">
        <f>ROUND(SUMIF(AA448:AA481,"=16781639",T448:T481),2)</f>
        <v>0</v>
      </c>
      <c r="DZ483" s="4">
        <f>SUMIF(AA448:AA481,"=16781639",U448:U481)</f>
        <v>31.261560000000006</v>
      </c>
      <c r="EA483" s="4">
        <f>SUMIF(AA448:AA481,"=16781639",V448:V481)</f>
        <v>1.1604000000000001</v>
      </c>
      <c r="EB483" s="4">
        <f>ROUND(SUMIF(AA448:AA481,"=16781639",W448:W481),2)</f>
        <v>0</v>
      </c>
      <c r="EC483" s="4">
        <f>ROUND(SUMIF(AA448:AA481,"=16781639",X448:X481),2)</f>
        <v>1734.85</v>
      </c>
      <c r="ED483" s="4">
        <f>ROUND(SUMIF(AA448:AA481,"=16781639",Y448:Y481),2)</f>
        <v>1256.4100000000001</v>
      </c>
      <c r="EE483" s="4"/>
      <c r="EF483" s="4"/>
      <c r="EG483" s="4">
        <f t="shared" ref="EG483:EU483" si="420">ROUND(FP483,2)</f>
        <v>0</v>
      </c>
      <c r="EH483" s="4">
        <f t="shared" si="420"/>
        <v>0</v>
      </c>
      <c r="EI483" s="4">
        <f t="shared" si="420"/>
        <v>0</v>
      </c>
      <c r="EJ483" s="4">
        <f t="shared" si="420"/>
        <v>27640.55</v>
      </c>
      <c r="EK483" s="4">
        <f t="shared" si="420"/>
        <v>627.67999999999995</v>
      </c>
      <c r="EL483" s="4">
        <f t="shared" si="420"/>
        <v>27012.87</v>
      </c>
      <c r="EM483" s="4">
        <f t="shared" si="420"/>
        <v>0</v>
      </c>
      <c r="EN483" s="4">
        <f t="shared" si="420"/>
        <v>22403.32</v>
      </c>
      <c r="EO483" s="4">
        <f t="shared" si="420"/>
        <v>22403.32</v>
      </c>
      <c r="EP483" s="4">
        <f t="shared" si="420"/>
        <v>0</v>
      </c>
      <c r="EQ483" s="4">
        <f t="shared" si="420"/>
        <v>22403.32</v>
      </c>
      <c r="ER483" s="4">
        <f t="shared" si="420"/>
        <v>0</v>
      </c>
      <c r="ES483" s="4">
        <f t="shared" si="420"/>
        <v>0</v>
      </c>
      <c r="ET483" s="4">
        <f t="shared" si="420"/>
        <v>0</v>
      </c>
      <c r="EU483" s="4">
        <f t="shared" si="420"/>
        <v>0</v>
      </c>
      <c r="EV483" s="4"/>
      <c r="EW483" s="4"/>
      <c r="EX483" s="4"/>
      <c r="EY483" s="4"/>
      <c r="EZ483" s="4"/>
      <c r="FA483" s="4"/>
      <c r="FB483" s="4"/>
      <c r="FC483" s="4"/>
      <c r="FD483" s="4"/>
      <c r="FE483" s="4"/>
      <c r="FF483" s="4"/>
      <c r="FG483" s="4"/>
      <c r="FH483" s="4"/>
      <c r="FI483" s="4"/>
      <c r="FJ483" s="4"/>
      <c r="FK483" s="4"/>
      <c r="FL483" s="4"/>
      <c r="FM483" s="4"/>
      <c r="FN483" s="4"/>
      <c r="FO483" s="4"/>
      <c r="FP483" s="4">
        <f>ROUND(SUMIF(AA448:AA481,"=16781639",FQ448:FQ481),2)</f>
        <v>0</v>
      </c>
      <c r="FQ483" s="4">
        <f>ROUND(SUMIF(AA448:AA481,"=16781639",FR448:FR481),2)</f>
        <v>0</v>
      </c>
      <c r="FR483" s="4">
        <f>ROUND(SUMIF(AA448:AA481,"=16781639",GL448:GL481),2)</f>
        <v>0</v>
      </c>
      <c r="FS483" s="4">
        <f>ROUND(SUMIF(AA448:AA481,"=16781639",GM448:GM481),2)</f>
        <v>27640.55</v>
      </c>
      <c r="FT483" s="4">
        <f>ROUND(SUMIF(AA448:AA481,"=16781639",GN448:GN481),2)</f>
        <v>627.67999999999995</v>
      </c>
      <c r="FU483" s="4">
        <f>ROUND(SUMIF(AA448:AA481,"=16781639",GO448:GO481),2)</f>
        <v>27012.87</v>
      </c>
      <c r="FV483" s="4">
        <f>ROUND(SUMIF(AA448:AA481,"=16781639",GP448:GP481),2)</f>
        <v>0</v>
      </c>
      <c r="FW483" s="4">
        <f>DU483-FP483</f>
        <v>22403.32</v>
      </c>
      <c r="FX483" s="4">
        <f>DU483-FQ483</f>
        <v>22403.32</v>
      </c>
      <c r="FY483" s="4">
        <f>FP483-FR483</f>
        <v>0</v>
      </c>
      <c r="FZ483" s="4">
        <f>DU483-FP483-FQ483+FR483</f>
        <v>22403.32</v>
      </c>
      <c r="GA483" s="4">
        <f>FQ483-FR483</f>
        <v>0</v>
      </c>
      <c r="GB483" s="4">
        <f>ROUND(SUMIF(AA448:AA481,"=16781639",GX448:GX481),2)</f>
        <v>0</v>
      </c>
      <c r="GC483" s="4">
        <f>ROUND(SUMIF(AA448:AA481,"=16781639",GY448:GY481),2)</f>
        <v>0</v>
      </c>
      <c r="GD483" s="4">
        <f>ROUND(SUMIF(AA448:AA481,"=16781639",GZ448:GZ481),2)</f>
        <v>0</v>
      </c>
      <c r="GE483" s="4"/>
      <c r="GF483" s="4"/>
      <c r="GG483" s="4"/>
      <c r="GH483" s="4"/>
      <c r="GI483" s="4"/>
      <c r="GJ483" s="4"/>
      <c r="GK483" s="4"/>
      <c r="GL483" s="4"/>
      <c r="GM483" s="4"/>
      <c r="GN483" s="4"/>
      <c r="GO483" s="4"/>
      <c r="GP483" s="4"/>
      <c r="GQ483" s="4"/>
      <c r="GR483" s="4"/>
      <c r="GS483" s="4"/>
      <c r="GT483" s="4"/>
      <c r="GU483" s="4"/>
      <c r="GV483" s="4"/>
      <c r="GW483" s="4"/>
      <c r="GX483" s="4">
        <v>0</v>
      </c>
    </row>
    <row r="485" spans="1:245" x14ac:dyDescent="0.2">
      <c r="A485" s="5">
        <v>50</v>
      </c>
      <c r="B485" s="5">
        <v>0</v>
      </c>
      <c r="C485" s="5">
        <v>0</v>
      </c>
      <c r="D485" s="5">
        <v>1</v>
      </c>
      <c r="E485" s="5">
        <v>201</v>
      </c>
      <c r="F485" s="5">
        <f>ROUND(Source!O483,O485)</f>
        <v>3701.12</v>
      </c>
      <c r="G485" s="5" t="s">
        <v>109</v>
      </c>
      <c r="H485" s="5" t="s">
        <v>110</v>
      </c>
      <c r="I485" s="5"/>
      <c r="J485" s="5"/>
      <c r="K485" s="5">
        <v>201</v>
      </c>
      <c r="L485" s="5">
        <v>1</v>
      </c>
      <c r="M485" s="5">
        <v>3</v>
      </c>
      <c r="N485" s="5" t="s">
        <v>6</v>
      </c>
      <c r="O485" s="5">
        <v>2</v>
      </c>
      <c r="P485" s="5">
        <f>ROUND(Source!DG483,O485)</f>
        <v>24649.29</v>
      </c>
      <c r="Q485" s="5"/>
      <c r="R485" s="5"/>
      <c r="S485" s="5"/>
      <c r="T485" s="5"/>
      <c r="U485" s="5"/>
      <c r="V485" s="5"/>
      <c r="W485" s="5"/>
    </row>
    <row r="486" spans="1:245" x14ac:dyDescent="0.2">
      <c r="A486" s="5">
        <v>50</v>
      </c>
      <c r="B486" s="5">
        <v>0</v>
      </c>
      <c r="C486" s="5">
        <v>0</v>
      </c>
      <c r="D486" s="5">
        <v>1</v>
      </c>
      <c r="E486" s="5">
        <v>202</v>
      </c>
      <c r="F486" s="5">
        <f>ROUND(Source!P483,O486)</f>
        <v>3363.87</v>
      </c>
      <c r="G486" s="5" t="s">
        <v>111</v>
      </c>
      <c r="H486" s="5" t="s">
        <v>112</v>
      </c>
      <c r="I486" s="5"/>
      <c r="J486" s="5"/>
      <c r="K486" s="5">
        <v>202</v>
      </c>
      <c r="L486" s="5">
        <v>2</v>
      </c>
      <c r="M486" s="5">
        <v>3</v>
      </c>
      <c r="N486" s="5" t="s">
        <v>6</v>
      </c>
      <c r="O486" s="5">
        <v>2</v>
      </c>
      <c r="P486" s="5">
        <f>ROUND(Source!DH483,O486)</f>
        <v>22403.32</v>
      </c>
      <c r="Q486" s="5"/>
      <c r="R486" s="5"/>
      <c r="S486" s="5"/>
      <c r="T486" s="5"/>
      <c r="U486" s="5"/>
      <c r="V486" s="5"/>
      <c r="W486" s="5"/>
    </row>
    <row r="487" spans="1:245" x14ac:dyDescent="0.2">
      <c r="A487" s="5">
        <v>50</v>
      </c>
      <c r="B487" s="5">
        <v>0</v>
      </c>
      <c r="C487" s="5">
        <v>0</v>
      </c>
      <c r="D487" s="5">
        <v>1</v>
      </c>
      <c r="E487" s="5">
        <v>222</v>
      </c>
      <c r="F487" s="5">
        <f>ROUND(Source!AO483,O487)</f>
        <v>0</v>
      </c>
      <c r="G487" s="5" t="s">
        <v>113</v>
      </c>
      <c r="H487" s="5" t="s">
        <v>114</v>
      </c>
      <c r="I487" s="5"/>
      <c r="J487" s="5"/>
      <c r="K487" s="5">
        <v>222</v>
      </c>
      <c r="L487" s="5">
        <v>3</v>
      </c>
      <c r="M487" s="5">
        <v>3</v>
      </c>
      <c r="N487" s="5" t="s">
        <v>6</v>
      </c>
      <c r="O487" s="5">
        <v>2</v>
      </c>
      <c r="P487" s="5">
        <f>ROUND(Source!EG483,O487)</f>
        <v>0</v>
      </c>
      <c r="Q487" s="5"/>
      <c r="R487" s="5"/>
      <c r="S487" s="5"/>
      <c r="T487" s="5"/>
      <c r="U487" s="5"/>
      <c r="V487" s="5"/>
      <c r="W487" s="5"/>
    </row>
    <row r="488" spans="1:245" x14ac:dyDescent="0.2">
      <c r="A488" s="5">
        <v>50</v>
      </c>
      <c r="B488" s="5">
        <v>0</v>
      </c>
      <c r="C488" s="5">
        <v>0</v>
      </c>
      <c r="D488" s="5">
        <v>1</v>
      </c>
      <c r="E488" s="5">
        <v>225</v>
      </c>
      <c r="F488" s="5">
        <f>ROUND(Source!AV483,O488)</f>
        <v>3363.87</v>
      </c>
      <c r="G488" s="5" t="s">
        <v>115</v>
      </c>
      <c r="H488" s="5" t="s">
        <v>116</v>
      </c>
      <c r="I488" s="5"/>
      <c r="J488" s="5"/>
      <c r="K488" s="5">
        <v>225</v>
      </c>
      <c r="L488" s="5">
        <v>4</v>
      </c>
      <c r="M488" s="5">
        <v>3</v>
      </c>
      <c r="N488" s="5" t="s">
        <v>6</v>
      </c>
      <c r="O488" s="5">
        <v>2</v>
      </c>
      <c r="P488" s="5">
        <f>ROUND(Source!EN483,O488)</f>
        <v>22403.32</v>
      </c>
      <c r="Q488" s="5"/>
      <c r="R488" s="5"/>
      <c r="S488" s="5"/>
      <c r="T488" s="5"/>
      <c r="U488" s="5"/>
      <c r="V488" s="5"/>
      <c r="W488" s="5"/>
    </row>
    <row r="489" spans="1:245" x14ac:dyDescent="0.2">
      <c r="A489" s="5">
        <v>50</v>
      </c>
      <c r="B489" s="5">
        <v>0</v>
      </c>
      <c r="C489" s="5">
        <v>0</v>
      </c>
      <c r="D489" s="5">
        <v>1</v>
      </c>
      <c r="E489" s="5">
        <v>226</v>
      </c>
      <c r="F489" s="5">
        <f>ROUND(Source!AW483,O489)</f>
        <v>3363.87</v>
      </c>
      <c r="G489" s="5" t="s">
        <v>117</v>
      </c>
      <c r="H489" s="5" t="s">
        <v>118</v>
      </c>
      <c r="I489" s="5"/>
      <c r="J489" s="5"/>
      <c r="K489" s="5">
        <v>226</v>
      </c>
      <c r="L489" s="5">
        <v>5</v>
      </c>
      <c r="M489" s="5">
        <v>3</v>
      </c>
      <c r="N489" s="5" t="s">
        <v>6</v>
      </c>
      <c r="O489" s="5">
        <v>2</v>
      </c>
      <c r="P489" s="5">
        <f>ROUND(Source!EO483,O489)</f>
        <v>22403.32</v>
      </c>
      <c r="Q489" s="5"/>
      <c r="R489" s="5"/>
      <c r="S489" s="5"/>
      <c r="T489" s="5"/>
      <c r="U489" s="5"/>
      <c r="V489" s="5"/>
      <c r="W489" s="5"/>
    </row>
    <row r="490" spans="1:245" x14ac:dyDescent="0.2">
      <c r="A490" s="5">
        <v>50</v>
      </c>
      <c r="B490" s="5">
        <v>0</v>
      </c>
      <c r="C490" s="5">
        <v>0</v>
      </c>
      <c r="D490" s="5">
        <v>1</v>
      </c>
      <c r="E490" s="5">
        <v>227</v>
      </c>
      <c r="F490" s="5">
        <f>ROUND(Source!AX483,O490)</f>
        <v>0</v>
      </c>
      <c r="G490" s="5" t="s">
        <v>119</v>
      </c>
      <c r="H490" s="5" t="s">
        <v>120</v>
      </c>
      <c r="I490" s="5"/>
      <c r="J490" s="5"/>
      <c r="K490" s="5">
        <v>227</v>
      </c>
      <c r="L490" s="5">
        <v>6</v>
      </c>
      <c r="M490" s="5">
        <v>3</v>
      </c>
      <c r="N490" s="5" t="s">
        <v>6</v>
      </c>
      <c r="O490" s="5">
        <v>2</v>
      </c>
      <c r="P490" s="5">
        <f>ROUND(Source!EP483,O490)</f>
        <v>0</v>
      </c>
      <c r="Q490" s="5"/>
      <c r="R490" s="5"/>
      <c r="S490" s="5"/>
      <c r="T490" s="5"/>
      <c r="U490" s="5"/>
      <c r="V490" s="5"/>
      <c r="W490" s="5"/>
    </row>
    <row r="491" spans="1:245" x14ac:dyDescent="0.2">
      <c r="A491" s="5">
        <v>50</v>
      </c>
      <c r="B491" s="5">
        <v>0</v>
      </c>
      <c r="C491" s="5">
        <v>0</v>
      </c>
      <c r="D491" s="5">
        <v>1</v>
      </c>
      <c r="E491" s="5">
        <v>228</v>
      </c>
      <c r="F491" s="5">
        <f>ROUND(Source!AY483,O491)</f>
        <v>3363.87</v>
      </c>
      <c r="G491" s="5" t="s">
        <v>121</v>
      </c>
      <c r="H491" s="5" t="s">
        <v>122</v>
      </c>
      <c r="I491" s="5"/>
      <c r="J491" s="5"/>
      <c r="K491" s="5">
        <v>228</v>
      </c>
      <c r="L491" s="5">
        <v>7</v>
      </c>
      <c r="M491" s="5">
        <v>3</v>
      </c>
      <c r="N491" s="5" t="s">
        <v>6</v>
      </c>
      <c r="O491" s="5">
        <v>2</v>
      </c>
      <c r="P491" s="5">
        <f>ROUND(Source!EQ483,O491)</f>
        <v>22403.32</v>
      </c>
      <c r="Q491" s="5"/>
      <c r="R491" s="5"/>
      <c r="S491" s="5"/>
      <c r="T491" s="5"/>
      <c r="U491" s="5"/>
      <c r="V491" s="5"/>
      <c r="W491" s="5"/>
    </row>
    <row r="492" spans="1:245" x14ac:dyDescent="0.2">
      <c r="A492" s="5">
        <v>50</v>
      </c>
      <c r="B492" s="5">
        <v>0</v>
      </c>
      <c r="C492" s="5">
        <v>0</v>
      </c>
      <c r="D492" s="5">
        <v>1</v>
      </c>
      <c r="E492" s="5">
        <v>216</v>
      </c>
      <c r="F492" s="5">
        <f>ROUND(Source!AP483,O492)</f>
        <v>0</v>
      </c>
      <c r="G492" s="5" t="s">
        <v>123</v>
      </c>
      <c r="H492" s="5" t="s">
        <v>124</v>
      </c>
      <c r="I492" s="5"/>
      <c r="J492" s="5"/>
      <c r="K492" s="5">
        <v>216</v>
      </c>
      <c r="L492" s="5">
        <v>8</v>
      </c>
      <c r="M492" s="5">
        <v>3</v>
      </c>
      <c r="N492" s="5" t="s">
        <v>6</v>
      </c>
      <c r="O492" s="5">
        <v>2</v>
      </c>
      <c r="P492" s="5">
        <f>ROUND(Source!EH483,O492)</f>
        <v>0</v>
      </c>
      <c r="Q492" s="5"/>
      <c r="R492" s="5"/>
      <c r="S492" s="5"/>
      <c r="T492" s="5"/>
      <c r="U492" s="5"/>
      <c r="V492" s="5"/>
      <c r="W492" s="5"/>
    </row>
    <row r="493" spans="1:245" x14ac:dyDescent="0.2">
      <c r="A493" s="5">
        <v>50</v>
      </c>
      <c r="B493" s="5">
        <v>0</v>
      </c>
      <c r="C493" s="5">
        <v>0</v>
      </c>
      <c r="D493" s="5">
        <v>1</v>
      </c>
      <c r="E493" s="5">
        <v>223</v>
      </c>
      <c r="F493" s="5">
        <f>ROUND(Source!AQ483,O493)</f>
        <v>0</v>
      </c>
      <c r="G493" s="5" t="s">
        <v>125</v>
      </c>
      <c r="H493" s="5" t="s">
        <v>126</v>
      </c>
      <c r="I493" s="5"/>
      <c r="J493" s="5"/>
      <c r="K493" s="5">
        <v>223</v>
      </c>
      <c r="L493" s="5">
        <v>9</v>
      </c>
      <c r="M493" s="5">
        <v>3</v>
      </c>
      <c r="N493" s="5" t="s">
        <v>6</v>
      </c>
      <c r="O493" s="5">
        <v>2</v>
      </c>
      <c r="P493" s="5">
        <f>ROUND(Source!EI483,O493)</f>
        <v>0</v>
      </c>
      <c r="Q493" s="5"/>
      <c r="R493" s="5"/>
      <c r="S493" s="5"/>
      <c r="T493" s="5"/>
      <c r="U493" s="5"/>
      <c r="V493" s="5"/>
      <c r="W493" s="5"/>
    </row>
    <row r="494" spans="1:245" x14ac:dyDescent="0.2">
      <c r="A494" s="5">
        <v>50</v>
      </c>
      <c r="B494" s="5">
        <v>0</v>
      </c>
      <c r="C494" s="5">
        <v>0</v>
      </c>
      <c r="D494" s="5">
        <v>1</v>
      </c>
      <c r="E494" s="5">
        <v>229</v>
      </c>
      <c r="F494" s="5">
        <f>ROUND(Source!AZ483,O494)</f>
        <v>0</v>
      </c>
      <c r="G494" s="5" t="s">
        <v>127</v>
      </c>
      <c r="H494" s="5" t="s">
        <v>128</v>
      </c>
      <c r="I494" s="5"/>
      <c r="J494" s="5"/>
      <c r="K494" s="5">
        <v>229</v>
      </c>
      <c r="L494" s="5">
        <v>10</v>
      </c>
      <c r="M494" s="5">
        <v>3</v>
      </c>
      <c r="N494" s="5" t="s">
        <v>6</v>
      </c>
      <c r="O494" s="5">
        <v>2</v>
      </c>
      <c r="P494" s="5">
        <f>ROUND(Source!ER483,O494)</f>
        <v>0</v>
      </c>
      <c r="Q494" s="5"/>
      <c r="R494" s="5"/>
      <c r="S494" s="5"/>
      <c r="T494" s="5"/>
      <c r="U494" s="5"/>
      <c r="V494" s="5"/>
      <c r="W494" s="5"/>
    </row>
    <row r="495" spans="1:245" x14ac:dyDescent="0.2">
      <c r="A495" s="5">
        <v>50</v>
      </c>
      <c r="B495" s="5">
        <v>0</v>
      </c>
      <c r="C495" s="5">
        <v>0</v>
      </c>
      <c r="D495" s="5">
        <v>1</v>
      </c>
      <c r="E495" s="5">
        <v>203</v>
      </c>
      <c r="F495" s="5">
        <f>ROUND(Source!Q483,O495)</f>
        <v>49.31</v>
      </c>
      <c r="G495" s="5" t="s">
        <v>129</v>
      </c>
      <c r="H495" s="5" t="s">
        <v>130</v>
      </c>
      <c r="I495" s="5"/>
      <c r="J495" s="5"/>
      <c r="K495" s="5">
        <v>203</v>
      </c>
      <c r="L495" s="5">
        <v>11</v>
      </c>
      <c r="M495" s="5">
        <v>3</v>
      </c>
      <c r="N495" s="5" t="s">
        <v>6</v>
      </c>
      <c r="O495" s="5">
        <v>2</v>
      </c>
      <c r="P495" s="5">
        <f>ROUND(Source!DI483,O495)</f>
        <v>328.36</v>
      </c>
      <c r="Q495" s="5"/>
      <c r="R495" s="5"/>
      <c r="S495" s="5"/>
      <c r="T495" s="5"/>
      <c r="U495" s="5"/>
      <c r="V495" s="5"/>
      <c r="W495" s="5"/>
    </row>
    <row r="496" spans="1:245" x14ac:dyDescent="0.2">
      <c r="A496" s="5">
        <v>50</v>
      </c>
      <c r="B496" s="5">
        <v>0</v>
      </c>
      <c r="C496" s="5">
        <v>0</v>
      </c>
      <c r="D496" s="5">
        <v>1</v>
      </c>
      <c r="E496" s="5">
        <v>231</v>
      </c>
      <c r="F496" s="5">
        <f>ROUND(Source!BB483,O496)</f>
        <v>0</v>
      </c>
      <c r="G496" s="5" t="s">
        <v>131</v>
      </c>
      <c r="H496" s="5" t="s">
        <v>132</v>
      </c>
      <c r="I496" s="5"/>
      <c r="J496" s="5"/>
      <c r="K496" s="5">
        <v>231</v>
      </c>
      <c r="L496" s="5">
        <v>12</v>
      </c>
      <c r="M496" s="5">
        <v>3</v>
      </c>
      <c r="N496" s="5" t="s">
        <v>6</v>
      </c>
      <c r="O496" s="5">
        <v>2</v>
      </c>
      <c r="P496" s="5">
        <f>ROUND(Source!ET483,O496)</f>
        <v>0</v>
      </c>
      <c r="Q496" s="5"/>
      <c r="R496" s="5"/>
      <c r="S496" s="5"/>
      <c r="T496" s="5"/>
      <c r="U496" s="5"/>
      <c r="V496" s="5"/>
      <c r="W496" s="5"/>
    </row>
    <row r="497" spans="1:206" x14ac:dyDescent="0.2">
      <c r="A497" s="5">
        <v>50</v>
      </c>
      <c r="B497" s="5">
        <v>0</v>
      </c>
      <c r="C497" s="5">
        <v>0</v>
      </c>
      <c r="D497" s="5">
        <v>1</v>
      </c>
      <c r="E497" s="5">
        <v>204</v>
      </c>
      <c r="F497" s="5">
        <f>ROUND(Source!R483,O497)</f>
        <v>12</v>
      </c>
      <c r="G497" s="5" t="s">
        <v>133</v>
      </c>
      <c r="H497" s="5" t="s">
        <v>134</v>
      </c>
      <c r="I497" s="5"/>
      <c r="J497" s="5"/>
      <c r="K497" s="5">
        <v>204</v>
      </c>
      <c r="L497" s="5">
        <v>13</v>
      </c>
      <c r="M497" s="5">
        <v>3</v>
      </c>
      <c r="N497" s="5" t="s">
        <v>6</v>
      </c>
      <c r="O497" s="5">
        <v>2</v>
      </c>
      <c r="P497" s="5">
        <f>ROUND(Source!DJ483,O497)</f>
        <v>79.900000000000006</v>
      </c>
      <c r="Q497" s="5"/>
      <c r="R497" s="5"/>
      <c r="S497" s="5"/>
      <c r="T497" s="5"/>
      <c r="U497" s="5"/>
      <c r="V497" s="5"/>
      <c r="W497" s="5"/>
    </row>
    <row r="498" spans="1:206" x14ac:dyDescent="0.2">
      <c r="A498" s="5">
        <v>50</v>
      </c>
      <c r="B498" s="5">
        <v>0</v>
      </c>
      <c r="C498" s="5">
        <v>0</v>
      </c>
      <c r="D498" s="5">
        <v>1</v>
      </c>
      <c r="E498" s="5">
        <v>205</v>
      </c>
      <c r="F498" s="5">
        <f>ROUND(Source!S483,O498)</f>
        <v>287.94</v>
      </c>
      <c r="G498" s="5" t="s">
        <v>135</v>
      </c>
      <c r="H498" s="5" t="s">
        <v>136</v>
      </c>
      <c r="I498" s="5"/>
      <c r="J498" s="5"/>
      <c r="K498" s="5">
        <v>205</v>
      </c>
      <c r="L498" s="5">
        <v>14</v>
      </c>
      <c r="M498" s="5">
        <v>3</v>
      </c>
      <c r="N498" s="5" t="s">
        <v>6</v>
      </c>
      <c r="O498" s="5">
        <v>2</v>
      </c>
      <c r="P498" s="5">
        <f>ROUND(Source!DK483,O498)</f>
        <v>1917.61</v>
      </c>
      <c r="Q498" s="5"/>
      <c r="R498" s="5"/>
      <c r="S498" s="5"/>
      <c r="T498" s="5"/>
      <c r="U498" s="5"/>
      <c r="V498" s="5"/>
      <c r="W498" s="5"/>
    </row>
    <row r="499" spans="1:206" x14ac:dyDescent="0.2">
      <c r="A499" s="5">
        <v>50</v>
      </c>
      <c r="B499" s="5">
        <v>0</v>
      </c>
      <c r="C499" s="5">
        <v>0</v>
      </c>
      <c r="D499" s="5">
        <v>1</v>
      </c>
      <c r="E499" s="5">
        <v>232</v>
      </c>
      <c r="F499" s="5">
        <f>ROUND(Source!BC483,O499)</f>
        <v>0</v>
      </c>
      <c r="G499" s="5" t="s">
        <v>137</v>
      </c>
      <c r="H499" s="5" t="s">
        <v>138</v>
      </c>
      <c r="I499" s="5"/>
      <c r="J499" s="5"/>
      <c r="K499" s="5">
        <v>232</v>
      </c>
      <c r="L499" s="5">
        <v>15</v>
      </c>
      <c r="M499" s="5">
        <v>3</v>
      </c>
      <c r="N499" s="5" t="s">
        <v>6</v>
      </c>
      <c r="O499" s="5">
        <v>2</v>
      </c>
      <c r="P499" s="5">
        <f>ROUND(Source!EU483,O499)</f>
        <v>0</v>
      </c>
      <c r="Q499" s="5"/>
      <c r="R499" s="5"/>
      <c r="S499" s="5"/>
      <c r="T499" s="5"/>
      <c r="U499" s="5"/>
      <c r="V499" s="5"/>
      <c r="W499" s="5"/>
    </row>
    <row r="500" spans="1:206" x14ac:dyDescent="0.2">
      <c r="A500" s="5">
        <v>50</v>
      </c>
      <c r="B500" s="5">
        <v>0</v>
      </c>
      <c r="C500" s="5">
        <v>0</v>
      </c>
      <c r="D500" s="5">
        <v>1</v>
      </c>
      <c r="E500" s="5">
        <v>214</v>
      </c>
      <c r="F500" s="5">
        <f>ROUND(Source!AS483,O500)</f>
        <v>94.27</v>
      </c>
      <c r="G500" s="5" t="s">
        <v>139</v>
      </c>
      <c r="H500" s="5" t="s">
        <v>140</v>
      </c>
      <c r="I500" s="5"/>
      <c r="J500" s="5"/>
      <c r="K500" s="5">
        <v>214</v>
      </c>
      <c r="L500" s="5">
        <v>16</v>
      </c>
      <c r="M500" s="5">
        <v>3</v>
      </c>
      <c r="N500" s="5" t="s">
        <v>6</v>
      </c>
      <c r="O500" s="5">
        <v>2</v>
      </c>
      <c r="P500" s="5">
        <f>ROUND(Source!EK483,O500)</f>
        <v>627.67999999999995</v>
      </c>
      <c r="Q500" s="5"/>
      <c r="R500" s="5"/>
      <c r="S500" s="5"/>
      <c r="T500" s="5"/>
      <c r="U500" s="5"/>
      <c r="V500" s="5"/>
      <c r="W500" s="5"/>
    </row>
    <row r="501" spans="1:206" x14ac:dyDescent="0.2">
      <c r="A501" s="5">
        <v>50</v>
      </c>
      <c r="B501" s="5">
        <v>0</v>
      </c>
      <c r="C501" s="5">
        <v>0</v>
      </c>
      <c r="D501" s="5">
        <v>1</v>
      </c>
      <c r="E501" s="5">
        <v>215</v>
      </c>
      <c r="F501" s="5">
        <f>ROUND(Source!AT483,O501)</f>
        <v>4056.02</v>
      </c>
      <c r="G501" s="5" t="s">
        <v>141</v>
      </c>
      <c r="H501" s="5" t="s">
        <v>142</v>
      </c>
      <c r="I501" s="5"/>
      <c r="J501" s="5"/>
      <c r="K501" s="5">
        <v>215</v>
      </c>
      <c r="L501" s="5">
        <v>17</v>
      </c>
      <c r="M501" s="5">
        <v>3</v>
      </c>
      <c r="N501" s="5" t="s">
        <v>6</v>
      </c>
      <c r="O501" s="5">
        <v>2</v>
      </c>
      <c r="P501" s="5">
        <f>ROUND(Source!EL483,O501)</f>
        <v>27012.87</v>
      </c>
      <c r="Q501" s="5"/>
      <c r="R501" s="5"/>
      <c r="S501" s="5"/>
      <c r="T501" s="5"/>
      <c r="U501" s="5"/>
      <c r="V501" s="5"/>
      <c r="W501" s="5"/>
    </row>
    <row r="502" spans="1:206" x14ac:dyDescent="0.2">
      <c r="A502" s="5">
        <v>50</v>
      </c>
      <c r="B502" s="5">
        <v>0</v>
      </c>
      <c r="C502" s="5">
        <v>0</v>
      </c>
      <c r="D502" s="5">
        <v>1</v>
      </c>
      <c r="E502" s="5">
        <v>217</v>
      </c>
      <c r="F502" s="5">
        <f>ROUND(Source!AU483,O502)</f>
        <v>0</v>
      </c>
      <c r="G502" s="5" t="s">
        <v>143</v>
      </c>
      <c r="H502" s="5" t="s">
        <v>144</v>
      </c>
      <c r="I502" s="5"/>
      <c r="J502" s="5"/>
      <c r="K502" s="5">
        <v>217</v>
      </c>
      <c r="L502" s="5">
        <v>18</v>
      </c>
      <c r="M502" s="5">
        <v>3</v>
      </c>
      <c r="N502" s="5" t="s">
        <v>6</v>
      </c>
      <c r="O502" s="5">
        <v>2</v>
      </c>
      <c r="P502" s="5">
        <f>ROUND(Source!EM483,O502)</f>
        <v>0</v>
      </c>
      <c r="Q502" s="5"/>
      <c r="R502" s="5"/>
      <c r="S502" s="5"/>
      <c r="T502" s="5"/>
      <c r="U502" s="5"/>
      <c r="V502" s="5"/>
      <c r="W502" s="5"/>
    </row>
    <row r="503" spans="1:206" x14ac:dyDescent="0.2">
      <c r="A503" s="5">
        <v>50</v>
      </c>
      <c r="B503" s="5">
        <v>0</v>
      </c>
      <c r="C503" s="5">
        <v>0</v>
      </c>
      <c r="D503" s="5">
        <v>1</v>
      </c>
      <c r="E503" s="5">
        <v>230</v>
      </c>
      <c r="F503" s="5">
        <f>ROUND(Source!BA483,O503)</f>
        <v>0</v>
      </c>
      <c r="G503" s="5" t="s">
        <v>145</v>
      </c>
      <c r="H503" s="5" t="s">
        <v>146</v>
      </c>
      <c r="I503" s="5"/>
      <c r="J503" s="5"/>
      <c r="K503" s="5">
        <v>230</v>
      </c>
      <c r="L503" s="5">
        <v>19</v>
      </c>
      <c r="M503" s="5">
        <v>3</v>
      </c>
      <c r="N503" s="5" t="s">
        <v>6</v>
      </c>
      <c r="O503" s="5">
        <v>2</v>
      </c>
      <c r="P503" s="5">
        <f>ROUND(Source!ES483,O503)</f>
        <v>0</v>
      </c>
      <c r="Q503" s="5"/>
      <c r="R503" s="5"/>
      <c r="S503" s="5"/>
      <c r="T503" s="5"/>
      <c r="U503" s="5"/>
      <c r="V503" s="5"/>
      <c r="W503" s="5"/>
    </row>
    <row r="504" spans="1:206" x14ac:dyDescent="0.2">
      <c r="A504" s="5">
        <v>50</v>
      </c>
      <c r="B504" s="5">
        <v>0</v>
      </c>
      <c r="C504" s="5">
        <v>0</v>
      </c>
      <c r="D504" s="5">
        <v>1</v>
      </c>
      <c r="E504" s="5">
        <v>206</v>
      </c>
      <c r="F504" s="5">
        <f>ROUND(Source!T483,O504)</f>
        <v>0</v>
      </c>
      <c r="G504" s="5" t="s">
        <v>147</v>
      </c>
      <c r="H504" s="5" t="s">
        <v>148</v>
      </c>
      <c r="I504" s="5"/>
      <c r="J504" s="5"/>
      <c r="K504" s="5">
        <v>206</v>
      </c>
      <c r="L504" s="5">
        <v>20</v>
      </c>
      <c r="M504" s="5">
        <v>3</v>
      </c>
      <c r="N504" s="5" t="s">
        <v>6</v>
      </c>
      <c r="O504" s="5">
        <v>2</v>
      </c>
      <c r="P504" s="5">
        <f>ROUND(Source!DL483,O504)</f>
        <v>0</v>
      </c>
      <c r="Q504" s="5"/>
      <c r="R504" s="5"/>
      <c r="S504" s="5"/>
      <c r="T504" s="5"/>
      <c r="U504" s="5"/>
      <c r="V504" s="5"/>
      <c r="W504" s="5"/>
    </row>
    <row r="505" spans="1:206" x14ac:dyDescent="0.2">
      <c r="A505" s="5">
        <v>50</v>
      </c>
      <c r="B505" s="5">
        <v>0</v>
      </c>
      <c r="C505" s="5">
        <v>0</v>
      </c>
      <c r="D505" s="5">
        <v>1</v>
      </c>
      <c r="E505" s="5">
        <v>207</v>
      </c>
      <c r="F505" s="5">
        <f>Source!U483</f>
        <v>31.261560000000006</v>
      </c>
      <c r="G505" s="5" t="s">
        <v>149</v>
      </c>
      <c r="H505" s="5" t="s">
        <v>150</v>
      </c>
      <c r="I505" s="5"/>
      <c r="J505" s="5"/>
      <c r="K505" s="5">
        <v>207</v>
      </c>
      <c r="L505" s="5">
        <v>21</v>
      </c>
      <c r="M505" s="5">
        <v>3</v>
      </c>
      <c r="N505" s="5" t="s">
        <v>6</v>
      </c>
      <c r="O505" s="5">
        <v>-1</v>
      </c>
      <c r="P505" s="5">
        <f>Source!DM483</f>
        <v>31.261560000000006</v>
      </c>
      <c r="Q505" s="5"/>
      <c r="R505" s="5"/>
      <c r="S505" s="5"/>
      <c r="T505" s="5"/>
      <c r="U505" s="5"/>
      <c r="V505" s="5"/>
      <c r="W505" s="5"/>
    </row>
    <row r="506" spans="1:206" x14ac:dyDescent="0.2">
      <c r="A506" s="5">
        <v>50</v>
      </c>
      <c r="B506" s="5">
        <v>0</v>
      </c>
      <c r="C506" s="5">
        <v>0</v>
      </c>
      <c r="D506" s="5">
        <v>1</v>
      </c>
      <c r="E506" s="5">
        <v>208</v>
      </c>
      <c r="F506" s="5">
        <f>Source!V483</f>
        <v>1.1604000000000001</v>
      </c>
      <c r="G506" s="5" t="s">
        <v>151</v>
      </c>
      <c r="H506" s="5" t="s">
        <v>152</v>
      </c>
      <c r="I506" s="5"/>
      <c r="J506" s="5"/>
      <c r="K506" s="5">
        <v>208</v>
      </c>
      <c r="L506" s="5">
        <v>22</v>
      </c>
      <c r="M506" s="5">
        <v>3</v>
      </c>
      <c r="N506" s="5" t="s">
        <v>6</v>
      </c>
      <c r="O506" s="5">
        <v>-1</v>
      </c>
      <c r="P506" s="5">
        <f>Source!DN483</f>
        <v>1.1604000000000001</v>
      </c>
      <c r="Q506" s="5"/>
      <c r="R506" s="5"/>
      <c r="S506" s="5"/>
      <c r="T506" s="5"/>
      <c r="U506" s="5"/>
      <c r="V506" s="5"/>
      <c r="W506" s="5"/>
    </row>
    <row r="507" spans="1:206" x14ac:dyDescent="0.2">
      <c r="A507" s="5">
        <v>50</v>
      </c>
      <c r="B507" s="5">
        <v>0</v>
      </c>
      <c r="C507" s="5">
        <v>0</v>
      </c>
      <c r="D507" s="5">
        <v>1</v>
      </c>
      <c r="E507" s="5">
        <v>209</v>
      </c>
      <c r="F507" s="5">
        <f>ROUND(Source!W483,O507)</f>
        <v>0</v>
      </c>
      <c r="G507" s="5" t="s">
        <v>153</v>
      </c>
      <c r="H507" s="5" t="s">
        <v>154</v>
      </c>
      <c r="I507" s="5"/>
      <c r="J507" s="5"/>
      <c r="K507" s="5">
        <v>209</v>
      </c>
      <c r="L507" s="5">
        <v>23</v>
      </c>
      <c r="M507" s="5">
        <v>3</v>
      </c>
      <c r="N507" s="5" t="s">
        <v>6</v>
      </c>
      <c r="O507" s="5">
        <v>2</v>
      </c>
      <c r="P507" s="5">
        <f>ROUND(Source!DO483,O507)</f>
        <v>0</v>
      </c>
      <c r="Q507" s="5"/>
      <c r="R507" s="5"/>
      <c r="S507" s="5"/>
      <c r="T507" s="5"/>
      <c r="U507" s="5"/>
      <c r="V507" s="5"/>
      <c r="W507" s="5"/>
    </row>
    <row r="508" spans="1:206" x14ac:dyDescent="0.2">
      <c r="A508" s="5">
        <v>50</v>
      </c>
      <c r="B508" s="5">
        <v>0</v>
      </c>
      <c r="C508" s="5">
        <v>0</v>
      </c>
      <c r="D508" s="5">
        <v>1</v>
      </c>
      <c r="E508" s="5">
        <v>210</v>
      </c>
      <c r="F508" s="5">
        <f>ROUND(Source!X483,O508)</f>
        <v>260.5</v>
      </c>
      <c r="G508" s="5" t="s">
        <v>155</v>
      </c>
      <c r="H508" s="5" t="s">
        <v>156</v>
      </c>
      <c r="I508" s="5"/>
      <c r="J508" s="5"/>
      <c r="K508" s="5">
        <v>210</v>
      </c>
      <c r="L508" s="5">
        <v>24</v>
      </c>
      <c r="M508" s="5">
        <v>3</v>
      </c>
      <c r="N508" s="5" t="s">
        <v>6</v>
      </c>
      <c r="O508" s="5">
        <v>2</v>
      </c>
      <c r="P508" s="5">
        <f>ROUND(Source!DP483,O508)</f>
        <v>1734.85</v>
      </c>
      <c r="Q508" s="5"/>
      <c r="R508" s="5"/>
      <c r="S508" s="5"/>
      <c r="T508" s="5"/>
      <c r="U508" s="5"/>
      <c r="V508" s="5"/>
      <c r="W508" s="5"/>
    </row>
    <row r="509" spans="1:206" x14ac:dyDescent="0.2">
      <c r="A509" s="5">
        <v>50</v>
      </c>
      <c r="B509" s="5">
        <v>0</v>
      </c>
      <c r="C509" s="5">
        <v>0</v>
      </c>
      <c r="D509" s="5">
        <v>1</v>
      </c>
      <c r="E509" s="5">
        <v>211</v>
      </c>
      <c r="F509" s="5">
        <f>ROUND(Source!Y483,O509)</f>
        <v>188.67</v>
      </c>
      <c r="G509" s="5" t="s">
        <v>157</v>
      </c>
      <c r="H509" s="5" t="s">
        <v>158</v>
      </c>
      <c r="I509" s="5"/>
      <c r="J509" s="5"/>
      <c r="K509" s="5">
        <v>211</v>
      </c>
      <c r="L509" s="5">
        <v>25</v>
      </c>
      <c r="M509" s="5">
        <v>3</v>
      </c>
      <c r="N509" s="5" t="s">
        <v>6</v>
      </c>
      <c r="O509" s="5">
        <v>2</v>
      </c>
      <c r="P509" s="5">
        <f>ROUND(Source!DQ483,O509)</f>
        <v>1256.4100000000001</v>
      </c>
      <c r="Q509" s="5"/>
      <c r="R509" s="5"/>
      <c r="S509" s="5"/>
      <c r="T509" s="5"/>
      <c r="U509" s="5"/>
      <c r="V509" s="5"/>
      <c r="W509" s="5"/>
    </row>
    <row r="510" spans="1:206" x14ac:dyDescent="0.2">
      <c r="A510" s="5">
        <v>50</v>
      </c>
      <c r="B510" s="5">
        <v>0</v>
      </c>
      <c r="C510" s="5">
        <v>0</v>
      </c>
      <c r="D510" s="5">
        <v>1</v>
      </c>
      <c r="E510" s="5">
        <v>224</v>
      </c>
      <c r="F510" s="5">
        <f>ROUND(Source!AR483,O510)</f>
        <v>4150.29</v>
      </c>
      <c r="G510" s="5" t="s">
        <v>159</v>
      </c>
      <c r="H510" s="5" t="s">
        <v>160</v>
      </c>
      <c r="I510" s="5"/>
      <c r="J510" s="5"/>
      <c r="K510" s="5">
        <v>224</v>
      </c>
      <c r="L510" s="5">
        <v>26</v>
      </c>
      <c r="M510" s="5">
        <v>3</v>
      </c>
      <c r="N510" s="5" t="s">
        <v>6</v>
      </c>
      <c r="O510" s="5">
        <v>2</v>
      </c>
      <c r="P510" s="5">
        <f>ROUND(Source!EJ483,O510)</f>
        <v>27640.55</v>
      </c>
      <c r="Q510" s="5"/>
      <c r="R510" s="5"/>
      <c r="S510" s="5"/>
      <c r="T510" s="5"/>
      <c r="U510" s="5"/>
      <c r="V510" s="5"/>
      <c r="W510" s="5"/>
    </row>
    <row r="512" spans="1:206" x14ac:dyDescent="0.2">
      <c r="A512" s="3">
        <v>51</v>
      </c>
      <c r="B512" s="3">
        <f>B349</f>
        <v>1</v>
      </c>
      <c r="C512" s="3">
        <f>A349</f>
        <v>4</v>
      </c>
      <c r="D512" s="3">
        <f>ROW(A349)</f>
        <v>349</v>
      </c>
      <c r="E512" s="3"/>
      <c r="F512" s="3" t="str">
        <f>IF(F349&lt;&gt;"",F349,"")</f>
        <v>Новый раздел</v>
      </c>
      <c r="G512" s="3" t="str">
        <f>IF(G349&lt;&gt;"",G349,"")</f>
        <v>Раздел 3: Электромонтажные работы</v>
      </c>
      <c r="H512" s="3">
        <v>0</v>
      </c>
      <c r="I512" s="3"/>
      <c r="J512" s="3"/>
      <c r="K512" s="3"/>
      <c r="L512" s="3"/>
      <c r="M512" s="3"/>
      <c r="N512" s="3"/>
      <c r="O512" s="3">
        <f t="shared" ref="O512:T512" si="421">ROUND(O415+O483+AB512,2)</f>
        <v>39579.800000000003</v>
      </c>
      <c r="P512" s="3">
        <f t="shared" si="421"/>
        <v>33384.65</v>
      </c>
      <c r="Q512" s="3">
        <f t="shared" si="421"/>
        <v>1988.65</v>
      </c>
      <c r="R512" s="3">
        <f t="shared" si="421"/>
        <v>215.37</v>
      </c>
      <c r="S512" s="3">
        <f t="shared" si="421"/>
        <v>4206.5</v>
      </c>
      <c r="T512" s="3">
        <f t="shared" si="421"/>
        <v>0</v>
      </c>
      <c r="U512" s="3">
        <f>U415+U483+AH512</f>
        <v>433.43840455000003</v>
      </c>
      <c r="V512" s="3">
        <f>V415+V483+AI512</f>
        <v>18.461917500000002</v>
      </c>
      <c r="W512" s="3">
        <f>ROUND(W415+W483+AJ512,2)</f>
        <v>0</v>
      </c>
      <c r="X512" s="3">
        <f>ROUND(X415+X483+AK512,2)</f>
        <v>4184.9799999999996</v>
      </c>
      <c r="Y512" s="3">
        <f>ROUND(Y415+Y483+AL512,2)</f>
        <v>2861.1</v>
      </c>
      <c r="Z512" s="3"/>
      <c r="AA512" s="3"/>
      <c r="AB512" s="3">
        <f>ROUND(SUMIF(AA353:AA400,"=16781625",O353:O400),2)</f>
        <v>33926.68</v>
      </c>
      <c r="AC512" s="3">
        <f>ROUND(SUMIF(AA353:AA400,"=16781625",P353:P400),2)</f>
        <v>28264.51</v>
      </c>
      <c r="AD512" s="3">
        <f>ROUND(SUMIF(AA353:AA400,"=16781625",Q353:Q400),2)</f>
        <v>1884.24</v>
      </c>
      <c r="AE512" s="3">
        <f>ROUND(SUMIF(AA353:AA400,"=16781625",R353:R400),2)</f>
        <v>197.44</v>
      </c>
      <c r="AF512" s="3">
        <f>ROUND(SUMIF(AA353:AA400,"=16781625",S353:S400),2)</f>
        <v>3777.93</v>
      </c>
      <c r="AG512" s="3">
        <f>ROUND(SUMIF(AA353:AA400,"=16781625",T353:T400),2)</f>
        <v>0</v>
      </c>
      <c r="AH512" s="3">
        <f>SUMIF(AA353:AA400,"=16781625",U353:U400)</f>
        <v>386.40684455000002</v>
      </c>
      <c r="AI512" s="3">
        <f>SUMIF(AA353:AA400,"=16781625",V353:V400)</f>
        <v>16.771517500000002</v>
      </c>
      <c r="AJ512" s="3">
        <f>ROUND(SUMIF(AA353:AA400,"=16781625",W353:W400),2)</f>
        <v>0</v>
      </c>
      <c r="AK512" s="3">
        <f>ROUND(SUMIF(AA353:AA400,"=16781625",X353:X400),2)</f>
        <v>3802.81</v>
      </c>
      <c r="AL512" s="3">
        <f>ROUND(SUMIF(AA353:AA400,"=16781625",Y353:Y400),2)</f>
        <v>2583.02</v>
      </c>
      <c r="AM512" s="3"/>
      <c r="AN512" s="3"/>
      <c r="AO512" s="3">
        <f t="shared" ref="AO512:BC512" si="422">ROUND(AO415+AO483+BX512,2)</f>
        <v>0</v>
      </c>
      <c r="AP512" s="3">
        <f t="shared" si="422"/>
        <v>0</v>
      </c>
      <c r="AQ512" s="3">
        <f t="shared" si="422"/>
        <v>0</v>
      </c>
      <c r="AR512" s="3">
        <f t="shared" si="422"/>
        <v>46625.88</v>
      </c>
      <c r="AS512" s="3">
        <f t="shared" si="422"/>
        <v>147.32</v>
      </c>
      <c r="AT512" s="3">
        <f t="shared" si="422"/>
        <v>46478.559999999998</v>
      </c>
      <c r="AU512" s="3">
        <f t="shared" si="422"/>
        <v>0</v>
      </c>
      <c r="AV512" s="3">
        <f t="shared" si="422"/>
        <v>33384.65</v>
      </c>
      <c r="AW512" s="3">
        <f t="shared" si="422"/>
        <v>33384.65</v>
      </c>
      <c r="AX512" s="3">
        <f t="shared" si="422"/>
        <v>0</v>
      </c>
      <c r="AY512" s="3">
        <f t="shared" si="422"/>
        <v>33384.65</v>
      </c>
      <c r="AZ512" s="3">
        <f t="shared" si="422"/>
        <v>0</v>
      </c>
      <c r="BA512" s="3">
        <f t="shared" si="422"/>
        <v>0</v>
      </c>
      <c r="BB512" s="3">
        <f t="shared" si="422"/>
        <v>0</v>
      </c>
      <c r="BC512" s="3">
        <f t="shared" si="422"/>
        <v>0</v>
      </c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>
        <f>ROUND(SUMIF(AA353:AA400,"=16781625",FQ353:FQ400),2)</f>
        <v>0</v>
      </c>
      <c r="BY512" s="3">
        <f>ROUND(SUMIF(AA353:AA400,"=16781625",FR353:FR400),2)</f>
        <v>0</v>
      </c>
      <c r="BZ512" s="3">
        <f>ROUND(SUMIF(AA353:AA400,"=16781625",GL353:GL400),2)</f>
        <v>0</v>
      </c>
      <c r="CA512" s="3">
        <f>ROUND(SUMIF(AA353:AA400,"=16781625",GM353:GM400),2)</f>
        <v>40312.51</v>
      </c>
      <c r="CB512" s="3">
        <f>ROUND(SUMIF(AA353:AA400,"=16781625",GN353:GN400),2)</f>
        <v>53.05</v>
      </c>
      <c r="CC512" s="3">
        <f>ROUND(SUMIF(AA353:AA400,"=16781625",GO353:GO400),2)</f>
        <v>40259.46</v>
      </c>
      <c r="CD512" s="3">
        <f>ROUND(SUMIF(AA353:AA400,"=16781625",GP353:GP400),2)</f>
        <v>0</v>
      </c>
      <c r="CE512" s="3">
        <f>AC512-BX512</f>
        <v>28264.51</v>
      </c>
      <c r="CF512" s="3">
        <f>AC512-BY512</f>
        <v>28264.51</v>
      </c>
      <c r="CG512" s="3">
        <f>BX512-BZ512</f>
        <v>0</v>
      </c>
      <c r="CH512" s="3">
        <f>AC512-BX512-BY512+BZ512</f>
        <v>28264.51</v>
      </c>
      <c r="CI512" s="3">
        <f>BY512-BZ512</f>
        <v>0</v>
      </c>
      <c r="CJ512" s="3">
        <f>ROUND(SUMIF(AA353:AA400,"=16781625",GX353:GX400),2)</f>
        <v>0</v>
      </c>
      <c r="CK512" s="3">
        <f>ROUND(SUMIF(AA353:AA400,"=16781625",GY353:GY400),2)</f>
        <v>0</v>
      </c>
      <c r="CL512" s="3">
        <f>ROUND(SUMIF(AA353:AA400,"=16781625",GZ353:GZ400),2)</f>
        <v>0</v>
      </c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  <c r="CZ512" s="3"/>
      <c r="DA512" s="3"/>
      <c r="DB512" s="3"/>
      <c r="DC512" s="3"/>
      <c r="DD512" s="3"/>
      <c r="DE512" s="3"/>
      <c r="DF512" s="3"/>
      <c r="DG512" s="4">
        <f t="shared" ref="DG512:DL512" si="423">ROUND(DG415+DG483+DT512,2)</f>
        <v>460970.87</v>
      </c>
      <c r="DH512" s="4">
        <f t="shared" si="423"/>
        <v>419711.36</v>
      </c>
      <c r="DI512" s="4">
        <f t="shared" si="423"/>
        <v>13244.37</v>
      </c>
      <c r="DJ512" s="4">
        <f t="shared" si="423"/>
        <v>1434.35</v>
      </c>
      <c r="DK512" s="4">
        <f t="shared" si="423"/>
        <v>28015.14</v>
      </c>
      <c r="DL512" s="4">
        <f t="shared" si="423"/>
        <v>0</v>
      </c>
      <c r="DM512" s="4">
        <f>DM415+DM483+DZ512</f>
        <v>433.43840455000003</v>
      </c>
      <c r="DN512" s="4">
        <f>DN415+DN483+EA512</f>
        <v>18.461917500000002</v>
      </c>
      <c r="DO512" s="4">
        <f>ROUND(DO415+DO483+EB512,2)</f>
        <v>0</v>
      </c>
      <c r="DP512" s="4">
        <f>ROUND(DP415+DP483+EC512,2)</f>
        <v>27871.79</v>
      </c>
      <c r="DQ512" s="4">
        <f>ROUND(DQ415+DQ483+ED512,2)</f>
        <v>19054.71</v>
      </c>
      <c r="DR512" s="4"/>
      <c r="DS512" s="4"/>
      <c r="DT512" s="4">
        <f>ROUND(SUMIF(AA353:AA400,"=16781639",O353:O400),2)</f>
        <v>225951.69</v>
      </c>
      <c r="DU512" s="4">
        <f>ROUND(SUMIF(AA353:AA400,"=16781639",P353:P400),2)</f>
        <v>188241.72</v>
      </c>
      <c r="DV512" s="4">
        <f>ROUND(SUMIF(AA353:AA400,"=16781639",Q353:Q400),2)</f>
        <v>12549.04</v>
      </c>
      <c r="DW512" s="4">
        <f>ROUND(SUMIF(AA353:AA400,"=16781639",R353:R400),2)</f>
        <v>1314.96</v>
      </c>
      <c r="DX512" s="4">
        <f>ROUND(SUMIF(AA353:AA400,"=16781639",S353:S400),2)</f>
        <v>25160.93</v>
      </c>
      <c r="DY512" s="4">
        <f>ROUND(SUMIF(AA353:AA400,"=16781639",T353:T400),2)</f>
        <v>0</v>
      </c>
      <c r="DZ512" s="4">
        <f>SUMIF(AA353:AA400,"=16781639",U353:U400)</f>
        <v>386.40684455000002</v>
      </c>
      <c r="EA512" s="4">
        <f>SUMIF(AA353:AA400,"=16781639",V353:V400)</f>
        <v>16.771517500000002</v>
      </c>
      <c r="EB512" s="4">
        <f>ROUND(SUMIF(AA353:AA400,"=16781639",W353:W400),2)</f>
        <v>0</v>
      </c>
      <c r="EC512" s="4">
        <f>ROUND(SUMIF(AA353:AA400,"=16781639",X353:X400),2)</f>
        <v>25326.65</v>
      </c>
      <c r="ED512" s="4">
        <f>ROUND(SUMIF(AA353:AA400,"=16781639",Y353:Y400),2)</f>
        <v>17202.84</v>
      </c>
      <c r="EE512" s="4"/>
      <c r="EF512" s="4"/>
      <c r="EG512" s="4">
        <f t="shared" ref="EG512:EU512" si="424">ROUND(EG415+EG483+FP512,2)</f>
        <v>0</v>
      </c>
      <c r="EH512" s="4">
        <f t="shared" si="424"/>
        <v>0</v>
      </c>
      <c r="EI512" s="4">
        <f t="shared" si="424"/>
        <v>0</v>
      </c>
      <c r="EJ512" s="4">
        <f t="shared" si="424"/>
        <v>507897.37</v>
      </c>
      <c r="EK512" s="4">
        <f t="shared" si="424"/>
        <v>980.93</v>
      </c>
      <c r="EL512" s="4">
        <f t="shared" si="424"/>
        <v>506916.44</v>
      </c>
      <c r="EM512" s="4">
        <f t="shared" si="424"/>
        <v>0</v>
      </c>
      <c r="EN512" s="4">
        <f t="shared" si="424"/>
        <v>419711.36</v>
      </c>
      <c r="EO512" s="4">
        <f t="shared" si="424"/>
        <v>419711.36</v>
      </c>
      <c r="EP512" s="4">
        <f t="shared" si="424"/>
        <v>0</v>
      </c>
      <c r="EQ512" s="4">
        <f t="shared" si="424"/>
        <v>419711.36</v>
      </c>
      <c r="ER512" s="4">
        <f t="shared" si="424"/>
        <v>0</v>
      </c>
      <c r="ES512" s="4">
        <f t="shared" si="424"/>
        <v>0</v>
      </c>
      <c r="ET512" s="4">
        <f t="shared" si="424"/>
        <v>0</v>
      </c>
      <c r="EU512" s="4">
        <f t="shared" si="424"/>
        <v>0</v>
      </c>
      <c r="EV512" s="4"/>
      <c r="EW512" s="4"/>
      <c r="EX512" s="4"/>
      <c r="EY512" s="4"/>
      <c r="EZ512" s="4"/>
      <c r="FA512" s="4"/>
      <c r="FB512" s="4"/>
      <c r="FC512" s="4"/>
      <c r="FD512" s="4"/>
      <c r="FE512" s="4"/>
      <c r="FF512" s="4"/>
      <c r="FG512" s="4"/>
      <c r="FH512" s="4"/>
      <c r="FI512" s="4"/>
      <c r="FJ512" s="4"/>
      <c r="FK512" s="4"/>
      <c r="FL512" s="4"/>
      <c r="FM512" s="4"/>
      <c r="FN512" s="4"/>
      <c r="FO512" s="4"/>
      <c r="FP512" s="4">
        <f>ROUND(SUMIF(AA353:AA400,"=16781639",FQ353:FQ400),2)</f>
        <v>0</v>
      </c>
      <c r="FQ512" s="4">
        <f>ROUND(SUMIF(AA353:AA400,"=16781639",FR353:FR400),2)</f>
        <v>0</v>
      </c>
      <c r="FR512" s="4">
        <f>ROUND(SUMIF(AA353:AA400,"=16781639",GL353:GL400),2)</f>
        <v>0</v>
      </c>
      <c r="FS512" s="4">
        <f>ROUND(SUMIF(AA353:AA400,"=16781639",GM353:GM400),2)</f>
        <v>268481.18</v>
      </c>
      <c r="FT512" s="4">
        <f>ROUND(SUMIF(AA353:AA400,"=16781639",GN353:GN400),2)</f>
        <v>353.25</v>
      </c>
      <c r="FU512" s="4">
        <f>ROUND(SUMIF(AA353:AA400,"=16781639",GO353:GO400),2)</f>
        <v>268127.93</v>
      </c>
      <c r="FV512" s="4">
        <f>ROUND(SUMIF(AA353:AA400,"=16781639",GP353:GP400),2)</f>
        <v>0</v>
      </c>
      <c r="FW512" s="4">
        <f>DU512-FP512</f>
        <v>188241.72</v>
      </c>
      <c r="FX512" s="4">
        <f>DU512-FQ512</f>
        <v>188241.72</v>
      </c>
      <c r="FY512" s="4">
        <f>FP512-FR512</f>
        <v>0</v>
      </c>
      <c r="FZ512" s="4">
        <f>DU512-FP512-FQ512+FR512</f>
        <v>188241.72</v>
      </c>
      <c r="GA512" s="4">
        <f>FQ512-FR512</f>
        <v>0</v>
      </c>
      <c r="GB512" s="4">
        <f>ROUND(SUMIF(AA353:AA400,"=16781639",GX353:GX400),2)</f>
        <v>0</v>
      </c>
      <c r="GC512" s="4">
        <f>ROUND(SUMIF(AA353:AA400,"=16781639",GY353:GY400),2)</f>
        <v>0</v>
      </c>
      <c r="GD512" s="4">
        <f>ROUND(SUMIF(AA353:AA400,"=16781639",GZ353:GZ400),2)</f>
        <v>0</v>
      </c>
      <c r="GE512" s="4"/>
      <c r="GF512" s="4"/>
      <c r="GG512" s="4"/>
      <c r="GH512" s="4"/>
      <c r="GI512" s="4"/>
      <c r="GJ512" s="4"/>
      <c r="GK512" s="4"/>
      <c r="GL512" s="4"/>
      <c r="GM512" s="4"/>
      <c r="GN512" s="4"/>
      <c r="GO512" s="4"/>
      <c r="GP512" s="4"/>
      <c r="GQ512" s="4"/>
      <c r="GR512" s="4"/>
      <c r="GS512" s="4"/>
      <c r="GT512" s="4"/>
      <c r="GU512" s="4"/>
      <c r="GV512" s="4"/>
      <c r="GW512" s="4"/>
      <c r="GX512" s="4">
        <v>0</v>
      </c>
    </row>
    <row r="514" spans="1:23" x14ac:dyDescent="0.2">
      <c r="A514" s="5">
        <v>50</v>
      </c>
      <c r="B514" s="5">
        <v>0</v>
      </c>
      <c r="C514" s="5">
        <v>0</v>
      </c>
      <c r="D514" s="5">
        <v>1</v>
      </c>
      <c r="E514" s="5">
        <v>201</v>
      </c>
      <c r="F514" s="5">
        <f>ROUND(Source!O512,O514)</f>
        <v>39579.800000000003</v>
      </c>
      <c r="G514" s="5" t="s">
        <v>109</v>
      </c>
      <c r="H514" s="5" t="s">
        <v>110</v>
      </c>
      <c r="I514" s="5"/>
      <c r="J514" s="5"/>
      <c r="K514" s="5">
        <v>201</v>
      </c>
      <c r="L514" s="5">
        <v>1</v>
      </c>
      <c r="M514" s="5">
        <v>3</v>
      </c>
      <c r="N514" s="5" t="s">
        <v>6</v>
      </c>
      <c r="O514" s="5">
        <v>2</v>
      </c>
      <c r="P514" s="5">
        <f>ROUND(Source!DG512,O514)</f>
        <v>460970.87</v>
      </c>
      <c r="Q514" s="5"/>
      <c r="R514" s="5"/>
      <c r="S514" s="5"/>
      <c r="T514" s="5"/>
      <c r="U514" s="5"/>
      <c r="V514" s="5"/>
      <c r="W514" s="5"/>
    </row>
    <row r="515" spans="1:23" x14ac:dyDescent="0.2">
      <c r="A515" s="5">
        <v>50</v>
      </c>
      <c r="B515" s="5">
        <v>0</v>
      </c>
      <c r="C515" s="5">
        <v>0</v>
      </c>
      <c r="D515" s="5">
        <v>1</v>
      </c>
      <c r="E515" s="5">
        <v>202</v>
      </c>
      <c r="F515" s="5">
        <f>ROUND(Source!P512,O515)</f>
        <v>33384.65</v>
      </c>
      <c r="G515" s="5" t="s">
        <v>111</v>
      </c>
      <c r="H515" s="5" t="s">
        <v>112</v>
      </c>
      <c r="I515" s="5"/>
      <c r="J515" s="5"/>
      <c r="K515" s="5">
        <v>202</v>
      </c>
      <c r="L515" s="5">
        <v>2</v>
      </c>
      <c r="M515" s="5">
        <v>3</v>
      </c>
      <c r="N515" s="5" t="s">
        <v>6</v>
      </c>
      <c r="O515" s="5">
        <v>2</v>
      </c>
      <c r="P515" s="5">
        <f>ROUND(Source!DH512,O515)</f>
        <v>419711.36</v>
      </c>
      <c r="Q515" s="5"/>
      <c r="R515" s="5"/>
      <c r="S515" s="5"/>
      <c r="T515" s="5"/>
      <c r="U515" s="5"/>
      <c r="V515" s="5"/>
      <c r="W515" s="5"/>
    </row>
    <row r="516" spans="1:23" x14ac:dyDescent="0.2">
      <c r="A516" s="5">
        <v>50</v>
      </c>
      <c r="B516" s="5">
        <v>0</v>
      </c>
      <c r="C516" s="5">
        <v>0</v>
      </c>
      <c r="D516" s="5">
        <v>1</v>
      </c>
      <c r="E516" s="5">
        <v>222</v>
      </c>
      <c r="F516" s="5">
        <f>ROUND(Source!AO512,O516)</f>
        <v>0</v>
      </c>
      <c r="G516" s="5" t="s">
        <v>113</v>
      </c>
      <c r="H516" s="5" t="s">
        <v>114</v>
      </c>
      <c r="I516" s="5"/>
      <c r="J516" s="5"/>
      <c r="K516" s="5">
        <v>222</v>
      </c>
      <c r="L516" s="5">
        <v>3</v>
      </c>
      <c r="M516" s="5">
        <v>3</v>
      </c>
      <c r="N516" s="5" t="s">
        <v>6</v>
      </c>
      <c r="O516" s="5">
        <v>2</v>
      </c>
      <c r="P516" s="5">
        <f>ROUND(Source!EG512,O516)</f>
        <v>0</v>
      </c>
      <c r="Q516" s="5"/>
      <c r="R516" s="5"/>
      <c r="S516" s="5"/>
      <c r="T516" s="5"/>
      <c r="U516" s="5"/>
      <c r="V516" s="5"/>
      <c r="W516" s="5"/>
    </row>
    <row r="517" spans="1:23" x14ac:dyDescent="0.2">
      <c r="A517" s="5">
        <v>50</v>
      </c>
      <c r="B517" s="5">
        <v>0</v>
      </c>
      <c r="C517" s="5">
        <v>0</v>
      </c>
      <c r="D517" s="5">
        <v>1</v>
      </c>
      <c r="E517" s="5">
        <v>225</v>
      </c>
      <c r="F517" s="5">
        <f>ROUND(Source!AV512,O517)</f>
        <v>33384.65</v>
      </c>
      <c r="G517" s="5" t="s">
        <v>115</v>
      </c>
      <c r="H517" s="5" t="s">
        <v>116</v>
      </c>
      <c r="I517" s="5"/>
      <c r="J517" s="5"/>
      <c r="K517" s="5">
        <v>225</v>
      </c>
      <c r="L517" s="5">
        <v>4</v>
      </c>
      <c r="M517" s="5">
        <v>3</v>
      </c>
      <c r="N517" s="5" t="s">
        <v>6</v>
      </c>
      <c r="O517" s="5">
        <v>2</v>
      </c>
      <c r="P517" s="5">
        <f>ROUND(Source!EN512,O517)</f>
        <v>419711.36</v>
      </c>
      <c r="Q517" s="5"/>
      <c r="R517" s="5"/>
      <c r="S517" s="5"/>
      <c r="T517" s="5"/>
      <c r="U517" s="5"/>
      <c r="V517" s="5"/>
      <c r="W517" s="5"/>
    </row>
    <row r="518" spans="1:23" x14ac:dyDescent="0.2">
      <c r="A518" s="5">
        <v>50</v>
      </c>
      <c r="B518" s="5">
        <v>0</v>
      </c>
      <c r="C518" s="5">
        <v>0</v>
      </c>
      <c r="D518" s="5">
        <v>1</v>
      </c>
      <c r="E518" s="5">
        <v>226</v>
      </c>
      <c r="F518" s="5">
        <f>ROUND(Source!AW512,O518)</f>
        <v>33384.65</v>
      </c>
      <c r="G518" s="5" t="s">
        <v>117</v>
      </c>
      <c r="H518" s="5" t="s">
        <v>118</v>
      </c>
      <c r="I518" s="5"/>
      <c r="J518" s="5"/>
      <c r="K518" s="5">
        <v>226</v>
      </c>
      <c r="L518" s="5">
        <v>5</v>
      </c>
      <c r="M518" s="5">
        <v>3</v>
      </c>
      <c r="N518" s="5" t="s">
        <v>6</v>
      </c>
      <c r="O518" s="5">
        <v>2</v>
      </c>
      <c r="P518" s="5">
        <f>ROUND(Source!EO512,O518)</f>
        <v>419711.36</v>
      </c>
      <c r="Q518" s="5"/>
      <c r="R518" s="5"/>
      <c r="S518" s="5"/>
      <c r="T518" s="5"/>
      <c r="U518" s="5"/>
      <c r="V518" s="5"/>
      <c r="W518" s="5"/>
    </row>
    <row r="519" spans="1:23" x14ac:dyDescent="0.2">
      <c r="A519" s="5">
        <v>50</v>
      </c>
      <c r="B519" s="5">
        <v>0</v>
      </c>
      <c r="C519" s="5">
        <v>0</v>
      </c>
      <c r="D519" s="5">
        <v>1</v>
      </c>
      <c r="E519" s="5">
        <v>227</v>
      </c>
      <c r="F519" s="5">
        <f>ROUND(Source!AX512,O519)</f>
        <v>0</v>
      </c>
      <c r="G519" s="5" t="s">
        <v>119</v>
      </c>
      <c r="H519" s="5" t="s">
        <v>120</v>
      </c>
      <c r="I519" s="5"/>
      <c r="J519" s="5"/>
      <c r="K519" s="5">
        <v>227</v>
      </c>
      <c r="L519" s="5">
        <v>6</v>
      </c>
      <c r="M519" s="5">
        <v>3</v>
      </c>
      <c r="N519" s="5" t="s">
        <v>6</v>
      </c>
      <c r="O519" s="5">
        <v>2</v>
      </c>
      <c r="P519" s="5">
        <f>ROUND(Source!EP512,O519)</f>
        <v>0</v>
      </c>
      <c r="Q519" s="5"/>
      <c r="R519" s="5"/>
      <c r="S519" s="5"/>
      <c r="T519" s="5"/>
      <c r="U519" s="5"/>
      <c r="V519" s="5"/>
      <c r="W519" s="5"/>
    </row>
    <row r="520" spans="1:23" x14ac:dyDescent="0.2">
      <c r="A520" s="5">
        <v>50</v>
      </c>
      <c r="B520" s="5">
        <v>0</v>
      </c>
      <c r="C520" s="5">
        <v>0</v>
      </c>
      <c r="D520" s="5">
        <v>1</v>
      </c>
      <c r="E520" s="5">
        <v>228</v>
      </c>
      <c r="F520" s="5">
        <f>ROUND(Source!AY512,O520)</f>
        <v>33384.65</v>
      </c>
      <c r="G520" s="5" t="s">
        <v>121</v>
      </c>
      <c r="H520" s="5" t="s">
        <v>122</v>
      </c>
      <c r="I520" s="5"/>
      <c r="J520" s="5"/>
      <c r="K520" s="5">
        <v>228</v>
      </c>
      <c r="L520" s="5">
        <v>7</v>
      </c>
      <c r="M520" s="5">
        <v>3</v>
      </c>
      <c r="N520" s="5" t="s">
        <v>6</v>
      </c>
      <c r="O520" s="5">
        <v>2</v>
      </c>
      <c r="P520" s="5">
        <f>ROUND(Source!EQ512,O520)</f>
        <v>419711.36</v>
      </c>
      <c r="Q520" s="5"/>
      <c r="R520" s="5"/>
      <c r="S520" s="5"/>
      <c r="T520" s="5"/>
      <c r="U520" s="5"/>
      <c r="V520" s="5"/>
      <c r="W520" s="5"/>
    </row>
    <row r="521" spans="1:23" x14ac:dyDescent="0.2">
      <c r="A521" s="5">
        <v>50</v>
      </c>
      <c r="B521" s="5">
        <v>0</v>
      </c>
      <c r="C521" s="5">
        <v>0</v>
      </c>
      <c r="D521" s="5">
        <v>1</v>
      </c>
      <c r="E521" s="5">
        <v>216</v>
      </c>
      <c r="F521" s="5">
        <f>ROUND(Source!AP512,O521)</f>
        <v>0</v>
      </c>
      <c r="G521" s="5" t="s">
        <v>123</v>
      </c>
      <c r="H521" s="5" t="s">
        <v>124</v>
      </c>
      <c r="I521" s="5"/>
      <c r="J521" s="5"/>
      <c r="K521" s="5">
        <v>216</v>
      </c>
      <c r="L521" s="5">
        <v>8</v>
      </c>
      <c r="M521" s="5">
        <v>3</v>
      </c>
      <c r="N521" s="5" t="s">
        <v>6</v>
      </c>
      <c r="O521" s="5">
        <v>2</v>
      </c>
      <c r="P521" s="5">
        <f>ROUND(Source!EH512,O521)</f>
        <v>0</v>
      </c>
      <c r="Q521" s="5"/>
      <c r="R521" s="5"/>
      <c r="S521" s="5"/>
      <c r="T521" s="5"/>
      <c r="U521" s="5"/>
      <c r="V521" s="5"/>
      <c r="W521" s="5"/>
    </row>
    <row r="522" spans="1:23" x14ac:dyDescent="0.2">
      <c r="A522" s="5">
        <v>50</v>
      </c>
      <c r="B522" s="5">
        <v>0</v>
      </c>
      <c r="C522" s="5">
        <v>0</v>
      </c>
      <c r="D522" s="5">
        <v>1</v>
      </c>
      <c r="E522" s="5">
        <v>223</v>
      </c>
      <c r="F522" s="5">
        <f>ROUND(Source!AQ512,O522)</f>
        <v>0</v>
      </c>
      <c r="G522" s="5" t="s">
        <v>125</v>
      </c>
      <c r="H522" s="5" t="s">
        <v>126</v>
      </c>
      <c r="I522" s="5"/>
      <c r="J522" s="5"/>
      <c r="K522" s="5">
        <v>223</v>
      </c>
      <c r="L522" s="5">
        <v>9</v>
      </c>
      <c r="M522" s="5">
        <v>3</v>
      </c>
      <c r="N522" s="5" t="s">
        <v>6</v>
      </c>
      <c r="O522" s="5">
        <v>2</v>
      </c>
      <c r="P522" s="5">
        <f>ROUND(Source!EI512,O522)</f>
        <v>0</v>
      </c>
      <c r="Q522" s="5"/>
      <c r="R522" s="5"/>
      <c r="S522" s="5"/>
      <c r="T522" s="5"/>
      <c r="U522" s="5"/>
      <c r="V522" s="5"/>
      <c r="W522" s="5"/>
    </row>
    <row r="523" spans="1:23" x14ac:dyDescent="0.2">
      <c r="A523" s="5">
        <v>50</v>
      </c>
      <c r="B523" s="5">
        <v>0</v>
      </c>
      <c r="C523" s="5">
        <v>0</v>
      </c>
      <c r="D523" s="5">
        <v>1</v>
      </c>
      <c r="E523" s="5">
        <v>229</v>
      </c>
      <c r="F523" s="5">
        <f>ROUND(Source!AZ512,O523)</f>
        <v>0</v>
      </c>
      <c r="G523" s="5" t="s">
        <v>127</v>
      </c>
      <c r="H523" s="5" t="s">
        <v>128</v>
      </c>
      <c r="I523" s="5"/>
      <c r="J523" s="5"/>
      <c r="K523" s="5">
        <v>229</v>
      </c>
      <c r="L523" s="5">
        <v>10</v>
      </c>
      <c r="M523" s="5">
        <v>3</v>
      </c>
      <c r="N523" s="5" t="s">
        <v>6</v>
      </c>
      <c r="O523" s="5">
        <v>2</v>
      </c>
      <c r="P523" s="5">
        <f>ROUND(Source!ER512,O523)</f>
        <v>0</v>
      </c>
      <c r="Q523" s="5"/>
      <c r="R523" s="5"/>
      <c r="S523" s="5"/>
      <c r="T523" s="5"/>
      <c r="U523" s="5"/>
      <c r="V523" s="5"/>
      <c r="W523" s="5"/>
    </row>
    <row r="524" spans="1:23" x14ac:dyDescent="0.2">
      <c r="A524" s="5">
        <v>50</v>
      </c>
      <c r="B524" s="5">
        <v>0</v>
      </c>
      <c r="C524" s="5">
        <v>0</v>
      </c>
      <c r="D524" s="5">
        <v>1</v>
      </c>
      <c r="E524" s="5">
        <v>203</v>
      </c>
      <c r="F524" s="5">
        <f>ROUND(Source!Q512,O524)</f>
        <v>1988.65</v>
      </c>
      <c r="G524" s="5" t="s">
        <v>129</v>
      </c>
      <c r="H524" s="5" t="s">
        <v>130</v>
      </c>
      <c r="I524" s="5"/>
      <c r="J524" s="5"/>
      <c r="K524" s="5">
        <v>203</v>
      </c>
      <c r="L524" s="5">
        <v>11</v>
      </c>
      <c r="M524" s="5">
        <v>3</v>
      </c>
      <c r="N524" s="5" t="s">
        <v>6</v>
      </c>
      <c r="O524" s="5">
        <v>2</v>
      </c>
      <c r="P524" s="5">
        <f>ROUND(Source!DI512,O524)</f>
        <v>13244.37</v>
      </c>
      <c r="Q524" s="5"/>
      <c r="R524" s="5"/>
      <c r="S524" s="5"/>
      <c r="T524" s="5"/>
      <c r="U524" s="5"/>
      <c r="V524" s="5"/>
      <c r="W524" s="5"/>
    </row>
    <row r="525" spans="1:23" x14ac:dyDescent="0.2">
      <c r="A525" s="5">
        <v>50</v>
      </c>
      <c r="B525" s="5">
        <v>0</v>
      </c>
      <c r="C525" s="5">
        <v>0</v>
      </c>
      <c r="D525" s="5">
        <v>1</v>
      </c>
      <c r="E525" s="5">
        <v>231</v>
      </c>
      <c r="F525" s="5">
        <f>ROUND(Source!BB512,O525)</f>
        <v>0</v>
      </c>
      <c r="G525" s="5" t="s">
        <v>131</v>
      </c>
      <c r="H525" s="5" t="s">
        <v>132</v>
      </c>
      <c r="I525" s="5"/>
      <c r="J525" s="5"/>
      <c r="K525" s="5">
        <v>231</v>
      </c>
      <c r="L525" s="5">
        <v>12</v>
      </c>
      <c r="M525" s="5">
        <v>3</v>
      </c>
      <c r="N525" s="5" t="s">
        <v>6</v>
      </c>
      <c r="O525" s="5">
        <v>2</v>
      </c>
      <c r="P525" s="5">
        <f>ROUND(Source!ET512,O525)</f>
        <v>0</v>
      </c>
      <c r="Q525" s="5"/>
      <c r="R525" s="5"/>
      <c r="S525" s="5"/>
      <c r="T525" s="5"/>
      <c r="U525" s="5"/>
      <c r="V525" s="5"/>
      <c r="W525" s="5"/>
    </row>
    <row r="526" spans="1:23" x14ac:dyDescent="0.2">
      <c r="A526" s="5">
        <v>50</v>
      </c>
      <c r="B526" s="5">
        <v>0</v>
      </c>
      <c r="C526" s="5">
        <v>0</v>
      </c>
      <c r="D526" s="5">
        <v>1</v>
      </c>
      <c r="E526" s="5">
        <v>204</v>
      </c>
      <c r="F526" s="5">
        <f>ROUND(Source!R512,O526)</f>
        <v>215.37</v>
      </c>
      <c r="G526" s="5" t="s">
        <v>133</v>
      </c>
      <c r="H526" s="5" t="s">
        <v>134</v>
      </c>
      <c r="I526" s="5"/>
      <c r="J526" s="5"/>
      <c r="K526" s="5">
        <v>204</v>
      </c>
      <c r="L526" s="5">
        <v>13</v>
      </c>
      <c r="M526" s="5">
        <v>3</v>
      </c>
      <c r="N526" s="5" t="s">
        <v>6</v>
      </c>
      <c r="O526" s="5">
        <v>2</v>
      </c>
      <c r="P526" s="5">
        <f>ROUND(Source!DJ512,O526)</f>
        <v>1434.35</v>
      </c>
      <c r="Q526" s="5"/>
      <c r="R526" s="5"/>
      <c r="S526" s="5"/>
      <c r="T526" s="5"/>
      <c r="U526" s="5"/>
      <c r="V526" s="5"/>
      <c r="W526" s="5"/>
    </row>
    <row r="527" spans="1:23" x14ac:dyDescent="0.2">
      <c r="A527" s="5">
        <v>50</v>
      </c>
      <c r="B527" s="5">
        <v>0</v>
      </c>
      <c r="C527" s="5">
        <v>0</v>
      </c>
      <c r="D527" s="5">
        <v>1</v>
      </c>
      <c r="E527" s="5">
        <v>205</v>
      </c>
      <c r="F527" s="5">
        <f>ROUND(Source!S512,O527)</f>
        <v>4206.5</v>
      </c>
      <c r="G527" s="5" t="s">
        <v>135</v>
      </c>
      <c r="H527" s="5" t="s">
        <v>136</v>
      </c>
      <c r="I527" s="5"/>
      <c r="J527" s="5"/>
      <c r="K527" s="5">
        <v>205</v>
      </c>
      <c r="L527" s="5">
        <v>14</v>
      </c>
      <c r="M527" s="5">
        <v>3</v>
      </c>
      <c r="N527" s="5" t="s">
        <v>6</v>
      </c>
      <c r="O527" s="5">
        <v>2</v>
      </c>
      <c r="P527" s="5">
        <f>ROUND(Source!DK512,O527)</f>
        <v>28015.14</v>
      </c>
      <c r="Q527" s="5"/>
      <c r="R527" s="5"/>
      <c r="S527" s="5"/>
      <c r="T527" s="5"/>
      <c r="U527" s="5"/>
      <c r="V527" s="5"/>
      <c r="W527" s="5"/>
    </row>
    <row r="528" spans="1:23" x14ac:dyDescent="0.2">
      <c r="A528" s="5">
        <v>50</v>
      </c>
      <c r="B528" s="5">
        <v>0</v>
      </c>
      <c r="C528" s="5">
        <v>0</v>
      </c>
      <c r="D528" s="5">
        <v>1</v>
      </c>
      <c r="E528" s="5">
        <v>232</v>
      </c>
      <c r="F528" s="5">
        <f>ROUND(Source!BC512,O528)</f>
        <v>0</v>
      </c>
      <c r="G528" s="5" t="s">
        <v>137</v>
      </c>
      <c r="H528" s="5" t="s">
        <v>138</v>
      </c>
      <c r="I528" s="5"/>
      <c r="J528" s="5"/>
      <c r="K528" s="5">
        <v>232</v>
      </c>
      <c r="L528" s="5">
        <v>15</v>
      </c>
      <c r="M528" s="5">
        <v>3</v>
      </c>
      <c r="N528" s="5" t="s">
        <v>6</v>
      </c>
      <c r="O528" s="5">
        <v>2</v>
      </c>
      <c r="P528" s="5">
        <f>ROUND(Source!EU512,O528)</f>
        <v>0</v>
      </c>
      <c r="Q528" s="5"/>
      <c r="R528" s="5"/>
      <c r="S528" s="5"/>
      <c r="T528" s="5"/>
      <c r="U528" s="5"/>
      <c r="V528" s="5"/>
      <c r="W528" s="5"/>
    </row>
    <row r="529" spans="1:206" x14ac:dyDescent="0.2">
      <c r="A529" s="5">
        <v>50</v>
      </c>
      <c r="B529" s="5">
        <v>0</v>
      </c>
      <c r="C529" s="5">
        <v>0</v>
      </c>
      <c r="D529" s="5">
        <v>1</v>
      </c>
      <c r="E529" s="5">
        <v>214</v>
      </c>
      <c r="F529" s="5">
        <f>ROUND(Source!AS512,O529)</f>
        <v>147.32</v>
      </c>
      <c r="G529" s="5" t="s">
        <v>139</v>
      </c>
      <c r="H529" s="5" t="s">
        <v>140</v>
      </c>
      <c r="I529" s="5"/>
      <c r="J529" s="5"/>
      <c r="K529" s="5">
        <v>214</v>
      </c>
      <c r="L529" s="5">
        <v>16</v>
      </c>
      <c r="M529" s="5">
        <v>3</v>
      </c>
      <c r="N529" s="5" t="s">
        <v>6</v>
      </c>
      <c r="O529" s="5">
        <v>2</v>
      </c>
      <c r="P529" s="5">
        <f>ROUND(Source!EK512,O529)</f>
        <v>980.93</v>
      </c>
      <c r="Q529" s="5"/>
      <c r="R529" s="5"/>
      <c r="S529" s="5"/>
      <c r="T529" s="5"/>
      <c r="U529" s="5"/>
      <c r="V529" s="5"/>
      <c r="W529" s="5"/>
    </row>
    <row r="530" spans="1:206" x14ac:dyDescent="0.2">
      <c r="A530" s="5">
        <v>50</v>
      </c>
      <c r="B530" s="5">
        <v>0</v>
      </c>
      <c r="C530" s="5">
        <v>0</v>
      </c>
      <c r="D530" s="5">
        <v>1</v>
      </c>
      <c r="E530" s="5">
        <v>215</v>
      </c>
      <c r="F530" s="5">
        <f>ROUND(Source!AT512,O530)</f>
        <v>46478.559999999998</v>
      </c>
      <c r="G530" s="5" t="s">
        <v>141</v>
      </c>
      <c r="H530" s="5" t="s">
        <v>142</v>
      </c>
      <c r="I530" s="5"/>
      <c r="J530" s="5"/>
      <c r="K530" s="5">
        <v>215</v>
      </c>
      <c r="L530" s="5">
        <v>17</v>
      </c>
      <c r="M530" s="5">
        <v>3</v>
      </c>
      <c r="N530" s="5" t="s">
        <v>6</v>
      </c>
      <c r="O530" s="5">
        <v>2</v>
      </c>
      <c r="P530" s="5">
        <f>ROUND(Source!EL512,O530)</f>
        <v>506916.44</v>
      </c>
      <c r="Q530" s="5"/>
      <c r="R530" s="5"/>
      <c r="S530" s="5"/>
      <c r="T530" s="5"/>
      <c r="U530" s="5"/>
      <c r="V530" s="5"/>
      <c r="W530" s="5"/>
    </row>
    <row r="531" spans="1:206" x14ac:dyDescent="0.2">
      <c r="A531" s="5">
        <v>50</v>
      </c>
      <c r="B531" s="5">
        <v>0</v>
      </c>
      <c r="C531" s="5">
        <v>0</v>
      </c>
      <c r="D531" s="5">
        <v>1</v>
      </c>
      <c r="E531" s="5">
        <v>217</v>
      </c>
      <c r="F531" s="5">
        <f>ROUND(Source!AU512,O531)</f>
        <v>0</v>
      </c>
      <c r="G531" s="5" t="s">
        <v>143</v>
      </c>
      <c r="H531" s="5" t="s">
        <v>144</v>
      </c>
      <c r="I531" s="5"/>
      <c r="J531" s="5"/>
      <c r="K531" s="5">
        <v>217</v>
      </c>
      <c r="L531" s="5">
        <v>18</v>
      </c>
      <c r="M531" s="5">
        <v>3</v>
      </c>
      <c r="N531" s="5" t="s">
        <v>6</v>
      </c>
      <c r="O531" s="5">
        <v>2</v>
      </c>
      <c r="P531" s="5">
        <f>ROUND(Source!EM512,O531)</f>
        <v>0</v>
      </c>
      <c r="Q531" s="5"/>
      <c r="R531" s="5"/>
      <c r="S531" s="5"/>
      <c r="T531" s="5"/>
      <c r="U531" s="5"/>
      <c r="V531" s="5"/>
      <c r="W531" s="5"/>
    </row>
    <row r="532" spans="1:206" x14ac:dyDescent="0.2">
      <c r="A532" s="5">
        <v>50</v>
      </c>
      <c r="B532" s="5">
        <v>0</v>
      </c>
      <c r="C532" s="5">
        <v>0</v>
      </c>
      <c r="D532" s="5">
        <v>1</v>
      </c>
      <c r="E532" s="5">
        <v>230</v>
      </c>
      <c r="F532" s="5">
        <f>ROUND(Source!BA512,O532)</f>
        <v>0</v>
      </c>
      <c r="G532" s="5" t="s">
        <v>145</v>
      </c>
      <c r="H532" s="5" t="s">
        <v>146</v>
      </c>
      <c r="I532" s="5"/>
      <c r="J532" s="5"/>
      <c r="K532" s="5">
        <v>230</v>
      </c>
      <c r="L532" s="5">
        <v>19</v>
      </c>
      <c r="M532" s="5">
        <v>3</v>
      </c>
      <c r="N532" s="5" t="s">
        <v>6</v>
      </c>
      <c r="O532" s="5">
        <v>2</v>
      </c>
      <c r="P532" s="5">
        <f>ROUND(Source!ES512,O532)</f>
        <v>0</v>
      </c>
      <c r="Q532" s="5"/>
      <c r="R532" s="5"/>
      <c r="S532" s="5"/>
      <c r="T532" s="5"/>
      <c r="U532" s="5"/>
      <c r="V532" s="5"/>
      <c r="W532" s="5"/>
    </row>
    <row r="533" spans="1:206" x14ac:dyDescent="0.2">
      <c r="A533" s="5">
        <v>50</v>
      </c>
      <c r="B533" s="5">
        <v>0</v>
      </c>
      <c r="C533" s="5">
        <v>0</v>
      </c>
      <c r="D533" s="5">
        <v>1</v>
      </c>
      <c r="E533" s="5">
        <v>206</v>
      </c>
      <c r="F533" s="5">
        <f>ROUND(Source!T512,O533)</f>
        <v>0</v>
      </c>
      <c r="G533" s="5" t="s">
        <v>147</v>
      </c>
      <c r="H533" s="5" t="s">
        <v>148</v>
      </c>
      <c r="I533" s="5"/>
      <c r="J533" s="5"/>
      <c r="K533" s="5">
        <v>206</v>
      </c>
      <c r="L533" s="5">
        <v>20</v>
      </c>
      <c r="M533" s="5">
        <v>3</v>
      </c>
      <c r="N533" s="5" t="s">
        <v>6</v>
      </c>
      <c r="O533" s="5">
        <v>2</v>
      </c>
      <c r="P533" s="5">
        <f>ROUND(Source!DL512,O533)</f>
        <v>0</v>
      </c>
      <c r="Q533" s="5"/>
      <c r="R533" s="5"/>
      <c r="S533" s="5"/>
      <c r="T533" s="5"/>
      <c r="U533" s="5"/>
      <c r="V533" s="5"/>
      <c r="W533" s="5"/>
    </row>
    <row r="534" spans="1:206" x14ac:dyDescent="0.2">
      <c r="A534" s="5">
        <v>50</v>
      </c>
      <c r="B534" s="5">
        <v>0</v>
      </c>
      <c r="C534" s="5">
        <v>0</v>
      </c>
      <c r="D534" s="5">
        <v>1</v>
      </c>
      <c r="E534" s="5">
        <v>207</v>
      </c>
      <c r="F534" s="5">
        <f>Source!U512</f>
        <v>433.43840455000003</v>
      </c>
      <c r="G534" s="5" t="s">
        <v>149</v>
      </c>
      <c r="H534" s="5" t="s">
        <v>150</v>
      </c>
      <c r="I534" s="5"/>
      <c r="J534" s="5"/>
      <c r="K534" s="5">
        <v>207</v>
      </c>
      <c r="L534" s="5">
        <v>21</v>
      </c>
      <c r="M534" s="5">
        <v>3</v>
      </c>
      <c r="N534" s="5" t="s">
        <v>6</v>
      </c>
      <c r="O534" s="5">
        <v>-1</v>
      </c>
      <c r="P534" s="5">
        <f>Source!DM512</f>
        <v>433.43840455000003</v>
      </c>
      <c r="Q534" s="5"/>
      <c r="R534" s="5"/>
      <c r="S534" s="5"/>
      <c r="T534" s="5"/>
      <c r="U534" s="5"/>
      <c r="V534" s="5"/>
      <c r="W534" s="5"/>
    </row>
    <row r="535" spans="1:206" x14ac:dyDescent="0.2">
      <c r="A535" s="5">
        <v>50</v>
      </c>
      <c r="B535" s="5">
        <v>0</v>
      </c>
      <c r="C535" s="5">
        <v>0</v>
      </c>
      <c r="D535" s="5">
        <v>1</v>
      </c>
      <c r="E535" s="5">
        <v>208</v>
      </c>
      <c r="F535" s="5">
        <f>Source!V512</f>
        <v>18.461917500000002</v>
      </c>
      <c r="G535" s="5" t="s">
        <v>151</v>
      </c>
      <c r="H535" s="5" t="s">
        <v>152</v>
      </c>
      <c r="I535" s="5"/>
      <c r="J535" s="5"/>
      <c r="K535" s="5">
        <v>208</v>
      </c>
      <c r="L535" s="5">
        <v>22</v>
      </c>
      <c r="M535" s="5">
        <v>3</v>
      </c>
      <c r="N535" s="5" t="s">
        <v>6</v>
      </c>
      <c r="O535" s="5">
        <v>-1</v>
      </c>
      <c r="P535" s="5">
        <f>Source!DN512</f>
        <v>18.461917500000002</v>
      </c>
      <c r="Q535" s="5"/>
      <c r="R535" s="5"/>
      <c r="S535" s="5"/>
      <c r="T535" s="5"/>
      <c r="U535" s="5"/>
      <c r="V535" s="5"/>
      <c r="W535" s="5"/>
    </row>
    <row r="536" spans="1:206" x14ac:dyDescent="0.2">
      <c r="A536" s="5">
        <v>50</v>
      </c>
      <c r="B536" s="5">
        <v>0</v>
      </c>
      <c r="C536" s="5">
        <v>0</v>
      </c>
      <c r="D536" s="5">
        <v>1</v>
      </c>
      <c r="E536" s="5">
        <v>209</v>
      </c>
      <c r="F536" s="5">
        <f>ROUND(Source!W512,O536)</f>
        <v>0</v>
      </c>
      <c r="G536" s="5" t="s">
        <v>153</v>
      </c>
      <c r="H536" s="5" t="s">
        <v>154</v>
      </c>
      <c r="I536" s="5"/>
      <c r="J536" s="5"/>
      <c r="K536" s="5">
        <v>209</v>
      </c>
      <c r="L536" s="5">
        <v>23</v>
      </c>
      <c r="M536" s="5">
        <v>3</v>
      </c>
      <c r="N536" s="5" t="s">
        <v>6</v>
      </c>
      <c r="O536" s="5">
        <v>2</v>
      </c>
      <c r="P536" s="5">
        <f>ROUND(Source!DO512,O536)</f>
        <v>0</v>
      </c>
      <c r="Q536" s="5"/>
      <c r="R536" s="5"/>
      <c r="S536" s="5"/>
      <c r="T536" s="5"/>
      <c r="U536" s="5"/>
      <c r="V536" s="5"/>
      <c r="W536" s="5"/>
    </row>
    <row r="537" spans="1:206" x14ac:dyDescent="0.2">
      <c r="A537" s="5">
        <v>50</v>
      </c>
      <c r="B537" s="5">
        <v>0</v>
      </c>
      <c r="C537" s="5">
        <v>0</v>
      </c>
      <c r="D537" s="5">
        <v>1</v>
      </c>
      <c r="E537" s="5">
        <v>210</v>
      </c>
      <c r="F537" s="5">
        <f>ROUND(Source!X512,O537)</f>
        <v>4184.9799999999996</v>
      </c>
      <c r="G537" s="5" t="s">
        <v>155</v>
      </c>
      <c r="H537" s="5" t="s">
        <v>156</v>
      </c>
      <c r="I537" s="5"/>
      <c r="J537" s="5"/>
      <c r="K537" s="5">
        <v>210</v>
      </c>
      <c r="L537" s="5">
        <v>24</v>
      </c>
      <c r="M537" s="5">
        <v>3</v>
      </c>
      <c r="N537" s="5" t="s">
        <v>6</v>
      </c>
      <c r="O537" s="5">
        <v>2</v>
      </c>
      <c r="P537" s="5">
        <f>ROUND(Source!DP512,O537)</f>
        <v>27871.79</v>
      </c>
      <c r="Q537" s="5"/>
      <c r="R537" s="5"/>
      <c r="S537" s="5"/>
      <c r="T537" s="5"/>
      <c r="U537" s="5"/>
      <c r="V537" s="5"/>
      <c r="W537" s="5"/>
    </row>
    <row r="538" spans="1:206" x14ac:dyDescent="0.2">
      <c r="A538" s="5">
        <v>50</v>
      </c>
      <c r="B538" s="5">
        <v>0</v>
      </c>
      <c r="C538" s="5">
        <v>0</v>
      </c>
      <c r="D538" s="5">
        <v>1</v>
      </c>
      <c r="E538" s="5">
        <v>211</v>
      </c>
      <c r="F538" s="5">
        <f>ROUND(Source!Y512,O538)</f>
        <v>2861.1</v>
      </c>
      <c r="G538" s="5" t="s">
        <v>157</v>
      </c>
      <c r="H538" s="5" t="s">
        <v>158</v>
      </c>
      <c r="I538" s="5"/>
      <c r="J538" s="5"/>
      <c r="K538" s="5">
        <v>211</v>
      </c>
      <c r="L538" s="5">
        <v>25</v>
      </c>
      <c r="M538" s="5">
        <v>3</v>
      </c>
      <c r="N538" s="5" t="s">
        <v>6</v>
      </c>
      <c r="O538" s="5">
        <v>2</v>
      </c>
      <c r="P538" s="5">
        <f>ROUND(Source!DQ512,O538)</f>
        <v>19054.71</v>
      </c>
      <c r="Q538" s="5"/>
      <c r="R538" s="5"/>
      <c r="S538" s="5"/>
      <c r="T538" s="5"/>
      <c r="U538" s="5"/>
      <c r="V538" s="5"/>
      <c r="W538" s="5"/>
    </row>
    <row r="539" spans="1:206" x14ac:dyDescent="0.2">
      <c r="A539" s="5">
        <v>50</v>
      </c>
      <c r="B539" s="5">
        <v>0</v>
      </c>
      <c r="C539" s="5">
        <v>0</v>
      </c>
      <c r="D539" s="5">
        <v>1</v>
      </c>
      <c r="E539" s="5">
        <v>224</v>
      </c>
      <c r="F539" s="5">
        <f>ROUND(Source!AR512,O539)</f>
        <v>46625.88</v>
      </c>
      <c r="G539" s="5" t="s">
        <v>159</v>
      </c>
      <c r="H539" s="5" t="s">
        <v>160</v>
      </c>
      <c r="I539" s="5"/>
      <c r="J539" s="5"/>
      <c r="K539" s="5">
        <v>224</v>
      </c>
      <c r="L539" s="5">
        <v>26</v>
      </c>
      <c r="M539" s="5">
        <v>3</v>
      </c>
      <c r="N539" s="5" t="s">
        <v>6</v>
      </c>
      <c r="O539" s="5">
        <v>2</v>
      </c>
      <c r="P539" s="5">
        <f>ROUND(Source!EJ512,O539)</f>
        <v>507897.37</v>
      </c>
      <c r="Q539" s="5"/>
      <c r="R539" s="5"/>
      <c r="S539" s="5"/>
      <c r="T539" s="5"/>
      <c r="U539" s="5"/>
      <c r="V539" s="5"/>
      <c r="W539" s="5"/>
    </row>
    <row r="541" spans="1:206" x14ac:dyDescent="0.2">
      <c r="A541" s="1">
        <v>4</v>
      </c>
      <c r="B541" s="1">
        <v>1</v>
      </c>
      <c r="C541" s="1"/>
      <c r="D541" s="1">
        <f>ROW(A558)</f>
        <v>558</v>
      </c>
      <c r="E541" s="1"/>
      <c r="F541" s="1" t="s">
        <v>13</v>
      </c>
      <c r="G541" s="1" t="s">
        <v>539</v>
      </c>
      <c r="H541" s="1" t="s">
        <v>6</v>
      </c>
      <c r="I541" s="1">
        <v>0</v>
      </c>
      <c r="J541" s="1"/>
      <c r="K541" s="1">
        <v>0</v>
      </c>
      <c r="L541" s="1"/>
      <c r="M541" s="1"/>
      <c r="N541" s="1"/>
      <c r="O541" s="1"/>
      <c r="P541" s="1"/>
      <c r="Q541" s="1"/>
      <c r="R541" s="1"/>
      <c r="S541" s="1"/>
      <c r="T541" s="1"/>
      <c r="U541" s="1" t="s">
        <v>6</v>
      </c>
      <c r="V541" s="1">
        <v>0</v>
      </c>
      <c r="W541" s="1"/>
      <c r="X541" s="1"/>
      <c r="Y541" s="1"/>
      <c r="Z541" s="1"/>
      <c r="AA541" s="1"/>
      <c r="AB541" s="1" t="s">
        <v>6</v>
      </c>
      <c r="AC541" s="1" t="s">
        <v>6</v>
      </c>
      <c r="AD541" s="1" t="s">
        <v>6</v>
      </c>
      <c r="AE541" s="1" t="s">
        <v>6</v>
      </c>
      <c r="AF541" s="1" t="s">
        <v>6</v>
      </c>
      <c r="AG541" s="1" t="s">
        <v>6</v>
      </c>
      <c r="AH541" s="1"/>
      <c r="AI541" s="1"/>
      <c r="AJ541" s="1"/>
      <c r="AK541" s="1"/>
      <c r="AL541" s="1"/>
      <c r="AM541" s="1"/>
      <c r="AN541" s="1"/>
      <c r="AO541" s="1"/>
      <c r="AP541" s="1" t="s">
        <v>6</v>
      </c>
      <c r="AQ541" s="1" t="s">
        <v>6</v>
      </c>
      <c r="AR541" s="1" t="s">
        <v>6</v>
      </c>
      <c r="AS541" s="1"/>
      <c r="AT541" s="1"/>
      <c r="AU541" s="1"/>
      <c r="AV541" s="1"/>
      <c r="AW541" s="1"/>
      <c r="AX541" s="1"/>
      <c r="AY541" s="1"/>
      <c r="AZ541" s="1" t="s">
        <v>6</v>
      </c>
      <c r="BA541" s="1"/>
      <c r="BB541" s="1" t="s">
        <v>6</v>
      </c>
      <c r="BC541" s="1" t="s">
        <v>6</v>
      </c>
      <c r="BD541" s="1" t="s">
        <v>6</v>
      </c>
      <c r="BE541" s="1" t="s">
        <v>6</v>
      </c>
      <c r="BF541" s="1" t="s">
        <v>6</v>
      </c>
      <c r="BG541" s="1" t="s">
        <v>6</v>
      </c>
      <c r="BH541" s="1" t="s">
        <v>6</v>
      </c>
      <c r="BI541" s="1" t="s">
        <v>6</v>
      </c>
      <c r="BJ541" s="1" t="s">
        <v>6</v>
      </c>
      <c r="BK541" s="1" t="s">
        <v>6</v>
      </c>
      <c r="BL541" s="1" t="s">
        <v>6</v>
      </c>
      <c r="BM541" s="1" t="s">
        <v>6</v>
      </c>
      <c r="BN541" s="1" t="s">
        <v>6</v>
      </c>
      <c r="BO541" s="1" t="s">
        <v>6</v>
      </c>
      <c r="BP541" s="1" t="s">
        <v>6</v>
      </c>
      <c r="BQ541" s="1"/>
      <c r="BR541" s="1"/>
      <c r="BS541" s="1"/>
      <c r="BT541" s="1"/>
      <c r="BU541" s="1"/>
      <c r="BV541" s="1"/>
      <c r="BW541" s="1"/>
      <c r="BX541" s="1">
        <v>0</v>
      </c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>
        <v>0</v>
      </c>
    </row>
    <row r="543" spans="1:206" x14ac:dyDescent="0.2">
      <c r="A543" s="3">
        <v>52</v>
      </c>
      <c r="B543" s="3">
        <f t="shared" ref="B543:G543" si="425">B558</f>
        <v>1</v>
      </c>
      <c r="C543" s="3">
        <f t="shared" si="425"/>
        <v>4</v>
      </c>
      <c r="D543" s="3">
        <f t="shared" si="425"/>
        <v>541</v>
      </c>
      <c r="E543" s="3">
        <f t="shared" si="425"/>
        <v>0</v>
      </c>
      <c r="F543" s="3" t="str">
        <f t="shared" si="425"/>
        <v>Новый раздел</v>
      </c>
      <c r="G543" s="3" t="str">
        <f t="shared" si="425"/>
        <v>Раздел 4: Сантехнические работы</v>
      </c>
      <c r="H543" s="3"/>
      <c r="I543" s="3"/>
      <c r="J543" s="3"/>
      <c r="K543" s="3"/>
      <c r="L543" s="3"/>
      <c r="M543" s="3"/>
      <c r="N543" s="3"/>
      <c r="O543" s="3">
        <f t="shared" ref="O543:AT543" si="426">O558</f>
        <v>26436.91</v>
      </c>
      <c r="P543" s="3">
        <f t="shared" si="426"/>
        <v>25976.5</v>
      </c>
      <c r="Q543" s="3">
        <f t="shared" si="426"/>
        <v>34.86</v>
      </c>
      <c r="R543" s="3">
        <f t="shared" si="426"/>
        <v>8.39</v>
      </c>
      <c r="S543" s="3">
        <f t="shared" si="426"/>
        <v>425.55</v>
      </c>
      <c r="T543" s="3">
        <f t="shared" si="426"/>
        <v>0</v>
      </c>
      <c r="U543" s="3">
        <f t="shared" si="426"/>
        <v>42.399999999999991</v>
      </c>
      <c r="V543" s="3">
        <f t="shared" si="426"/>
        <v>0.66049999999999986</v>
      </c>
      <c r="W543" s="3">
        <f t="shared" si="426"/>
        <v>0</v>
      </c>
      <c r="X543" s="3">
        <f t="shared" si="426"/>
        <v>472.49</v>
      </c>
      <c r="Y543" s="3">
        <f t="shared" si="426"/>
        <v>294.51</v>
      </c>
      <c r="Z543" s="3">
        <f t="shared" si="426"/>
        <v>0</v>
      </c>
      <c r="AA543" s="3">
        <f t="shared" si="426"/>
        <v>0</v>
      </c>
      <c r="AB543" s="3">
        <f t="shared" si="426"/>
        <v>26436.91</v>
      </c>
      <c r="AC543" s="3">
        <f t="shared" si="426"/>
        <v>25976.5</v>
      </c>
      <c r="AD543" s="3">
        <f t="shared" si="426"/>
        <v>34.86</v>
      </c>
      <c r="AE543" s="3">
        <f t="shared" si="426"/>
        <v>8.39</v>
      </c>
      <c r="AF543" s="3">
        <f t="shared" si="426"/>
        <v>425.55</v>
      </c>
      <c r="AG543" s="3">
        <f t="shared" si="426"/>
        <v>0</v>
      </c>
      <c r="AH543" s="3">
        <f t="shared" si="426"/>
        <v>42.399999999999991</v>
      </c>
      <c r="AI543" s="3">
        <f t="shared" si="426"/>
        <v>0.66049999999999986</v>
      </c>
      <c r="AJ543" s="3">
        <f t="shared" si="426"/>
        <v>0</v>
      </c>
      <c r="AK543" s="3">
        <f t="shared" si="426"/>
        <v>472.49</v>
      </c>
      <c r="AL543" s="3">
        <f t="shared" si="426"/>
        <v>294.51</v>
      </c>
      <c r="AM543" s="3">
        <f t="shared" si="426"/>
        <v>0</v>
      </c>
      <c r="AN543" s="3">
        <f t="shared" si="426"/>
        <v>0</v>
      </c>
      <c r="AO543" s="3">
        <f t="shared" si="426"/>
        <v>0</v>
      </c>
      <c r="AP543" s="3">
        <f t="shared" si="426"/>
        <v>0</v>
      </c>
      <c r="AQ543" s="3">
        <f t="shared" si="426"/>
        <v>0</v>
      </c>
      <c r="AR543" s="3">
        <f t="shared" si="426"/>
        <v>27203.91</v>
      </c>
      <c r="AS543" s="3">
        <f t="shared" si="426"/>
        <v>27203.91</v>
      </c>
      <c r="AT543" s="3">
        <f t="shared" si="426"/>
        <v>0</v>
      </c>
      <c r="AU543" s="3">
        <f t="shared" ref="AU543:BZ543" si="427">AU558</f>
        <v>0</v>
      </c>
      <c r="AV543" s="3">
        <f t="shared" si="427"/>
        <v>25976.5</v>
      </c>
      <c r="AW543" s="3">
        <f t="shared" si="427"/>
        <v>25976.5</v>
      </c>
      <c r="AX543" s="3">
        <f t="shared" si="427"/>
        <v>0</v>
      </c>
      <c r="AY543" s="3">
        <f t="shared" si="427"/>
        <v>25976.5</v>
      </c>
      <c r="AZ543" s="3">
        <f t="shared" si="427"/>
        <v>0</v>
      </c>
      <c r="BA543" s="3">
        <f t="shared" si="427"/>
        <v>0</v>
      </c>
      <c r="BB543" s="3">
        <f t="shared" si="427"/>
        <v>0</v>
      </c>
      <c r="BC543" s="3">
        <f t="shared" si="427"/>
        <v>0</v>
      </c>
      <c r="BD543" s="3">
        <f t="shared" si="427"/>
        <v>0</v>
      </c>
      <c r="BE543" s="3">
        <f t="shared" si="427"/>
        <v>0</v>
      </c>
      <c r="BF543" s="3">
        <f t="shared" si="427"/>
        <v>0</v>
      </c>
      <c r="BG543" s="3">
        <f t="shared" si="427"/>
        <v>0</v>
      </c>
      <c r="BH543" s="3">
        <f t="shared" si="427"/>
        <v>0</v>
      </c>
      <c r="BI543" s="3">
        <f t="shared" si="427"/>
        <v>0</v>
      </c>
      <c r="BJ543" s="3">
        <f t="shared" si="427"/>
        <v>0</v>
      </c>
      <c r="BK543" s="3">
        <f t="shared" si="427"/>
        <v>0</v>
      </c>
      <c r="BL543" s="3">
        <f t="shared" si="427"/>
        <v>0</v>
      </c>
      <c r="BM543" s="3">
        <f t="shared" si="427"/>
        <v>0</v>
      </c>
      <c r="BN543" s="3">
        <f t="shared" si="427"/>
        <v>0</v>
      </c>
      <c r="BO543" s="3">
        <f t="shared" si="427"/>
        <v>0</v>
      </c>
      <c r="BP543" s="3">
        <f t="shared" si="427"/>
        <v>0</v>
      </c>
      <c r="BQ543" s="3">
        <f t="shared" si="427"/>
        <v>0</v>
      </c>
      <c r="BR543" s="3">
        <f t="shared" si="427"/>
        <v>0</v>
      </c>
      <c r="BS543" s="3">
        <f t="shared" si="427"/>
        <v>0</v>
      </c>
      <c r="BT543" s="3">
        <f t="shared" si="427"/>
        <v>0</v>
      </c>
      <c r="BU543" s="3">
        <f t="shared" si="427"/>
        <v>0</v>
      </c>
      <c r="BV543" s="3">
        <f t="shared" si="427"/>
        <v>0</v>
      </c>
      <c r="BW543" s="3">
        <f t="shared" si="427"/>
        <v>0</v>
      </c>
      <c r="BX543" s="3">
        <f t="shared" si="427"/>
        <v>0</v>
      </c>
      <c r="BY543" s="3">
        <f t="shared" si="427"/>
        <v>0</v>
      </c>
      <c r="BZ543" s="3">
        <f t="shared" si="427"/>
        <v>0</v>
      </c>
      <c r="CA543" s="3">
        <f t="shared" ref="CA543:DF543" si="428">CA558</f>
        <v>27203.91</v>
      </c>
      <c r="CB543" s="3">
        <f t="shared" si="428"/>
        <v>27203.91</v>
      </c>
      <c r="CC543" s="3">
        <f t="shared" si="428"/>
        <v>0</v>
      </c>
      <c r="CD543" s="3">
        <f t="shared" si="428"/>
        <v>0</v>
      </c>
      <c r="CE543" s="3">
        <f t="shared" si="428"/>
        <v>25976.5</v>
      </c>
      <c r="CF543" s="3">
        <f t="shared" si="428"/>
        <v>25976.5</v>
      </c>
      <c r="CG543" s="3">
        <f t="shared" si="428"/>
        <v>0</v>
      </c>
      <c r="CH543" s="3">
        <f t="shared" si="428"/>
        <v>25976.5</v>
      </c>
      <c r="CI543" s="3">
        <f t="shared" si="428"/>
        <v>0</v>
      </c>
      <c r="CJ543" s="3">
        <f t="shared" si="428"/>
        <v>0</v>
      </c>
      <c r="CK543" s="3">
        <f t="shared" si="428"/>
        <v>0</v>
      </c>
      <c r="CL543" s="3">
        <f t="shared" si="428"/>
        <v>0</v>
      </c>
      <c r="CM543" s="3">
        <f t="shared" si="428"/>
        <v>0</v>
      </c>
      <c r="CN543" s="3">
        <f t="shared" si="428"/>
        <v>0</v>
      </c>
      <c r="CO543" s="3">
        <f t="shared" si="428"/>
        <v>0</v>
      </c>
      <c r="CP543" s="3">
        <f t="shared" si="428"/>
        <v>0</v>
      </c>
      <c r="CQ543" s="3">
        <f t="shared" si="428"/>
        <v>0</v>
      </c>
      <c r="CR543" s="3">
        <f t="shared" si="428"/>
        <v>0</v>
      </c>
      <c r="CS543" s="3">
        <f t="shared" si="428"/>
        <v>0</v>
      </c>
      <c r="CT543" s="3">
        <f t="shared" si="428"/>
        <v>0</v>
      </c>
      <c r="CU543" s="3">
        <f t="shared" si="428"/>
        <v>0</v>
      </c>
      <c r="CV543" s="3">
        <f t="shared" si="428"/>
        <v>0</v>
      </c>
      <c r="CW543" s="3">
        <f t="shared" si="428"/>
        <v>0</v>
      </c>
      <c r="CX543" s="3">
        <f t="shared" si="428"/>
        <v>0</v>
      </c>
      <c r="CY543" s="3">
        <f t="shared" si="428"/>
        <v>0</v>
      </c>
      <c r="CZ543" s="3">
        <f t="shared" si="428"/>
        <v>0</v>
      </c>
      <c r="DA543" s="3">
        <f t="shared" si="428"/>
        <v>0</v>
      </c>
      <c r="DB543" s="3">
        <f t="shared" si="428"/>
        <v>0</v>
      </c>
      <c r="DC543" s="3">
        <f t="shared" si="428"/>
        <v>0</v>
      </c>
      <c r="DD543" s="3">
        <f t="shared" si="428"/>
        <v>0</v>
      </c>
      <c r="DE543" s="3">
        <f t="shared" si="428"/>
        <v>0</v>
      </c>
      <c r="DF543" s="3">
        <f t="shared" si="428"/>
        <v>0</v>
      </c>
      <c r="DG543" s="4">
        <f t="shared" ref="DG543:EL543" si="429">DG558</f>
        <v>176069.86</v>
      </c>
      <c r="DH543" s="4">
        <f t="shared" si="429"/>
        <v>173003.5</v>
      </c>
      <c r="DI543" s="4">
        <f t="shared" si="429"/>
        <v>232.15</v>
      </c>
      <c r="DJ543" s="4">
        <f t="shared" si="429"/>
        <v>55.88</v>
      </c>
      <c r="DK543" s="4">
        <f t="shared" si="429"/>
        <v>2834.21</v>
      </c>
      <c r="DL543" s="4">
        <f t="shared" si="429"/>
        <v>0</v>
      </c>
      <c r="DM543" s="4">
        <f t="shared" si="429"/>
        <v>42.399999999999991</v>
      </c>
      <c r="DN543" s="4">
        <f t="shared" si="429"/>
        <v>0.66049999999999986</v>
      </c>
      <c r="DO543" s="4">
        <f t="shared" si="429"/>
        <v>0</v>
      </c>
      <c r="DP543" s="4">
        <f t="shared" si="429"/>
        <v>3146.8</v>
      </c>
      <c r="DQ543" s="4">
        <f t="shared" si="429"/>
        <v>1961.4</v>
      </c>
      <c r="DR543" s="4">
        <f t="shared" si="429"/>
        <v>0</v>
      </c>
      <c r="DS543" s="4">
        <f t="shared" si="429"/>
        <v>0</v>
      </c>
      <c r="DT543" s="4">
        <f t="shared" si="429"/>
        <v>176069.86</v>
      </c>
      <c r="DU543" s="4">
        <f t="shared" si="429"/>
        <v>173003.5</v>
      </c>
      <c r="DV543" s="4">
        <f t="shared" si="429"/>
        <v>232.15</v>
      </c>
      <c r="DW543" s="4">
        <f t="shared" si="429"/>
        <v>55.88</v>
      </c>
      <c r="DX543" s="4">
        <f t="shared" si="429"/>
        <v>2834.21</v>
      </c>
      <c r="DY543" s="4">
        <f t="shared" si="429"/>
        <v>0</v>
      </c>
      <c r="DZ543" s="4">
        <f t="shared" si="429"/>
        <v>42.399999999999991</v>
      </c>
      <c r="EA543" s="4">
        <f t="shared" si="429"/>
        <v>0.66049999999999986</v>
      </c>
      <c r="EB543" s="4">
        <f t="shared" si="429"/>
        <v>0</v>
      </c>
      <c r="EC543" s="4">
        <f t="shared" si="429"/>
        <v>3146.8</v>
      </c>
      <c r="ED543" s="4">
        <f t="shared" si="429"/>
        <v>1961.4</v>
      </c>
      <c r="EE543" s="4">
        <f t="shared" si="429"/>
        <v>0</v>
      </c>
      <c r="EF543" s="4">
        <f t="shared" si="429"/>
        <v>0</v>
      </c>
      <c r="EG543" s="4">
        <f t="shared" si="429"/>
        <v>0</v>
      </c>
      <c r="EH543" s="4">
        <f t="shared" si="429"/>
        <v>0</v>
      </c>
      <c r="EI543" s="4">
        <f t="shared" si="429"/>
        <v>0</v>
      </c>
      <c r="EJ543" s="4">
        <f t="shared" si="429"/>
        <v>181178.06</v>
      </c>
      <c r="EK543" s="4">
        <f t="shared" si="429"/>
        <v>181178.06</v>
      </c>
      <c r="EL543" s="4">
        <f t="shared" si="429"/>
        <v>0</v>
      </c>
      <c r="EM543" s="4">
        <f t="shared" ref="EM543:FR543" si="430">EM558</f>
        <v>0</v>
      </c>
      <c r="EN543" s="4">
        <f t="shared" si="430"/>
        <v>173003.5</v>
      </c>
      <c r="EO543" s="4">
        <f t="shared" si="430"/>
        <v>173003.5</v>
      </c>
      <c r="EP543" s="4">
        <f t="shared" si="430"/>
        <v>0</v>
      </c>
      <c r="EQ543" s="4">
        <f t="shared" si="430"/>
        <v>173003.5</v>
      </c>
      <c r="ER543" s="4">
        <f t="shared" si="430"/>
        <v>0</v>
      </c>
      <c r="ES543" s="4">
        <f t="shared" si="430"/>
        <v>0</v>
      </c>
      <c r="ET543" s="4">
        <f t="shared" si="430"/>
        <v>0</v>
      </c>
      <c r="EU543" s="4">
        <f t="shared" si="430"/>
        <v>0</v>
      </c>
      <c r="EV543" s="4">
        <f t="shared" si="430"/>
        <v>0</v>
      </c>
      <c r="EW543" s="4">
        <f t="shared" si="430"/>
        <v>0</v>
      </c>
      <c r="EX543" s="4">
        <f t="shared" si="430"/>
        <v>0</v>
      </c>
      <c r="EY543" s="4">
        <f t="shared" si="430"/>
        <v>0</v>
      </c>
      <c r="EZ543" s="4">
        <f t="shared" si="430"/>
        <v>0</v>
      </c>
      <c r="FA543" s="4">
        <f t="shared" si="430"/>
        <v>0</v>
      </c>
      <c r="FB543" s="4">
        <f t="shared" si="430"/>
        <v>0</v>
      </c>
      <c r="FC543" s="4">
        <f t="shared" si="430"/>
        <v>0</v>
      </c>
      <c r="FD543" s="4">
        <f t="shared" si="430"/>
        <v>0</v>
      </c>
      <c r="FE543" s="4">
        <f t="shared" si="430"/>
        <v>0</v>
      </c>
      <c r="FF543" s="4">
        <f t="shared" si="430"/>
        <v>0</v>
      </c>
      <c r="FG543" s="4">
        <f t="shared" si="430"/>
        <v>0</v>
      </c>
      <c r="FH543" s="4">
        <f t="shared" si="430"/>
        <v>0</v>
      </c>
      <c r="FI543" s="4">
        <f t="shared" si="430"/>
        <v>0</v>
      </c>
      <c r="FJ543" s="4">
        <f t="shared" si="430"/>
        <v>0</v>
      </c>
      <c r="FK543" s="4">
        <f t="shared" si="430"/>
        <v>0</v>
      </c>
      <c r="FL543" s="4">
        <f t="shared" si="430"/>
        <v>0</v>
      </c>
      <c r="FM543" s="4">
        <f t="shared" si="430"/>
        <v>0</v>
      </c>
      <c r="FN543" s="4">
        <f t="shared" si="430"/>
        <v>0</v>
      </c>
      <c r="FO543" s="4">
        <f t="shared" si="430"/>
        <v>0</v>
      </c>
      <c r="FP543" s="4">
        <f t="shared" si="430"/>
        <v>0</v>
      </c>
      <c r="FQ543" s="4">
        <f t="shared" si="430"/>
        <v>0</v>
      </c>
      <c r="FR543" s="4">
        <f t="shared" si="430"/>
        <v>0</v>
      </c>
      <c r="FS543" s="4">
        <f t="shared" ref="FS543:GX543" si="431">FS558</f>
        <v>181178.06</v>
      </c>
      <c r="FT543" s="4">
        <f t="shared" si="431"/>
        <v>181178.06</v>
      </c>
      <c r="FU543" s="4">
        <f t="shared" si="431"/>
        <v>0</v>
      </c>
      <c r="FV543" s="4">
        <f t="shared" si="431"/>
        <v>0</v>
      </c>
      <c r="FW543" s="4">
        <f t="shared" si="431"/>
        <v>173003.5</v>
      </c>
      <c r="FX543" s="4">
        <f t="shared" si="431"/>
        <v>173003.5</v>
      </c>
      <c r="FY543" s="4">
        <f t="shared" si="431"/>
        <v>0</v>
      </c>
      <c r="FZ543" s="4">
        <f t="shared" si="431"/>
        <v>173003.5</v>
      </c>
      <c r="GA543" s="4">
        <f t="shared" si="431"/>
        <v>0</v>
      </c>
      <c r="GB543" s="4">
        <f t="shared" si="431"/>
        <v>0</v>
      </c>
      <c r="GC543" s="4">
        <f t="shared" si="431"/>
        <v>0</v>
      </c>
      <c r="GD543" s="4">
        <f t="shared" si="431"/>
        <v>0</v>
      </c>
      <c r="GE543" s="4">
        <f t="shared" si="431"/>
        <v>0</v>
      </c>
      <c r="GF543" s="4">
        <f t="shared" si="431"/>
        <v>0</v>
      </c>
      <c r="GG543" s="4">
        <f t="shared" si="431"/>
        <v>0</v>
      </c>
      <c r="GH543" s="4">
        <f t="shared" si="431"/>
        <v>0</v>
      </c>
      <c r="GI543" s="4">
        <f t="shared" si="431"/>
        <v>0</v>
      </c>
      <c r="GJ543" s="4">
        <f t="shared" si="431"/>
        <v>0</v>
      </c>
      <c r="GK543" s="4">
        <f t="shared" si="431"/>
        <v>0</v>
      </c>
      <c r="GL543" s="4">
        <f t="shared" si="431"/>
        <v>0</v>
      </c>
      <c r="GM543" s="4">
        <f t="shared" si="431"/>
        <v>0</v>
      </c>
      <c r="GN543" s="4">
        <f t="shared" si="431"/>
        <v>0</v>
      </c>
      <c r="GO543" s="4">
        <f t="shared" si="431"/>
        <v>0</v>
      </c>
      <c r="GP543" s="4">
        <f t="shared" si="431"/>
        <v>0</v>
      </c>
      <c r="GQ543" s="4">
        <f t="shared" si="431"/>
        <v>0</v>
      </c>
      <c r="GR543" s="4">
        <f t="shared" si="431"/>
        <v>0</v>
      </c>
      <c r="GS543" s="4">
        <f t="shared" si="431"/>
        <v>0</v>
      </c>
      <c r="GT543" s="4">
        <f t="shared" si="431"/>
        <v>0</v>
      </c>
      <c r="GU543" s="4">
        <f t="shared" si="431"/>
        <v>0</v>
      </c>
      <c r="GV543" s="4">
        <f t="shared" si="431"/>
        <v>0</v>
      </c>
      <c r="GW543" s="4">
        <f t="shared" si="431"/>
        <v>0</v>
      </c>
      <c r="GX543" s="4">
        <f t="shared" si="431"/>
        <v>0</v>
      </c>
    </row>
    <row r="545" spans="1:255" x14ac:dyDescent="0.2">
      <c r="A545" s="2">
        <v>17</v>
      </c>
      <c r="B545" s="2">
        <v>1</v>
      </c>
      <c r="C545" s="2">
        <f>ROW(SmtRes!A883)</f>
        <v>883</v>
      </c>
      <c r="D545" s="2">
        <f>ROW(EtalonRes!A845)</f>
        <v>845</v>
      </c>
      <c r="E545" s="2" t="s">
        <v>540</v>
      </c>
      <c r="F545" s="2" t="s">
        <v>541</v>
      </c>
      <c r="G545" s="2" t="s">
        <v>542</v>
      </c>
      <c r="H545" s="2" t="s">
        <v>18</v>
      </c>
      <c r="I545" s="2">
        <f>ROUND(5/100,9)</f>
        <v>0.05</v>
      </c>
      <c r="J545" s="2">
        <v>0</v>
      </c>
      <c r="K545" s="2"/>
      <c r="L545" s="2"/>
      <c r="M545" s="2"/>
      <c r="N545" s="2"/>
      <c r="O545" s="2">
        <f t="shared" ref="O545:O556" si="432">ROUND(CP545,2)</f>
        <v>68.14</v>
      </c>
      <c r="P545" s="2">
        <f t="shared" ref="P545:P556" si="433">ROUND(CQ545*I545,2)</f>
        <v>0</v>
      </c>
      <c r="Q545" s="2">
        <f t="shared" ref="Q545:Q556" si="434">ROUND(CR545*I545,2)</f>
        <v>5.97</v>
      </c>
      <c r="R545" s="2">
        <f t="shared" ref="R545:R556" si="435">ROUND(CS545*I545,2)</f>
        <v>2.58</v>
      </c>
      <c r="S545" s="2">
        <f t="shared" ref="S545:S556" si="436">ROUND(CT545*I545,2)</f>
        <v>62.17</v>
      </c>
      <c r="T545" s="2">
        <f t="shared" ref="T545:T556" si="437">ROUND(CU545*I545,2)</f>
        <v>0</v>
      </c>
      <c r="U545" s="2">
        <f t="shared" ref="U545:U556" si="438">CV545*I545</f>
        <v>7.9</v>
      </c>
      <c r="V545" s="2">
        <f t="shared" ref="V545:V556" si="439">CW545*I545</f>
        <v>0.191</v>
      </c>
      <c r="W545" s="2">
        <f t="shared" ref="W545:W556" si="440">ROUND(CX545*I545,2)</f>
        <v>0</v>
      </c>
      <c r="X545" s="2">
        <f t="shared" ref="X545:X556" si="441">ROUND(CY545,2)</f>
        <v>47.92</v>
      </c>
      <c r="Y545" s="2">
        <f t="shared" ref="Y545:Y556" si="442">ROUND(CZ545,2)</f>
        <v>32.380000000000003</v>
      </c>
      <c r="Z545" s="2"/>
      <c r="AA545" s="2">
        <v>16781625</v>
      </c>
      <c r="AB545" s="2">
        <f t="shared" ref="AB545:AB556" si="443">ROUND((AC545+AD545+AF545),6)</f>
        <v>1362.87</v>
      </c>
      <c r="AC545" s="2">
        <f t="shared" ref="AC545:AC556" si="444">ROUND((ES545),6)</f>
        <v>0</v>
      </c>
      <c r="AD545" s="2">
        <f>ROUND((((ET545)-(EU545))+AE545),6)</f>
        <v>119.41</v>
      </c>
      <c r="AE545" s="2">
        <f>ROUND((EU545),6)</f>
        <v>51.57</v>
      </c>
      <c r="AF545" s="2">
        <f>ROUND((EV545),6)</f>
        <v>1243.46</v>
      </c>
      <c r="AG545" s="2">
        <f t="shared" ref="AG545:AG556" si="445">ROUND((AP545),6)</f>
        <v>0</v>
      </c>
      <c r="AH545" s="2">
        <f>(EW545)</f>
        <v>158</v>
      </c>
      <c r="AI545" s="2">
        <f>(EX545)</f>
        <v>3.82</v>
      </c>
      <c r="AJ545" s="2">
        <f t="shared" ref="AJ545:AJ556" si="446">(AS545)</f>
        <v>0</v>
      </c>
      <c r="AK545" s="2">
        <v>1362.87</v>
      </c>
      <c r="AL545" s="2">
        <v>0</v>
      </c>
      <c r="AM545" s="2">
        <v>119.41</v>
      </c>
      <c r="AN545" s="2">
        <v>51.57</v>
      </c>
      <c r="AO545" s="2">
        <v>1243.46</v>
      </c>
      <c r="AP545" s="2">
        <v>0</v>
      </c>
      <c r="AQ545" s="2">
        <v>158</v>
      </c>
      <c r="AR545" s="2">
        <v>3.82</v>
      </c>
      <c r="AS545" s="2">
        <v>0</v>
      </c>
      <c r="AT545" s="2">
        <v>74</v>
      </c>
      <c r="AU545" s="2">
        <v>50</v>
      </c>
      <c r="AV545" s="2">
        <v>1</v>
      </c>
      <c r="AW545" s="2">
        <v>1</v>
      </c>
      <c r="AX545" s="2"/>
      <c r="AY545" s="2"/>
      <c r="AZ545" s="2">
        <v>1</v>
      </c>
      <c r="BA545" s="2">
        <v>1</v>
      </c>
      <c r="BB545" s="2">
        <v>1</v>
      </c>
      <c r="BC545" s="2">
        <v>1</v>
      </c>
      <c r="BD545" s="2" t="s">
        <v>6</v>
      </c>
      <c r="BE545" s="2" t="s">
        <v>6</v>
      </c>
      <c r="BF545" s="2" t="s">
        <v>6</v>
      </c>
      <c r="BG545" s="2" t="s">
        <v>6</v>
      </c>
      <c r="BH545" s="2">
        <v>0</v>
      </c>
      <c r="BI545" s="2">
        <v>1</v>
      </c>
      <c r="BJ545" s="2" t="s">
        <v>543</v>
      </c>
      <c r="BK545" s="2"/>
      <c r="BL545" s="2"/>
      <c r="BM545" s="2">
        <v>65003</v>
      </c>
      <c r="BN545" s="2">
        <v>0</v>
      </c>
      <c r="BO545" s="2" t="s">
        <v>6</v>
      </c>
      <c r="BP545" s="2">
        <v>0</v>
      </c>
      <c r="BQ545" s="2">
        <v>6</v>
      </c>
      <c r="BR545" s="2">
        <v>0</v>
      </c>
      <c r="BS545" s="2">
        <v>1</v>
      </c>
      <c r="BT545" s="2">
        <v>1</v>
      </c>
      <c r="BU545" s="2">
        <v>1</v>
      </c>
      <c r="BV545" s="2">
        <v>1</v>
      </c>
      <c r="BW545" s="2">
        <v>1</v>
      </c>
      <c r="BX545" s="2">
        <v>1</v>
      </c>
      <c r="BY545" s="2" t="s">
        <v>6</v>
      </c>
      <c r="BZ545" s="2">
        <v>74</v>
      </c>
      <c r="CA545" s="2">
        <v>50</v>
      </c>
      <c r="CB545" s="2"/>
      <c r="CC545" s="2"/>
      <c r="CD545" s="2"/>
      <c r="CE545" s="2">
        <v>0</v>
      </c>
      <c r="CF545" s="2">
        <v>0</v>
      </c>
      <c r="CG545" s="2">
        <v>0</v>
      </c>
      <c r="CH545" s="2"/>
      <c r="CI545" s="2"/>
      <c r="CJ545" s="2"/>
      <c r="CK545" s="2"/>
      <c r="CL545" s="2"/>
      <c r="CM545" s="2">
        <v>0</v>
      </c>
      <c r="CN545" s="2" t="s">
        <v>6</v>
      </c>
      <c r="CO545" s="2">
        <v>0</v>
      </c>
      <c r="CP545" s="2">
        <f t="shared" ref="CP545:CP556" si="447">(P545+Q545+S545)</f>
        <v>68.14</v>
      </c>
      <c r="CQ545" s="2">
        <f t="shared" ref="CQ545:CQ556" si="448">AC545*BC545</f>
        <v>0</v>
      </c>
      <c r="CR545" s="2">
        <f t="shared" ref="CR545:CR556" si="449">AD545*BB545</f>
        <v>119.41</v>
      </c>
      <c r="CS545" s="2">
        <f t="shared" ref="CS545:CS556" si="450">AE545*BS545</f>
        <v>51.57</v>
      </c>
      <c r="CT545" s="2">
        <f t="shared" ref="CT545:CT556" si="451">AF545*BA545</f>
        <v>1243.46</v>
      </c>
      <c r="CU545" s="2">
        <f t="shared" ref="CU545:CU556" si="452">AG545</f>
        <v>0</v>
      </c>
      <c r="CV545" s="2">
        <f t="shared" ref="CV545:CV556" si="453">AH545</f>
        <v>158</v>
      </c>
      <c r="CW545" s="2">
        <f t="shared" ref="CW545:CW556" si="454">AI545</f>
        <v>3.82</v>
      </c>
      <c r="CX545" s="2">
        <f t="shared" ref="CX545:CX556" si="455">AJ545</f>
        <v>0</v>
      </c>
      <c r="CY545" s="2">
        <f t="shared" ref="CY545:CY556" si="456">(((S545+R545)*AT545)/100)</f>
        <v>47.914999999999999</v>
      </c>
      <c r="CZ545" s="2">
        <f t="shared" ref="CZ545:CZ556" si="457">(((S545+R545)*AU545)/100)</f>
        <v>32.375</v>
      </c>
      <c r="DA545" s="2"/>
      <c r="DB545" s="2"/>
      <c r="DC545" s="2" t="s">
        <v>6</v>
      </c>
      <c r="DD545" s="2" t="s">
        <v>6</v>
      </c>
      <c r="DE545" s="2" t="s">
        <v>6</v>
      </c>
      <c r="DF545" s="2" t="s">
        <v>6</v>
      </c>
      <c r="DG545" s="2" t="s">
        <v>6</v>
      </c>
      <c r="DH545" s="2" t="s">
        <v>6</v>
      </c>
      <c r="DI545" s="2" t="s">
        <v>6</v>
      </c>
      <c r="DJ545" s="2" t="s">
        <v>6</v>
      </c>
      <c r="DK545" s="2" t="s">
        <v>6</v>
      </c>
      <c r="DL545" s="2" t="s">
        <v>6</v>
      </c>
      <c r="DM545" s="2" t="s">
        <v>6</v>
      </c>
      <c r="DN545" s="2">
        <v>0</v>
      </c>
      <c r="DO545" s="2">
        <v>0</v>
      </c>
      <c r="DP545" s="2">
        <v>1</v>
      </c>
      <c r="DQ545" s="2">
        <v>1</v>
      </c>
      <c r="DR545" s="2"/>
      <c r="DS545" s="2"/>
      <c r="DT545" s="2"/>
      <c r="DU545" s="2">
        <v>1013</v>
      </c>
      <c r="DV545" s="2" t="s">
        <v>18</v>
      </c>
      <c r="DW545" s="2" t="s">
        <v>18</v>
      </c>
      <c r="DX545" s="2">
        <v>1</v>
      </c>
      <c r="DY545" s="2"/>
      <c r="DZ545" s="2"/>
      <c r="EA545" s="2"/>
      <c r="EB545" s="2"/>
      <c r="EC545" s="2"/>
      <c r="ED545" s="2"/>
      <c r="EE545" s="2">
        <v>16510578</v>
      </c>
      <c r="EF545" s="2">
        <v>6</v>
      </c>
      <c r="EG545" s="2" t="s">
        <v>20</v>
      </c>
      <c r="EH545" s="2">
        <v>0</v>
      </c>
      <c r="EI545" s="2" t="s">
        <v>6</v>
      </c>
      <c r="EJ545" s="2">
        <v>1</v>
      </c>
      <c r="EK545" s="2">
        <v>65003</v>
      </c>
      <c r="EL545" s="2" t="s">
        <v>544</v>
      </c>
      <c r="EM545" s="2" t="s">
        <v>545</v>
      </c>
      <c r="EN545" s="2"/>
      <c r="EO545" s="2" t="s">
        <v>6</v>
      </c>
      <c r="EP545" s="2"/>
      <c r="EQ545" s="2">
        <v>0</v>
      </c>
      <c r="ER545" s="2">
        <v>1362.87</v>
      </c>
      <c r="ES545" s="2">
        <v>0</v>
      </c>
      <c r="ET545" s="2">
        <v>119.41</v>
      </c>
      <c r="EU545" s="2">
        <v>51.57</v>
      </c>
      <c r="EV545" s="2">
        <v>1243.46</v>
      </c>
      <c r="EW545" s="2">
        <v>158</v>
      </c>
      <c r="EX545" s="2">
        <v>3.82</v>
      </c>
      <c r="EY545" s="2">
        <v>0</v>
      </c>
      <c r="EZ545" s="2"/>
      <c r="FA545" s="2"/>
      <c r="FB545" s="2"/>
      <c r="FC545" s="2"/>
      <c r="FD545" s="2"/>
      <c r="FE545" s="2"/>
      <c r="FF545" s="2"/>
      <c r="FG545" s="2"/>
      <c r="FH545" s="2"/>
      <c r="FI545" s="2"/>
      <c r="FJ545" s="2"/>
      <c r="FK545" s="2"/>
      <c r="FL545" s="2"/>
      <c r="FM545" s="2"/>
      <c r="FN545" s="2"/>
      <c r="FO545" s="2"/>
      <c r="FP545" s="2"/>
      <c r="FQ545" s="2">
        <v>0</v>
      </c>
      <c r="FR545" s="2">
        <f t="shared" ref="FR545:FR556" si="458">ROUND(IF(AND(BH545=3,BI545=3),P545,0),2)</f>
        <v>0</v>
      </c>
      <c r="FS545" s="2">
        <v>0</v>
      </c>
      <c r="FT545" s="2"/>
      <c r="FU545" s="2"/>
      <c r="FV545" s="2"/>
      <c r="FW545" s="2"/>
      <c r="FX545" s="2">
        <v>74</v>
      </c>
      <c r="FY545" s="2">
        <v>50</v>
      </c>
      <c r="FZ545" s="2"/>
      <c r="GA545" s="2" t="s">
        <v>6</v>
      </c>
      <c r="GB545" s="2"/>
      <c r="GC545" s="2"/>
      <c r="GD545" s="2">
        <v>0</v>
      </c>
      <c r="GE545" s="2"/>
      <c r="GF545" s="2">
        <v>-1593086821</v>
      </c>
      <c r="GG545" s="2">
        <v>2</v>
      </c>
      <c r="GH545" s="2">
        <v>1</v>
      </c>
      <c r="GI545" s="2">
        <v>-2</v>
      </c>
      <c r="GJ545" s="2">
        <v>0</v>
      </c>
      <c r="GK545" s="2">
        <f>ROUND(R545*(R12)/100,2)</f>
        <v>0</v>
      </c>
      <c r="GL545" s="2">
        <f t="shared" ref="GL545:GL556" si="459">ROUND(IF(AND(BH545=3,BI545=3,FS545&lt;&gt;0),P545,0),2)</f>
        <v>0</v>
      </c>
      <c r="GM545" s="2">
        <f t="shared" ref="GM545:GM556" si="460">ROUND(O545+X545+Y545+GK545,2)+GX545</f>
        <v>148.44</v>
      </c>
      <c r="GN545" s="2">
        <f t="shared" ref="GN545:GN556" si="461">IF(OR(BI545=0,BI545=1),ROUND(O545+X545+Y545+GK545,2),0)</f>
        <v>148.44</v>
      </c>
      <c r="GO545" s="2">
        <f t="shared" ref="GO545:GO556" si="462">IF(BI545=2,ROUND(O545+X545+Y545+GK545,2),0)</f>
        <v>0</v>
      </c>
      <c r="GP545" s="2">
        <f t="shared" ref="GP545:GP556" si="463">IF(BI545=4,ROUND(O545+X545+Y545+GK545,2)+GX545,0)</f>
        <v>0</v>
      </c>
      <c r="GQ545" s="2"/>
      <c r="GR545" s="2">
        <v>0</v>
      </c>
      <c r="GS545" s="2">
        <v>3</v>
      </c>
      <c r="GT545" s="2">
        <v>0</v>
      </c>
      <c r="GU545" s="2" t="s">
        <v>6</v>
      </c>
      <c r="GV545" s="2">
        <f t="shared" ref="GV545:GV556" si="464">ROUND((GT545),6)</f>
        <v>0</v>
      </c>
      <c r="GW545" s="2">
        <v>1</v>
      </c>
      <c r="GX545" s="2">
        <f t="shared" ref="GX545:GX556" si="465">ROUND(HC545*I545,2)</f>
        <v>0</v>
      </c>
      <c r="GY545" s="2"/>
      <c r="GZ545" s="2"/>
      <c r="HA545" s="2">
        <v>0</v>
      </c>
      <c r="HB545" s="2">
        <v>0</v>
      </c>
      <c r="HC545" s="2">
        <f t="shared" ref="HC545:HC556" si="466">GV545*GW545</f>
        <v>0</v>
      </c>
      <c r="HD545" s="2"/>
      <c r="HE545" s="2"/>
      <c r="HF545" s="2"/>
      <c r="HG545" s="2"/>
      <c r="HH545" s="2"/>
      <c r="HI545" s="2"/>
      <c r="HJ545" s="2"/>
      <c r="HK545" s="2"/>
      <c r="HL545" s="2"/>
      <c r="HM545" s="2"/>
      <c r="HN545" s="2"/>
      <c r="HO545" s="2"/>
      <c r="HP545" s="2"/>
      <c r="HQ545" s="2"/>
      <c r="HR545" s="2"/>
      <c r="HS545" s="2"/>
      <c r="HT545" s="2"/>
      <c r="HU545" s="2"/>
      <c r="HV545" s="2"/>
      <c r="HW545" s="2"/>
      <c r="HX545" s="2"/>
      <c r="HY545" s="2"/>
      <c r="HZ545" s="2"/>
      <c r="IA545" s="2"/>
      <c r="IB545" s="2"/>
      <c r="IC545" s="2"/>
      <c r="ID545" s="2"/>
      <c r="IE545" s="2"/>
      <c r="IF545" s="2"/>
      <c r="IG545" s="2"/>
      <c r="IH545" s="2"/>
      <c r="II545" s="2"/>
      <c r="IJ545" s="2"/>
      <c r="IK545" s="2">
        <v>0</v>
      </c>
      <c r="IL545" s="2"/>
      <c r="IM545" s="2"/>
      <c r="IN545" s="2"/>
      <c r="IO545" s="2"/>
      <c r="IP545" s="2"/>
      <c r="IQ545" s="2"/>
      <c r="IR545" s="2"/>
      <c r="IS545" s="2"/>
      <c r="IT545" s="2"/>
      <c r="IU545" s="2"/>
    </row>
    <row r="546" spans="1:255" x14ac:dyDescent="0.2">
      <c r="A546">
        <v>17</v>
      </c>
      <c r="B546">
        <v>1</v>
      </c>
      <c r="C546">
        <f>ROW(SmtRes!A886)</f>
        <v>886</v>
      </c>
      <c r="D546">
        <f>ROW(EtalonRes!A848)</f>
        <v>848</v>
      </c>
      <c r="E546" t="s">
        <v>540</v>
      </c>
      <c r="F546" t="s">
        <v>541</v>
      </c>
      <c r="G546" t="s">
        <v>542</v>
      </c>
      <c r="H546" t="s">
        <v>18</v>
      </c>
      <c r="I546">
        <f>ROUND(5/100,9)</f>
        <v>0.05</v>
      </c>
      <c r="J546">
        <v>0</v>
      </c>
      <c r="O546">
        <f t="shared" si="432"/>
        <v>453.83</v>
      </c>
      <c r="P546">
        <f t="shared" si="433"/>
        <v>0</v>
      </c>
      <c r="Q546">
        <f t="shared" si="434"/>
        <v>39.76</v>
      </c>
      <c r="R546">
        <f t="shared" si="435"/>
        <v>17.170000000000002</v>
      </c>
      <c r="S546">
        <f t="shared" si="436"/>
        <v>414.07</v>
      </c>
      <c r="T546">
        <f t="shared" si="437"/>
        <v>0</v>
      </c>
      <c r="U546">
        <f t="shared" si="438"/>
        <v>7.9</v>
      </c>
      <c r="V546">
        <f t="shared" si="439"/>
        <v>0.191</v>
      </c>
      <c r="W546">
        <f t="shared" si="440"/>
        <v>0</v>
      </c>
      <c r="X546">
        <f t="shared" si="441"/>
        <v>319.12</v>
      </c>
      <c r="Y546">
        <f t="shared" si="442"/>
        <v>215.62</v>
      </c>
      <c r="AA546">
        <v>16781639</v>
      </c>
      <c r="AB546">
        <f t="shared" si="443"/>
        <v>1362.87</v>
      </c>
      <c r="AC546">
        <f t="shared" si="444"/>
        <v>0</v>
      </c>
      <c r="AD546">
        <f>ROUND((((ET546)-(EU546))+AE546),6)</f>
        <v>119.41</v>
      </c>
      <c r="AE546">
        <f>ROUND((EU546),6)</f>
        <v>51.57</v>
      </c>
      <c r="AF546">
        <f>ROUND((EV546),6)</f>
        <v>1243.46</v>
      </c>
      <c r="AG546">
        <f t="shared" si="445"/>
        <v>0</v>
      </c>
      <c r="AH546">
        <f>(EW546)</f>
        <v>158</v>
      </c>
      <c r="AI546">
        <f>(EX546)</f>
        <v>3.82</v>
      </c>
      <c r="AJ546">
        <f t="shared" si="446"/>
        <v>0</v>
      </c>
      <c r="AK546">
        <v>1362.87</v>
      </c>
      <c r="AL546">
        <v>0</v>
      </c>
      <c r="AM546">
        <v>119.41</v>
      </c>
      <c r="AN546">
        <v>51.57</v>
      </c>
      <c r="AO546">
        <v>1243.46</v>
      </c>
      <c r="AP546">
        <v>0</v>
      </c>
      <c r="AQ546">
        <v>158</v>
      </c>
      <c r="AR546">
        <v>3.82</v>
      </c>
      <c r="AS546">
        <v>0</v>
      </c>
      <c r="AT546">
        <v>74</v>
      </c>
      <c r="AU546">
        <v>50</v>
      </c>
      <c r="AV546">
        <v>1</v>
      </c>
      <c r="AW546">
        <v>1</v>
      </c>
      <c r="AZ546">
        <v>6.66</v>
      </c>
      <c r="BA546">
        <v>6.66</v>
      </c>
      <c r="BB546">
        <v>6.66</v>
      </c>
      <c r="BC546">
        <v>6.66</v>
      </c>
      <c r="BD546" t="s">
        <v>6</v>
      </c>
      <c r="BE546" t="s">
        <v>6</v>
      </c>
      <c r="BF546" t="s">
        <v>6</v>
      </c>
      <c r="BG546" t="s">
        <v>6</v>
      </c>
      <c r="BH546">
        <v>0</v>
      </c>
      <c r="BI546">
        <v>1</v>
      </c>
      <c r="BJ546" t="s">
        <v>543</v>
      </c>
      <c r="BM546">
        <v>65003</v>
      </c>
      <c r="BN546">
        <v>0</v>
      </c>
      <c r="BO546" t="s">
        <v>6</v>
      </c>
      <c r="BP546">
        <v>0</v>
      </c>
      <c r="BQ546">
        <v>6</v>
      </c>
      <c r="BR546">
        <v>0</v>
      </c>
      <c r="BS546">
        <v>6.66</v>
      </c>
      <c r="BT546">
        <v>1</v>
      </c>
      <c r="BU546">
        <v>1</v>
      </c>
      <c r="BV546">
        <v>1</v>
      </c>
      <c r="BW546">
        <v>1</v>
      </c>
      <c r="BX546">
        <v>1</v>
      </c>
      <c r="BY546" t="s">
        <v>6</v>
      </c>
      <c r="BZ546">
        <v>74</v>
      </c>
      <c r="CA546">
        <v>50</v>
      </c>
      <c r="CE546">
        <v>0</v>
      </c>
      <c r="CF546">
        <v>0</v>
      </c>
      <c r="CG546">
        <v>0</v>
      </c>
      <c r="CM546">
        <v>0</v>
      </c>
      <c r="CN546" t="s">
        <v>6</v>
      </c>
      <c r="CO546">
        <v>0</v>
      </c>
      <c r="CP546">
        <f t="shared" si="447"/>
        <v>453.83</v>
      </c>
      <c r="CQ546">
        <f t="shared" si="448"/>
        <v>0</v>
      </c>
      <c r="CR546">
        <f t="shared" si="449"/>
        <v>795.27059999999994</v>
      </c>
      <c r="CS546">
        <f t="shared" si="450"/>
        <v>343.45620000000002</v>
      </c>
      <c r="CT546">
        <f t="shared" si="451"/>
        <v>8281.4436000000005</v>
      </c>
      <c r="CU546">
        <f t="shared" si="452"/>
        <v>0</v>
      </c>
      <c r="CV546">
        <f t="shared" si="453"/>
        <v>158</v>
      </c>
      <c r="CW546">
        <f t="shared" si="454"/>
        <v>3.82</v>
      </c>
      <c r="CX546">
        <f t="shared" si="455"/>
        <v>0</v>
      </c>
      <c r="CY546">
        <f t="shared" si="456"/>
        <v>319.11760000000004</v>
      </c>
      <c r="CZ546">
        <f t="shared" si="457"/>
        <v>215.62</v>
      </c>
      <c r="DC546" t="s">
        <v>6</v>
      </c>
      <c r="DD546" t="s">
        <v>6</v>
      </c>
      <c r="DE546" t="s">
        <v>6</v>
      </c>
      <c r="DF546" t="s">
        <v>6</v>
      </c>
      <c r="DG546" t="s">
        <v>6</v>
      </c>
      <c r="DH546" t="s">
        <v>6</v>
      </c>
      <c r="DI546" t="s">
        <v>6</v>
      </c>
      <c r="DJ546" t="s">
        <v>6</v>
      </c>
      <c r="DK546" t="s">
        <v>6</v>
      </c>
      <c r="DL546" t="s">
        <v>6</v>
      </c>
      <c r="DM546" t="s">
        <v>6</v>
      </c>
      <c r="DN546">
        <v>0</v>
      </c>
      <c r="DO546">
        <v>0</v>
      </c>
      <c r="DP546">
        <v>1</v>
      </c>
      <c r="DQ546">
        <v>1</v>
      </c>
      <c r="DU546">
        <v>1013</v>
      </c>
      <c r="DV546" t="s">
        <v>18</v>
      </c>
      <c r="DW546" t="s">
        <v>18</v>
      </c>
      <c r="DX546">
        <v>1</v>
      </c>
      <c r="EE546">
        <v>16510578</v>
      </c>
      <c r="EF546">
        <v>6</v>
      </c>
      <c r="EG546" t="s">
        <v>20</v>
      </c>
      <c r="EH546">
        <v>0</v>
      </c>
      <c r="EI546" t="s">
        <v>6</v>
      </c>
      <c r="EJ546">
        <v>1</v>
      </c>
      <c r="EK546">
        <v>65003</v>
      </c>
      <c r="EL546" t="s">
        <v>544</v>
      </c>
      <c r="EM546" t="s">
        <v>545</v>
      </c>
      <c r="EO546" t="s">
        <v>6</v>
      </c>
      <c r="EQ546">
        <v>0</v>
      </c>
      <c r="ER546">
        <v>1362.87</v>
      </c>
      <c r="ES546">
        <v>0</v>
      </c>
      <c r="ET546">
        <v>119.41</v>
      </c>
      <c r="EU546">
        <v>51.57</v>
      </c>
      <c r="EV546">
        <v>1243.46</v>
      </c>
      <c r="EW546">
        <v>158</v>
      </c>
      <c r="EX546">
        <v>3.82</v>
      </c>
      <c r="EY546">
        <v>0</v>
      </c>
      <c r="FQ546">
        <v>0</v>
      </c>
      <c r="FR546">
        <f t="shared" si="458"/>
        <v>0</v>
      </c>
      <c r="FS546">
        <v>0</v>
      </c>
      <c r="FX546">
        <v>74</v>
      </c>
      <c r="FY546">
        <v>50</v>
      </c>
      <c r="GA546" t="s">
        <v>6</v>
      </c>
      <c r="GD546">
        <v>0</v>
      </c>
      <c r="GF546">
        <v>-1593086821</v>
      </c>
      <c r="GG546">
        <v>1</v>
      </c>
      <c r="GH546">
        <v>1</v>
      </c>
      <c r="GI546">
        <v>4</v>
      </c>
      <c r="GJ546">
        <v>0</v>
      </c>
      <c r="GK546">
        <f>ROUND(R546*(S12)/100,2)</f>
        <v>0</v>
      </c>
      <c r="GL546">
        <f t="shared" si="459"/>
        <v>0</v>
      </c>
      <c r="GM546">
        <f t="shared" si="460"/>
        <v>988.57</v>
      </c>
      <c r="GN546">
        <f t="shared" si="461"/>
        <v>988.57</v>
      </c>
      <c r="GO546">
        <f t="shared" si="462"/>
        <v>0</v>
      </c>
      <c r="GP546">
        <f t="shared" si="463"/>
        <v>0</v>
      </c>
      <c r="GR546">
        <v>0</v>
      </c>
      <c r="GS546">
        <v>3</v>
      </c>
      <c r="GT546">
        <v>0</v>
      </c>
      <c r="GU546" t="s">
        <v>6</v>
      </c>
      <c r="GV546">
        <f t="shared" si="464"/>
        <v>0</v>
      </c>
      <c r="GW546">
        <v>1</v>
      </c>
      <c r="GX546">
        <f t="shared" si="465"/>
        <v>0</v>
      </c>
      <c r="HA546">
        <v>0</v>
      </c>
      <c r="HB546">
        <v>0</v>
      </c>
      <c r="HC546">
        <f t="shared" si="466"/>
        <v>0</v>
      </c>
      <c r="IK546">
        <v>0</v>
      </c>
    </row>
    <row r="547" spans="1:255" x14ac:dyDescent="0.2">
      <c r="A547" s="2">
        <v>17</v>
      </c>
      <c r="B547" s="2">
        <v>1</v>
      </c>
      <c r="C547" s="2">
        <f>ROW(SmtRes!A897)</f>
        <v>897</v>
      </c>
      <c r="D547" s="2">
        <f>ROW(EtalonRes!A860)</f>
        <v>860</v>
      </c>
      <c r="E547" s="2" t="s">
        <v>546</v>
      </c>
      <c r="F547" s="2" t="s">
        <v>547</v>
      </c>
      <c r="G547" s="2" t="s">
        <v>548</v>
      </c>
      <c r="H547" s="2" t="s">
        <v>549</v>
      </c>
      <c r="I547" s="2">
        <f>ROUND(12/100,9)</f>
        <v>0.12</v>
      </c>
      <c r="J547" s="2">
        <v>0</v>
      </c>
      <c r="K547" s="2"/>
      <c r="L547" s="2"/>
      <c r="M547" s="2"/>
      <c r="N547" s="2"/>
      <c r="O547" s="2">
        <f t="shared" si="432"/>
        <v>249.44</v>
      </c>
      <c r="P547" s="2">
        <f t="shared" si="433"/>
        <v>139.35</v>
      </c>
      <c r="Q547" s="2">
        <f t="shared" si="434"/>
        <v>28.89</v>
      </c>
      <c r="R547" s="2">
        <f t="shared" si="435"/>
        <v>5.81</v>
      </c>
      <c r="S547" s="2">
        <f t="shared" si="436"/>
        <v>81.2</v>
      </c>
      <c r="T547" s="2">
        <f t="shared" si="437"/>
        <v>0</v>
      </c>
      <c r="U547" s="2">
        <f t="shared" si="438"/>
        <v>9.0527999999999977</v>
      </c>
      <c r="V547" s="2">
        <f t="shared" si="439"/>
        <v>0.46949999999999992</v>
      </c>
      <c r="W547" s="2">
        <f t="shared" si="440"/>
        <v>0</v>
      </c>
      <c r="X547" s="2">
        <f t="shared" si="441"/>
        <v>100.06</v>
      </c>
      <c r="Y547" s="2">
        <f t="shared" si="442"/>
        <v>61.78</v>
      </c>
      <c r="Z547" s="2"/>
      <c r="AA547" s="2">
        <v>16781625</v>
      </c>
      <c r="AB547" s="2">
        <f t="shared" si="443"/>
        <v>2078.6795000000002</v>
      </c>
      <c r="AC547" s="2">
        <f t="shared" si="444"/>
        <v>1161.26</v>
      </c>
      <c r="AD547" s="2">
        <f>ROUND(((((ET547*1.25))-((EU547*1.25)))+AE547),6)</f>
        <v>240.72499999999999</v>
      </c>
      <c r="AE547" s="2">
        <f>ROUND(((EU547*1.25)),6)</f>
        <v>48.4375</v>
      </c>
      <c r="AF547" s="2">
        <f>ROUND(((EV547*1.15)),6)</f>
        <v>676.69449999999995</v>
      </c>
      <c r="AG547" s="2">
        <f t="shared" si="445"/>
        <v>0</v>
      </c>
      <c r="AH547" s="2">
        <f>((EW547*1.15))</f>
        <v>75.439999999999984</v>
      </c>
      <c r="AI547" s="2">
        <f>((EX547*1.25))</f>
        <v>3.9124999999999996</v>
      </c>
      <c r="AJ547" s="2">
        <f t="shared" si="446"/>
        <v>0</v>
      </c>
      <c r="AK547" s="2">
        <v>1942.27</v>
      </c>
      <c r="AL547" s="2">
        <v>1161.26</v>
      </c>
      <c r="AM547" s="2">
        <v>192.58</v>
      </c>
      <c r="AN547" s="2">
        <v>38.75</v>
      </c>
      <c r="AO547" s="2">
        <v>588.42999999999995</v>
      </c>
      <c r="AP547" s="2">
        <v>0</v>
      </c>
      <c r="AQ547" s="2">
        <v>65.599999999999994</v>
      </c>
      <c r="AR547" s="2">
        <v>3.13</v>
      </c>
      <c r="AS547" s="2">
        <v>0</v>
      </c>
      <c r="AT547" s="2">
        <v>115</v>
      </c>
      <c r="AU547" s="2">
        <v>71</v>
      </c>
      <c r="AV547" s="2">
        <v>1</v>
      </c>
      <c r="AW547" s="2">
        <v>1</v>
      </c>
      <c r="AX547" s="2"/>
      <c r="AY547" s="2"/>
      <c r="AZ547" s="2">
        <v>1</v>
      </c>
      <c r="BA547" s="2">
        <v>1</v>
      </c>
      <c r="BB547" s="2">
        <v>1</v>
      </c>
      <c r="BC547" s="2">
        <v>1</v>
      </c>
      <c r="BD547" s="2" t="s">
        <v>6</v>
      </c>
      <c r="BE547" s="2" t="s">
        <v>6</v>
      </c>
      <c r="BF547" s="2" t="s">
        <v>6</v>
      </c>
      <c r="BG547" s="2" t="s">
        <v>6</v>
      </c>
      <c r="BH547" s="2">
        <v>0</v>
      </c>
      <c r="BI547" s="2">
        <v>1</v>
      </c>
      <c r="BJ547" s="2" t="s">
        <v>550</v>
      </c>
      <c r="BK547" s="2"/>
      <c r="BL547" s="2"/>
      <c r="BM547" s="2">
        <v>18001</v>
      </c>
      <c r="BN547" s="2">
        <v>0</v>
      </c>
      <c r="BO547" s="2" t="s">
        <v>6</v>
      </c>
      <c r="BP547" s="2">
        <v>0</v>
      </c>
      <c r="BQ547" s="2">
        <v>2</v>
      </c>
      <c r="BR547" s="2">
        <v>0</v>
      </c>
      <c r="BS547" s="2">
        <v>1</v>
      </c>
      <c r="BT547" s="2">
        <v>1</v>
      </c>
      <c r="BU547" s="2">
        <v>1</v>
      </c>
      <c r="BV547" s="2">
        <v>1</v>
      </c>
      <c r="BW547" s="2">
        <v>1</v>
      </c>
      <c r="BX547" s="2">
        <v>1</v>
      </c>
      <c r="BY547" s="2" t="s">
        <v>6</v>
      </c>
      <c r="BZ547" s="2">
        <v>128</v>
      </c>
      <c r="CA547" s="2">
        <v>83</v>
      </c>
      <c r="CB547" s="2"/>
      <c r="CC547" s="2"/>
      <c r="CD547" s="2"/>
      <c r="CE547" s="2">
        <v>0</v>
      </c>
      <c r="CF547" s="2">
        <v>0</v>
      </c>
      <c r="CG547" s="2">
        <v>0</v>
      </c>
      <c r="CH547" s="2"/>
      <c r="CI547" s="2"/>
      <c r="CJ547" s="2"/>
      <c r="CK547" s="2"/>
      <c r="CL547" s="2"/>
      <c r="CM547" s="2">
        <v>0</v>
      </c>
      <c r="CN547" s="2" t="s">
        <v>1113</v>
      </c>
      <c r="CO547" s="2">
        <v>0</v>
      </c>
      <c r="CP547" s="2">
        <f t="shared" si="447"/>
        <v>249.44</v>
      </c>
      <c r="CQ547" s="2">
        <f t="shared" si="448"/>
        <v>1161.26</v>
      </c>
      <c r="CR547" s="2">
        <f t="shared" si="449"/>
        <v>240.72499999999999</v>
      </c>
      <c r="CS547" s="2">
        <f t="shared" si="450"/>
        <v>48.4375</v>
      </c>
      <c r="CT547" s="2">
        <f t="shared" si="451"/>
        <v>676.69449999999995</v>
      </c>
      <c r="CU547" s="2">
        <f t="shared" si="452"/>
        <v>0</v>
      </c>
      <c r="CV547" s="2">
        <f t="shared" si="453"/>
        <v>75.439999999999984</v>
      </c>
      <c r="CW547" s="2">
        <f t="shared" si="454"/>
        <v>3.9124999999999996</v>
      </c>
      <c r="CX547" s="2">
        <f t="shared" si="455"/>
        <v>0</v>
      </c>
      <c r="CY547" s="2">
        <f t="shared" si="456"/>
        <v>100.06150000000001</v>
      </c>
      <c r="CZ547" s="2">
        <f t="shared" si="457"/>
        <v>61.777099999999997</v>
      </c>
      <c r="DA547" s="2"/>
      <c r="DB547" s="2"/>
      <c r="DC547" s="2" t="s">
        <v>6</v>
      </c>
      <c r="DD547" s="2" t="s">
        <v>6</v>
      </c>
      <c r="DE547" s="2" t="s">
        <v>360</v>
      </c>
      <c r="DF547" s="2" t="s">
        <v>360</v>
      </c>
      <c r="DG547" s="2" t="s">
        <v>361</v>
      </c>
      <c r="DH547" s="2" t="s">
        <v>6</v>
      </c>
      <c r="DI547" s="2" t="s">
        <v>361</v>
      </c>
      <c r="DJ547" s="2" t="s">
        <v>360</v>
      </c>
      <c r="DK547" s="2" t="s">
        <v>6</v>
      </c>
      <c r="DL547" s="2" t="s">
        <v>6</v>
      </c>
      <c r="DM547" s="2" t="s">
        <v>6</v>
      </c>
      <c r="DN547" s="2">
        <v>0</v>
      </c>
      <c r="DO547" s="2">
        <v>0</v>
      </c>
      <c r="DP547" s="2">
        <v>1</v>
      </c>
      <c r="DQ547" s="2">
        <v>1</v>
      </c>
      <c r="DR547" s="2"/>
      <c r="DS547" s="2"/>
      <c r="DT547" s="2"/>
      <c r="DU547" s="2">
        <v>1013</v>
      </c>
      <c r="DV547" s="2" t="s">
        <v>549</v>
      </c>
      <c r="DW547" s="2" t="s">
        <v>549</v>
      </c>
      <c r="DX547" s="2">
        <v>1</v>
      </c>
      <c r="DY547" s="2"/>
      <c r="DZ547" s="2"/>
      <c r="EA547" s="2"/>
      <c r="EB547" s="2"/>
      <c r="EC547" s="2"/>
      <c r="ED547" s="2"/>
      <c r="EE547" s="2">
        <v>16510516</v>
      </c>
      <c r="EF547" s="2">
        <v>2</v>
      </c>
      <c r="EG547" s="2" t="s">
        <v>51</v>
      </c>
      <c r="EH547" s="2">
        <v>0</v>
      </c>
      <c r="EI547" s="2" t="s">
        <v>6</v>
      </c>
      <c r="EJ547" s="2">
        <v>1</v>
      </c>
      <c r="EK547" s="2">
        <v>18001</v>
      </c>
      <c r="EL547" s="2" t="s">
        <v>551</v>
      </c>
      <c r="EM547" s="2" t="s">
        <v>552</v>
      </c>
      <c r="EN547" s="2"/>
      <c r="EO547" s="2" t="s">
        <v>364</v>
      </c>
      <c r="EP547" s="2"/>
      <c r="EQ547" s="2">
        <v>0</v>
      </c>
      <c r="ER547" s="2">
        <v>1942.27</v>
      </c>
      <c r="ES547" s="2">
        <v>1161.26</v>
      </c>
      <c r="ET547" s="2">
        <v>192.58</v>
      </c>
      <c r="EU547" s="2">
        <v>38.75</v>
      </c>
      <c r="EV547" s="2">
        <v>588.42999999999995</v>
      </c>
      <c r="EW547" s="2">
        <v>65.599999999999994</v>
      </c>
      <c r="EX547" s="2">
        <v>3.13</v>
      </c>
      <c r="EY547" s="2">
        <v>0</v>
      </c>
      <c r="EZ547" s="2"/>
      <c r="FA547" s="2"/>
      <c r="FB547" s="2"/>
      <c r="FC547" s="2"/>
      <c r="FD547" s="2"/>
      <c r="FE547" s="2"/>
      <c r="FF547" s="2"/>
      <c r="FG547" s="2"/>
      <c r="FH547" s="2"/>
      <c r="FI547" s="2"/>
      <c r="FJ547" s="2"/>
      <c r="FK547" s="2"/>
      <c r="FL547" s="2"/>
      <c r="FM547" s="2"/>
      <c r="FN547" s="2"/>
      <c r="FO547" s="2"/>
      <c r="FP547" s="2"/>
      <c r="FQ547" s="2">
        <v>0</v>
      </c>
      <c r="FR547" s="2">
        <f t="shared" si="458"/>
        <v>0</v>
      </c>
      <c r="FS547" s="2">
        <v>0</v>
      </c>
      <c r="FT547" s="2" t="s">
        <v>55</v>
      </c>
      <c r="FU547" s="2" t="s">
        <v>56</v>
      </c>
      <c r="FV547" s="2"/>
      <c r="FW547" s="2"/>
      <c r="FX547" s="2">
        <v>115.2</v>
      </c>
      <c r="FY547" s="2">
        <v>70.55</v>
      </c>
      <c r="FZ547" s="2"/>
      <c r="GA547" s="2" t="s">
        <v>6</v>
      </c>
      <c r="GB547" s="2"/>
      <c r="GC547" s="2"/>
      <c r="GD547" s="2">
        <v>0</v>
      </c>
      <c r="GE547" s="2"/>
      <c r="GF547" s="2">
        <v>-243626587</v>
      </c>
      <c r="GG547" s="2">
        <v>2</v>
      </c>
      <c r="GH547" s="2">
        <v>1</v>
      </c>
      <c r="GI547" s="2">
        <v>-2</v>
      </c>
      <c r="GJ547" s="2">
        <v>0</v>
      </c>
      <c r="GK547" s="2">
        <f>ROUND(R547*(R12)/100,2)</f>
        <v>0</v>
      </c>
      <c r="GL547" s="2">
        <f t="shared" si="459"/>
        <v>0</v>
      </c>
      <c r="GM547" s="2">
        <f t="shared" si="460"/>
        <v>411.28</v>
      </c>
      <c r="GN547" s="2">
        <f t="shared" si="461"/>
        <v>411.28</v>
      </c>
      <c r="GO547" s="2">
        <f t="shared" si="462"/>
        <v>0</v>
      </c>
      <c r="GP547" s="2">
        <f t="shared" si="463"/>
        <v>0</v>
      </c>
      <c r="GQ547" s="2"/>
      <c r="GR547" s="2">
        <v>0</v>
      </c>
      <c r="GS547" s="2">
        <v>3</v>
      </c>
      <c r="GT547" s="2">
        <v>0</v>
      </c>
      <c r="GU547" s="2" t="s">
        <v>6</v>
      </c>
      <c r="GV547" s="2">
        <f t="shared" si="464"/>
        <v>0</v>
      </c>
      <c r="GW547" s="2">
        <v>1</v>
      </c>
      <c r="GX547" s="2">
        <f t="shared" si="465"/>
        <v>0</v>
      </c>
      <c r="GY547" s="2"/>
      <c r="GZ547" s="2"/>
      <c r="HA547" s="2">
        <v>0</v>
      </c>
      <c r="HB547" s="2">
        <v>0</v>
      </c>
      <c r="HC547" s="2">
        <f t="shared" si="466"/>
        <v>0</v>
      </c>
      <c r="HD547" s="2"/>
      <c r="HE547" s="2"/>
      <c r="HF547" s="2"/>
      <c r="HG547" s="2"/>
      <c r="HH547" s="2"/>
      <c r="HI547" s="2"/>
      <c r="HJ547" s="2"/>
      <c r="HK547" s="2"/>
      <c r="HL547" s="2"/>
      <c r="HM547" s="2"/>
      <c r="HN547" s="2"/>
      <c r="HO547" s="2"/>
      <c r="HP547" s="2"/>
      <c r="HQ547" s="2"/>
      <c r="HR547" s="2"/>
      <c r="HS547" s="2"/>
      <c r="HT547" s="2"/>
      <c r="HU547" s="2"/>
      <c r="HV547" s="2"/>
      <c r="HW547" s="2"/>
      <c r="HX547" s="2"/>
      <c r="HY547" s="2"/>
      <c r="HZ547" s="2"/>
      <c r="IA547" s="2"/>
      <c r="IB547" s="2"/>
      <c r="IC547" s="2"/>
      <c r="ID547" s="2"/>
      <c r="IE547" s="2"/>
      <c r="IF547" s="2"/>
      <c r="IG547" s="2"/>
      <c r="IH547" s="2"/>
      <c r="II547" s="2"/>
      <c r="IJ547" s="2"/>
      <c r="IK547" s="2">
        <v>0</v>
      </c>
      <c r="IL547" s="2"/>
      <c r="IM547" s="2"/>
      <c r="IN547" s="2"/>
      <c r="IO547" s="2"/>
      <c r="IP547" s="2"/>
      <c r="IQ547" s="2"/>
      <c r="IR547" s="2"/>
      <c r="IS547" s="2"/>
      <c r="IT547" s="2"/>
      <c r="IU547" s="2"/>
    </row>
    <row r="548" spans="1:255" x14ac:dyDescent="0.2">
      <c r="A548">
        <v>17</v>
      </c>
      <c r="B548">
        <v>1</v>
      </c>
      <c r="C548">
        <f>ROW(SmtRes!A908)</f>
        <v>908</v>
      </c>
      <c r="D548">
        <f>ROW(EtalonRes!A872)</f>
        <v>872</v>
      </c>
      <c r="E548" t="s">
        <v>546</v>
      </c>
      <c r="F548" t="s">
        <v>547</v>
      </c>
      <c r="G548" t="s">
        <v>548</v>
      </c>
      <c r="H548" t="s">
        <v>549</v>
      </c>
      <c r="I548">
        <f>ROUND(12/100,9)</f>
        <v>0.12</v>
      </c>
      <c r="J548">
        <v>0</v>
      </c>
      <c r="O548">
        <f t="shared" si="432"/>
        <v>1661.28</v>
      </c>
      <c r="P548">
        <f t="shared" si="433"/>
        <v>928.08</v>
      </c>
      <c r="Q548">
        <f t="shared" si="434"/>
        <v>192.39</v>
      </c>
      <c r="R548">
        <f t="shared" si="435"/>
        <v>38.71</v>
      </c>
      <c r="S548">
        <f t="shared" si="436"/>
        <v>540.80999999999995</v>
      </c>
      <c r="T548">
        <f t="shared" si="437"/>
        <v>0</v>
      </c>
      <c r="U548">
        <f t="shared" si="438"/>
        <v>9.0527999999999977</v>
      </c>
      <c r="V548">
        <f t="shared" si="439"/>
        <v>0.46949999999999992</v>
      </c>
      <c r="W548">
        <f t="shared" si="440"/>
        <v>0</v>
      </c>
      <c r="X548">
        <f t="shared" si="441"/>
        <v>666.45</v>
      </c>
      <c r="Y548">
        <f t="shared" si="442"/>
        <v>411.46</v>
      </c>
      <c r="AA548">
        <v>16781639</v>
      </c>
      <c r="AB548">
        <f t="shared" si="443"/>
        <v>2078.6795000000002</v>
      </c>
      <c r="AC548">
        <f t="shared" si="444"/>
        <v>1161.26</v>
      </c>
      <c r="AD548">
        <f>ROUND(((((ET548*1.25))-((EU548*1.25)))+AE548),6)</f>
        <v>240.72499999999999</v>
      </c>
      <c r="AE548">
        <f>ROUND(((EU548*1.25)),6)</f>
        <v>48.4375</v>
      </c>
      <c r="AF548">
        <f>ROUND(((EV548*1.15)),6)</f>
        <v>676.69449999999995</v>
      </c>
      <c r="AG548">
        <f t="shared" si="445"/>
        <v>0</v>
      </c>
      <c r="AH548">
        <f>((EW548*1.15))</f>
        <v>75.439999999999984</v>
      </c>
      <c r="AI548">
        <f>((EX548*1.25))</f>
        <v>3.9124999999999996</v>
      </c>
      <c r="AJ548">
        <f t="shared" si="446"/>
        <v>0</v>
      </c>
      <c r="AK548">
        <v>1942.27</v>
      </c>
      <c r="AL548">
        <v>1161.26</v>
      </c>
      <c r="AM548">
        <v>192.58</v>
      </c>
      <c r="AN548">
        <v>38.75</v>
      </c>
      <c r="AO548">
        <v>588.42999999999995</v>
      </c>
      <c r="AP548">
        <v>0</v>
      </c>
      <c r="AQ548">
        <v>65.599999999999994</v>
      </c>
      <c r="AR548">
        <v>3.13</v>
      </c>
      <c r="AS548">
        <v>0</v>
      </c>
      <c r="AT548">
        <v>115</v>
      </c>
      <c r="AU548">
        <v>71</v>
      </c>
      <c r="AV548">
        <v>1</v>
      </c>
      <c r="AW548">
        <v>1</v>
      </c>
      <c r="AZ548">
        <v>6.66</v>
      </c>
      <c r="BA548">
        <v>6.66</v>
      </c>
      <c r="BB548">
        <v>6.66</v>
      </c>
      <c r="BC548">
        <v>6.66</v>
      </c>
      <c r="BD548" t="s">
        <v>6</v>
      </c>
      <c r="BE548" t="s">
        <v>6</v>
      </c>
      <c r="BF548" t="s">
        <v>6</v>
      </c>
      <c r="BG548" t="s">
        <v>6</v>
      </c>
      <c r="BH548">
        <v>0</v>
      </c>
      <c r="BI548">
        <v>1</v>
      </c>
      <c r="BJ548" t="s">
        <v>550</v>
      </c>
      <c r="BM548">
        <v>18001</v>
      </c>
      <c r="BN548">
        <v>0</v>
      </c>
      <c r="BO548" t="s">
        <v>6</v>
      </c>
      <c r="BP548">
        <v>0</v>
      </c>
      <c r="BQ548">
        <v>2</v>
      </c>
      <c r="BR548">
        <v>0</v>
      </c>
      <c r="BS548">
        <v>6.66</v>
      </c>
      <c r="BT548">
        <v>1</v>
      </c>
      <c r="BU548">
        <v>1</v>
      </c>
      <c r="BV548">
        <v>1</v>
      </c>
      <c r="BW548">
        <v>1</v>
      </c>
      <c r="BX548">
        <v>1</v>
      </c>
      <c r="BY548" t="s">
        <v>6</v>
      </c>
      <c r="BZ548">
        <v>128</v>
      </c>
      <c r="CA548">
        <v>83</v>
      </c>
      <c r="CE548">
        <v>0</v>
      </c>
      <c r="CF548">
        <v>0</v>
      </c>
      <c r="CG548">
        <v>0</v>
      </c>
      <c r="CM548">
        <v>0</v>
      </c>
      <c r="CN548" t="s">
        <v>1113</v>
      </c>
      <c r="CO548">
        <v>0</v>
      </c>
      <c r="CP548">
        <f t="shared" si="447"/>
        <v>1661.28</v>
      </c>
      <c r="CQ548">
        <f t="shared" si="448"/>
        <v>7733.9916000000003</v>
      </c>
      <c r="CR548">
        <f t="shared" si="449"/>
        <v>1603.2284999999999</v>
      </c>
      <c r="CS548">
        <f t="shared" si="450"/>
        <v>322.59375</v>
      </c>
      <c r="CT548">
        <f t="shared" si="451"/>
        <v>4506.7853699999996</v>
      </c>
      <c r="CU548">
        <f t="shared" si="452"/>
        <v>0</v>
      </c>
      <c r="CV548">
        <f t="shared" si="453"/>
        <v>75.439999999999984</v>
      </c>
      <c r="CW548">
        <f t="shared" si="454"/>
        <v>3.9124999999999996</v>
      </c>
      <c r="CX548">
        <f t="shared" si="455"/>
        <v>0</v>
      </c>
      <c r="CY548">
        <f t="shared" si="456"/>
        <v>666.44799999999998</v>
      </c>
      <c r="CZ548">
        <f t="shared" si="457"/>
        <v>411.45920000000001</v>
      </c>
      <c r="DC548" t="s">
        <v>6</v>
      </c>
      <c r="DD548" t="s">
        <v>6</v>
      </c>
      <c r="DE548" t="s">
        <v>360</v>
      </c>
      <c r="DF548" t="s">
        <v>360</v>
      </c>
      <c r="DG548" t="s">
        <v>361</v>
      </c>
      <c r="DH548" t="s">
        <v>6</v>
      </c>
      <c r="DI548" t="s">
        <v>361</v>
      </c>
      <c r="DJ548" t="s">
        <v>360</v>
      </c>
      <c r="DK548" t="s">
        <v>6</v>
      </c>
      <c r="DL548" t="s">
        <v>6</v>
      </c>
      <c r="DM548" t="s">
        <v>6</v>
      </c>
      <c r="DN548">
        <v>0</v>
      </c>
      <c r="DO548">
        <v>0</v>
      </c>
      <c r="DP548">
        <v>1</v>
      </c>
      <c r="DQ548">
        <v>1</v>
      </c>
      <c r="DU548">
        <v>1013</v>
      </c>
      <c r="DV548" t="s">
        <v>549</v>
      </c>
      <c r="DW548" t="s">
        <v>549</v>
      </c>
      <c r="DX548">
        <v>1</v>
      </c>
      <c r="EE548">
        <v>16510516</v>
      </c>
      <c r="EF548">
        <v>2</v>
      </c>
      <c r="EG548" t="s">
        <v>51</v>
      </c>
      <c r="EH548">
        <v>0</v>
      </c>
      <c r="EI548" t="s">
        <v>6</v>
      </c>
      <c r="EJ548">
        <v>1</v>
      </c>
      <c r="EK548">
        <v>18001</v>
      </c>
      <c r="EL548" t="s">
        <v>551</v>
      </c>
      <c r="EM548" t="s">
        <v>552</v>
      </c>
      <c r="EO548" t="s">
        <v>364</v>
      </c>
      <c r="EQ548">
        <v>0</v>
      </c>
      <c r="ER548">
        <v>1942.27</v>
      </c>
      <c r="ES548">
        <v>1161.26</v>
      </c>
      <c r="ET548">
        <v>192.58</v>
      </c>
      <c r="EU548">
        <v>38.75</v>
      </c>
      <c r="EV548">
        <v>588.42999999999995</v>
      </c>
      <c r="EW548">
        <v>65.599999999999994</v>
      </c>
      <c r="EX548">
        <v>3.13</v>
      </c>
      <c r="EY548">
        <v>0</v>
      </c>
      <c r="FQ548">
        <v>0</v>
      </c>
      <c r="FR548">
        <f t="shared" si="458"/>
        <v>0</v>
      </c>
      <c r="FS548">
        <v>0</v>
      </c>
      <c r="FT548" t="s">
        <v>55</v>
      </c>
      <c r="FU548" t="s">
        <v>56</v>
      </c>
      <c r="FX548">
        <v>115.2</v>
      </c>
      <c r="FY548">
        <v>70.55</v>
      </c>
      <c r="GA548" t="s">
        <v>6</v>
      </c>
      <c r="GD548">
        <v>0</v>
      </c>
      <c r="GF548">
        <v>-243626587</v>
      </c>
      <c r="GG548">
        <v>1</v>
      </c>
      <c r="GH548">
        <v>1</v>
      </c>
      <c r="GI548">
        <v>4</v>
      </c>
      <c r="GJ548">
        <v>0</v>
      </c>
      <c r="GK548">
        <f>ROUND(R548*(S12)/100,2)</f>
        <v>0</v>
      </c>
      <c r="GL548">
        <f t="shared" si="459"/>
        <v>0</v>
      </c>
      <c r="GM548">
        <f t="shared" si="460"/>
        <v>2739.19</v>
      </c>
      <c r="GN548">
        <f t="shared" si="461"/>
        <v>2739.19</v>
      </c>
      <c r="GO548">
        <f t="shared" si="462"/>
        <v>0</v>
      </c>
      <c r="GP548">
        <f t="shared" si="463"/>
        <v>0</v>
      </c>
      <c r="GR548">
        <v>0</v>
      </c>
      <c r="GS548">
        <v>3</v>
      </c>
      <c r="GT548">
        <v>0</v>
      </c>
      <c r="GU548" t="s">
        <v>6</v>
      </c>
      <c r="GV548">
        <f t="shared" si="464"/>
        <v>0</v>
      </c>
      <c r="GW548">
        <v>1</v>
      </c>
      <c r="GX548">
        <f t="shared" si="465"/>
        <v>0</v>
      </c>
      <c r="HA548">
        <v>0</v>
      </c>
      <c r="HB548">
        <v>0</v>
      </c>
      <c r="HC548">
        <f t="shared" si="466"/>
        <v>0</v>
      </c>
      <c r="IK548">
        <v>0</v>
      </c>
    </row>
    <row r="549" spans="1:255" x14ac:dyDescent="0.2">
      <c r="A549" s="2">
        <v>18</v>
      </c>
      <c r="B549" s="2">
        <v>1</v>
      </c>
      <c r="C549" s="2">
        <v>897</v>
      </c>
      <c r="D549" s="2"/>
      <c r="E549" s="2" t="s">
        <v>553</v>
      </c>
      <c r="F549" s="2" t="s">
        <v>554</v>
      </c>
      <c r="G549" s="2" t="s">
        <v>555</v>
      </c>
      <c r="H549" s="2" t="s">
        <v>556</v>
      </c>
      <c r="I549" s="2">
        <f>I547*J549</f>
        <v>12</v>
      </c>
      <c r="J549" s="2">
        <v>100</v>
      </c>
      <c r="K549" s="2"/>
      <c r="L549" s="2"/>
      <c r="M549" s="2"/>
      <c r="N549" s="2"/>
      <c r="O549" s="2">
        <f t="shared" si="432"/>
        <v>0</v>
      </c>
      <c r="P549" s="2">
        <f t="shared" si="433"/>
        <v>0</v>
      </c>
      <c r="Q549" s="2">
        <f t="shared" si="434"/>
        <v>0</v>
      </c>
      <c r="R549" s="2">
        <f t="shared" si="435"/>
        <v>0</v>
      </c>
      <c r="S549" s="2">
        <f t="shared" si="436"/>
        <v>0</v>
      </c>
      <c r="T549" s="2">
        <f t="shared" si="437"/>
        <v>0</v>
      </c>
      <c r="U549" s="2">
        <f t="shared" si="438"/>
        <v>0</v>
      </c>
      <c r="V549" s="2">
        <f t="shared" si="439"/>
        <v>0</v>
      </c>
      <c r="W549" s="2">
        <f t="shared" si="440"/>
        <v>0</v>
      </c>
      <c r="X549" s="2">
        <f t="shared" si="441"/>
        <v>0</v>
      </c>
      <c r="Y549" s="2">
        <f t="shared" si="442"/>
        <v>0</v>
      </c>
      <c r="Z549" s="2"/>
      <c r="AA549" s="2">
        <v>16781625</v>
      </c>
      <c r="AB549" s="2">
        <f t="shared" si="443"/>
        <v>0</v>
      </c>
      <c r="AC549" s="2">
        <f t="shared" si="444"/>
        <v>0</v>
      </c>
      <c r="AD549" s="2">
        <f>ROUND((((ET549)-(EU549))+AE549),6)</f>
        <v>0</v>
      </c>
      <c r="AE549" s="2">
        <f t="shared" ref="AE549:AF552" si="467">ROUND((EU549),6)</f>
        <v>0</v>
      </c>
      <c r="AF549" s="2">
        <f t="shared" si="467"/>
        <v>0</v>
      </c>
      <c r="AG549" s="2">
        <f t="shared" si="445"/>
        <v>0</v>
      </c>
      <c r="AH549" s="2">
        <f t="shared" ref="AH549:AI552" si="468">(EW549)</f>
        <v>0</v>
      </c>
      <c r="AI549" s="2">
        <f t="shared" si="468"/>
        <v>0</v>
      </c>
      <c r="AJ549" s="2">
        <f t="shared" si="446"/>
        <v>0</v>
      </c>
      <c r="AK549" s="2">
        <v>0</v>
      </c>
      <c r="AL549" s="2">
        <v>0</v>
      </c>
      <c r="AM549" s="2">
        <v>0</v>
      </c>
      <c r="AN549" s="2">
        <v>0</v>
      </c>
      <c r="AO549" s="2">
        <v>0</v>
      </c>
      <c r="AP549" s="2">
        <v>0</v>
      </c>
      <c r="AQ549" s="2">
        <v>0</v>
      </c>
      <c r="AR549" s="2">
        <v>0</v>
      </c>
      <c r="AS549" s="2">
        <v>0</v>
      </c>
      <c r="AT549" s="2">
        <v>115</v>
      </c>
      <c r="AU549" s="2">
        <v>71</v>
      </c>
      <c r="AV549" s="2">
        <v>1</v>
      </c>
      <c r="AW549" s="2">
        <v>1</v>
      </c>
      <c r="AX549" s="2"/>
      <c r="AY549" s="2"/>
      <c r="AZ549" s="2">
        <v>1</v>
      </c>
      <c r="BA549" s="2">
        <v>1</v>
      </c>
      <c r="BB549" s="2">
        <v>1</v>
      </c>
      <c r="BC549" s="2">
        <v>1</v>
      </c>
      <c r="BD549" s="2" t="s">
        <v>6</v>
      </c>
      <c r="BE549" s="2" t="s">
        <v>6</v>
      </c>
      <c r="BF549" s="2" t="s">
        <v>6</v>
      </c>
      <c r="BG549" s="2" t="s">
        <v>6</v>
      </c>
      <c r="BH549" s="2">
        <v>3</v>
      </c>
      <c r="BI549" s="2">
        <v>1</v>
      </c>
      <c r="BJ549" s="2" t="s">
        <v>6</v>
      </c>
      <c r="BK549" s="2"/>
      <c r="BL549" s="2"/>
      <c r="BM549" s="2">
        <v>18001</v>
      </c>
      <c r="BN549" s="2">
        <v>0</v>
      </c>
      <c r="BO549" s="2" t="s">
        <v>6</v>
      </c>
      <c r="BP549" s="2">
        <v>0</v>
      </c>
      <c r="BQ549" s="2">
        <v>2</v>
      </c>
      <c r="BR549" s="2">
        <v>0</v>
      </c>
      <c r="BS549" s="2">
        <v>1</v>
      </c>
      <c r="BT549" s="2">
        <v>1</v>
      </c>
      <c r="BU549" s="2">
        <v>1</v>
      </c>
      <c r="BV549" s="2">
        <v>1</v>
      </c>
      <c r="BW549" s="2">
        <v>1</v>
      </c>
      <c r="BX549" s="2">
        <v>1</v>
      </c>
      <c r="BY549" s="2" t="s">
        <v>6</v>
      </c>
      <c r="BZ549" s="2">
        <v>128</v>
      </c>
      <c r="CA549" s="2">
        <v>83</v>
      </c>
      <c r="CB549" s="2"/>
      <c r="CC549" s="2"/>
      <c r="CD549" s="2"/>
      <c r="CE549" s="2">
        <v>0</v>
      </c>
      <c r="CF549" s="2">
        <v>0</v>
      </c>
      <c r="CG549" s="2">
        <v>0</v>
      </c>
      <c r="CH549" s="2"/>
      <c r="CI549" s="2"/>
      <c r="CJ549" s="2"/>
      <c r="CK549" s="2"/>
      <c r="CL549" s="2"/>
      <c r="CM549" s="2">
        <v>0</v>
      </c>
      <c r="CN549" s="2" t="s">
        <v>6</v>
      </c>
      <c r="CO549" s="2">
        <v>0</v>
      </c>
      <c r="CP549" s="2">
        <f t="shared" si="447"/>
        <v>0</v>
      </c>
      <c r="CQ549" s="2">
        <f t="shared" si="448"/>
        <v>0</v>
      </c>
      <c r="CR549" s="2">
        <f t="shared" si="449"/>
        <v>0</v>
      </c>
      <c r="CS549" s="2">
        <f t="shared" si="450"/>
        <v>0</v>
      </c>
      <c r="CT549" s="2">
        <f t="shared" si="451"/>
        <v>0</v>
      </c>
      <c r="CU549" s="2">
        <f t="shared" si="452"/>
        <v>0</v>
      </c>
      <c r="CV549" s="2">
        <f t="shared" si="453"/>
        <v>0</v>
      </c>
      <c r="CW549" s="2">
        <f t="shared" si="454"/>
        <v>0</v>
      </c>
      <c r="CX549" s="2">
        <f t="shared" si="455"/>
        <v>0</v>
      </c>
      <c r="CY549" s="2">
        <f t="shared" si="456"/>
        <v>0</v>
      </c>
      <c r="CZ549" s="2">
        <f t="shared" si="457"/>
        <v>0</v>
      </c>
      <c r="DA549" s="2"/>
      <c r="DB549" s="2"/>
      <c r="DC549" s="2" t="s">
        <v>6</v>
      </c>
      <c r="DD549" s="2" t="s">
        <v>6</v>
      </c>
      <c r="DE549" s="2" t="s">
        <v>6</v>
      </c>
      <c r="DF549" s="2" t="s">
        <v>6</v>
      </c>
      <c r="DG549" s="2" t="s">
        <v>6</v>
      </c>
      <c r="DH549" s="2" t="s">
        <v>6</v>
      </c>
      <c r="DI549" s="2" t="s">
        <v>6</v>
      </c>
      <c r="DJ549" s="2" t="s">
        <v>6</v>
      </c>
      <c r="DK549" s="2" t="s">
        <v>6</v>
      </c>
      <c r="DL549" s="2" t="s">
        <v>6</v>
      </c>
      <c r="DM549" s="2" t="s">
        <v>6</v>
      </c>
      <c r="DN549" s="2">
        <v>0</v>
      </c>
      <c r="DO549" s="2">
        <v>0</v>
      </c>
      <c r="DP549" s="2">
        <v>1</v>
      </c>
      <c r="DQ549" s="2">
        <v>1</v>
      </c>
      <c r="DR549" s="2"/>
      <c r="DS549" s="2"/>
      <c r="DT549" s="2"/>
      <c r="DU549" s="2">
        <v>1013</v>
      </c>
      <c r="DV549" s="2" t="s">
        <v>556</v>
      </c>
      <c r="DW549" s="2" t="s">
        <v>556</v>
      </c>
      <c r="DX549" s="2">
        <v>1</v>
      </c>
      <c r="DY549" s="2"/>
      <c r="DZ549" s="2"/>
      <c r="EA549" s="2"/>
      <c r="EB549" s="2"/>
      <c r="EC549" s="2"/>
      <c r="ED549" s="2"/>
      <c r="EE549" s="2">
        <v>16510516</v>
      </c>
      <c r="EF549" s="2">
        <v>2</v>
      </c>
      <c r="EG549" s="2" t="s">
        <v>51</v>
      </c>
      <c r="EH549" s="2">
        <v>0</v>
      </c>
      <c r="EI549" s="2" t="s">
        <v>6</v>
      </c>
      <c r="EJ549" s="2">
        <v>1</v>
      </c>
      <c r="EK549" s="2">
        <v>18001</v>
      </c>
      <c r="EL549" s="2" t="s">
        <v>551</v>
      </c>
      <c r="EM549" s="2" t="s">
        <v>552</v>
      </c>
      <c r="EN549" s="2"/>
      <c r="EO549" s="2" t="s">
        <v>6</v>
      </c>
      <c r="EP549" s="2"/>
      <c r="EQ549" s="2">
        <v>0</v>
      </c>
      <c r="ER549" s="2">
        <v>0</v>
      </c>
      <c r="ES549" s="2">
        <v>0</v>
      </c>
      <c r="ET549" s="2">
        <v>0</v>
      </c>
      <c r="EU549" s="2">
        <v>0</v>
      </c>
      <c r="EV549" s="2">
        <v>0</v>
      </c>
      <c r="EW549" s="2">
        <v>0</v>
      </c>
      <c r="EX549" s="2">
        <v>0</v>
      </c>
      <c r="EY549" s="2"/>
      <c r="EZ549" s="2"/>
      <c r="FA549" s="2"/>
      <c r="FB549" s="2"/>
      <c r="FC549" s="2"/>
      <c r="FD549" s="2"/>
      <c r="FE549" s="2"/>
      <c r="FF549" s="2"/>
      <c r="FG549" s="2"/>
      <c r="FH549" s="2"/>
      <c r="FI549" s="2"/>
      <c r="FJ549" s="2"/>
      <c r="FK549" s="2"/>
      <c r="FL549" s="2"/>
      <c r="FM549" s="2"/>
      <c r="FN549" s="2"/>
      <c r="FO549" s="2"/>
      <c r="FP549" s="2"/>
      <c r="FQ549" s="2">
        <v>0</v>
      </c>
      <c r="FR549" s="2">
        <f t="shared" si="458"/>
        <v>0</v>
      </c>
      <c r="FS549" s="2">
        <v>0</v>
      </c>
      <c r="FT549" s="2" t="s">
        <v>55</v>
      </c>
      <c r="FU549" s="2" t="s">
        <v>56</v>
      </c>
      <c r="FV549" s="2"/>
      <c r="FW549" s="2"/>
      <c r="FX549" s="2">
        <v>115.2</v>
      </c>
      <c r="FY549" s="2">
        <v>70.55</v>
      </c>
      <c r="FZ549" s="2"/>
      <c r="GA549" s="2" t="s">
        <v>6</v>
      </c>
      <c r="GB549" s="2"/>
      <c r="GC549" s="2"/>
      <c r="GD549" s="2">
        <v>0</v>
      </c>
      <c r="GE549" s="2"/>
      <c r="GF549" s="2">
        <v>704408924</v>
      </c>
      <c r="GG549" s="2">
        <v>2</v>
      </c>
      <c r="GH549" s="2">
        <v>1</v>
      </c>
      <c r="GI549" s="2">
        <v>-2</v>
      </c>
      <c r="GJ549" s="2">
        <v>0</v>
      </c>
      <c r="GK549" s="2">
        <f>ROUND(R549*(R12)/100,2)</f>
        <v>0</v>
      </c>
      <c r="GL549" s="2">
        <f t="shared" si="459"/>
        <v>0</v>
      </c>
      <c r="GM549" s="2">
        <f t="shared" si="460"/>
        <v>0</v>
      </c>
      <c r="GN549" s="2">
        <f t="shared" si="461"/>
        <v>0</v>
      </c>
      <c r="GO549" s="2">
        <f t="shared" si="462"/>
        <v>0</v>
      </c>
      <c r="GP549" s="2">
        <f t="shared" si="463"/>
        <v>0</v>
      </c>
      <c r="GQ549" s="2"/>
      <c r="GR549" s="2">
        <v>0</v>
      </c>
      <c r="GS549" s="2">
        <v>3</v>
      </c>
      <c r="GT549" s="2">
        <v>0</v>
      </c>
      <c r="GU549" s="2" t="s">
        <v>6</v>
      </c>
      <c r="GV549" s="2">
        <f t="shared" si="464"/>
        <v>0</v>
      </c>
      <c r="GW549" s="2">
        <v>1</v>
      </c>
      <c r="GX549" s="2">
        <f t="shared" si="465"/>
        <v>0</v>
      </c>
      <c r="GY549" s="2"/>
      <c r="GZ549" s="2"/>
      <c r="HA549" s="2">
        <v>0</v>
      </c>
      <c r="HB549" s="2">
        <v>0</v>
      </c>
      <c r="HC549" s="2">
        <f t="shared" si="466"/>
        <v>0</v>
      </c>
      <c r="HD549" s="2"/>
      <c r="HE549" s="2"/>
      <c r="HF549" s="2"/>
      <c r="HG549" s="2"/>
      <c r="HH549" s="2"/>
      <c r="HI549" s="2"/>
      <c r="HJ549" s="2"/>
      <c r="HK549" s="2"/>
      <c r="HL549" s="2"/>
      <c r="HM549" s="2"/>
      <c r="HN549" s="2"/>
      <c r="HO549" s="2"/>
      <c r="HP549" s="2"/>
      <c r="HQ549" s="2"/>
      <c r="HR549" s="2"/>
      <c r="HS549" s="2"/>
      <c r="HT549" s="2"/>
      <c r="HU549" s="2"/>
      <c r="HV549" s="2"/>
      <c r="HW549" s="2"/>
      <c r="HX549" s="2"/>
      <c r="HY549" s="2"/>
      <c r="HZ549" s="2"/>
      <c r="IA549" s="2"/>
      <c r="IB549" s="2"/>
      <c r="IC549" s="2"/>
      <c r="ID549" s="2"/>
      <c r="IE549" s="2"/>
      <c r="IF549" s="2"/>
      <c r="IG549" s="2"/>
      <c r="IH549" s="2"/>
      <c r="II549" s="2"/>
      <c r="IJ549" s="2"/>
      <c r="IK549" s="2">
        <v>0</v>
      </c>
      <c r="IL549" s="2"/>
      <c r="IM549" s="2"/>
      <c r="IN549" s="2"/>
      <c r="IO549" s="2"/>
      <c r="IP549" s="2"/>
      <c r="IQ549" s="2"/>
      <c r="IR549" s="2"/>
      <c r="IS549" s="2"/>
      <c r="IT549" s="2"/>
      <c r="IU549" s="2"/>
    </row>
    <row r="550" spans="1:255" x14ac:dyDescent="0.2">
      <c r="A550">
        <v>18</v>
      </c>
      <c r="B550">
        <v>1</v>
      </c>
      <c r="C550">
        <v>908</v>
      </c>
      <c r="E550" t="s">
        <v>553</v>
      </c>
      <c r="F550" t="s">
        <v>554</v>
      </c>
      <c r="G550" t="s">
        <v>555</v>
      </c>
      <c r="H550" t="s">
        <v>556</v>
      </c>
      <c r="I550">
        <f>I548*J550</f>
        <v>12</v>
      </c>
      <c r="J550">
        <v>100</v>
      </c>
      <c r="O550">
        <f t="shared" si="432"/>
        <v>0</v>
      </c>
      <c r="P550">
        <f t="shared" si="433"/>
        <v>0</v>
      </c>
      <c r="Q550">
        <f t="shared" si="434"/>
        <v>0</v>
      </c>
      <c r="R550">
        <f t="shared" si="435"/>
        <v>0</v>
      </c>
      <c r="S550">
        <f t="shared" si="436"/>
        <v>0</v>
      </c>
      <c r="T550">
        <f t="shared" si="437"/>
        <v>0</v>
      </c>
      <c r="U550">
        <f t="shared" si="438"/>
        <v>0</v>
      </c>
      <c r="V550">
        <f t="shared" si="439"/>
        <v>0</v>
      </c>
      <c r="W550">
        <f t="shared" si="440"/>
        <v>0</v>
      </c>
      <c r="X550">
        <f t="shared" si="441"/>
        <v>0</v>
      </c>
      <c r="Y550">
        <f t="shared" si="442"/>
        <v>0</v>
      </c>
      <c r="AA550">
        <v>16781639</v>
      </c>
      <c r="AB550">
        <f t="shared" si="443"/>
        <v>0</v>
      </c>
      <c r="AC550">
        <f t="shared" si="444"/>
        <v>0</v>
      </c>
      <c r="AD550">
        <f>ROUND((((ET550)-(EU550))+AE550),6)</f>
        <v>0</v>
      </c>
      <c r="AE550">
        <f t="shared" si="467"/>
        <v>0</v>
      </c>
      <c r="AF550">
        <f t="shared" si="467"/>
        <v>0</v>
      </c>
      <c r="AG550">
        <f t="shared" si="445"/>
        <v>0</v>
      </c>
      <c r="AH550">
        <f t="shared" si="468"/>
        <v>0</v>
      </c>
      <c r="AI550">
        <f t="shared" si="468"/>
        <v>0</v>
      </c>
      <c r="AJ550">
        <f t="shared" si="446"/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115</v>
      </c>
      <c r="AU550">
        <v>71</v>
      </c>
      <c r="AV550">
        <v>1</v>
      </c>
      <c r="AW550">
        <v>1</v>
      </c>
      <c r="AZ550">
        <v>6.66</v>
      </c>
      <c r="BA550">
        <v>1</v>
      </c>
      <c r="BB550">
        <v>1</v>
      </c>
      <c r="BC550">
        <v>6.66</v>
      </c>
      <c r="BD550" t="s">
        <v>6</v>
      </c>
      <c r="BE550" t="s">
        <v>6</v>
      </c>
      <c r="BF550" t="s">
        <v>6</v>
      </c>
      <c r="BG550" t="s">
        <v>6</v>
      </c>
      <c r="BH550">
        <v>3</v>
      </c>
      <c r="BI550">
        <v>1</v>
      </c>
      <c r="BJ550" t="s">
        <v>6</v>
      </c>
      <c r="BM550">
        <v>18001</v>
      </c>
      <c r="BN550">
        <v>0</v>
      </c>
      <c r="BO550" t="s">
        <v>6</v>
      </c>
      <c r="BP550">
        <v>0</v>
      </c>
      <c r="BQ550">
        <v>2</v>
      </c>
      <c r="BR550">
        <v>0</v>
      </c>
      <c r="BS550">
        <v>1</v>
      </c>
      <c r="BT550">
        <v>1</v>
      </c>
      <c r="BU550">
        <v>1</v>
      </c>
      <c r="BV550">
        <v>1</v>
      </c>
      <c r="BW550">
        <v>1</v>
      </c>
      <c r="BX550">
        <v>1</v>
      </c>
      <c r="BY550" t="s">
        <v>6</v>
      </c>
      <c r="BZ550">
        <v>128</v>
      </c>
      <c r="CA550">
        <v>83</v>
      </c>
      <c r="CE550">
        <v>0</v>
      </c>
      <c r="CF550">
        <v>0</v>
      </c>
      <c r="CG550">
        <v>0</v>
      </c>
      <c r="CM550">
        <v>0</v>
      </c>
      <c r="CN550" t="s">
        <v>6</v>
      </c>
      <c r="CO550">
        <v>0</v>
      </c>
      <c r="CP550">
        <f t="shared" si="447"/>
        <v>0</v>
      </c>
      <c r="CQ550">
        <f t="shared" si="448"/>
        <v>0</v>
      </c>
      <c r="CR550">
        <f t="shared" si="449"/>
        <v>0</v>
      </c>
      <c r="CS550">
        <f t="shared" si="450"/>
        <v>0</v>
      </c>
      <c r="CT550">
        <f t="shared" si="451"/>
        <v>0</v>
      </c>
      <c r="CU550">
        <f t="shared" si="452"/>
        <v>0</v>
      </c>
      <c r="CV550">
        <f t="shared" si="453"/>
        <v>0</v>
      </c>
      <c r="CW550">
        <f t="shared" si="454"/>
        <v>0</v>
      </c>
      <c r="CX550">
        <f t="shared" si="455"/>
        <v>0</v>
      </c>
      <c r="CY550">
        <f t="shared" si="456"/>
        <v>0</v>
      </c>
      <c r="CZ550">
        <f t="shared" si="457"/>
        <v>0</v>
      </c>
      <c r="DC550" t="s">
        <v>6</v>
      </c>
      <c r="DD550" t="s">
        <v>6</v>
      </c>
      <c r="DE550" t="s">
        <v>6</v>
      </c>
      <c r="DF550" t="s">
        <v>6</v>
      </c>
      <c r="DG550" t="s">
        <v>6</v>
      </c>
      <c r="DH550" t="s">
        <v>6</v>
      </c>
      <c r="DI550" t="s">
        <v>6</v>
      </c>
      <c r="DJ550" t="s">
        <v>6</v>
      </c>
      <c r="DK550" t="s">
        <v>6</v>
      </c>
      <c r="DL550" t="s">
        <v>6</v>
      </c>
      <c r="DM550" t="s">
        <v>6</v>
      </c>
      <c r="DN550">
        <v>0</v>
      </c>
      <c r="DO550">
        <v>0</v>
      </c>
      <c r="DP550">
        <v>1</v>
      </c>
      <c r="DQ550">
        <v>1</v>
      </c>
      <c r="DU550">
        <v>1013</v>
      </c>
      <c r="DV550" t="s">
        <v>556</v>
      </c>
      <c r="DW550" t="s">
        <v>556</v>
      </c>
      <c r="DX550">
        <v>1</v>
      </c>
      <c r="EE550">
        <v>16510516</v>
      </c>
      <c r="EF550">
        <v>2</v>
      </c>
      <c r="EG550" t="s">
        <v>51</v>
      </c>
      <c r="EH550">
        <v>0</v>
      </c>
      <c r="EI550" t="s">
        <v>6</v>
      </c>
      <c r="EJ550">
        <v>1</v>
      </c>
      <c r="EK550">
        <v>18001</v>
      </c>
      <c r="EL550" t="s">
        <v>551</v>
      </c>
      <c r="EM550" t="s">
        <v>552</v>
      </c>
      <c r="EO550" t="s">
        <v>6</v>
      </c>
      <c r="EQ550">
        <v>0</v>
      </c>
      <c r="ER550">
        <v>0</v>
      </c>
      <c r="ES550">
        <v>0</v>
      </c>
      <c r="ET550">
        <v>0</v>
      </c>
      <c r="EU550">
        <v>0</v>
      </c>
      <c r="EV550">
        <v>0</v>
      </c>
      <c r="EW550">
        <v>0</v>
      </c>
      <c r="EX550">
        <v>0</v>
      </c>
      <c r="FQ550">
        <v>0</v>
      </c>
      <c r="FR550">
        <f t="shared" si="458"/>
        <v>0</v>
      </c>
      <c r="FS550">
        <v>0</v>
      </c>
      <c r="FT550" t="s">
        <v>55</v>
      </c>
      <c r="FU550" t="s">
        <v>56</v>
      </c>
      <c r="FX550">
        <v>115.2</v>
      </c>
      <c r="FY550">
        <v>70.55</v>
      </c>
      <c r="GA550" t="s">
        <v>6</v>
      </c>
      <c r="GD550">
        <v>0</v>
      </c>
      <c r="GF550">
        <v>704408924</v>
      </c>
      <c r="GG550">
        <v>1</v>
      </c>
      <c r="GH550">
        <v>1</v>
      </c>
      <c r="GI550">
        <v>4</v>
      </c>
      <c r="GJ550">
        <v>0</v>
      </c>
      <c r="GK550">
        <f>ROUND(R550*(S12)/100,2)</f>
        <v>0</v>
      </c>
      <c r="GL550">
        <f t="shared" si="459"/>
        <v>0</v>
      </c>
      <c r="GM550">
        <f t="shared" si="460"/>
        <v>0</v>
      </c>
      <c r="GN550">
        <f t="shared" si="461"/>
        <v>0</v>
      </c>
      <c r="GO550">
        <f t="shared" si="462"/>
        <v>0</v>
      </c>
      <c r="GP550">
        <f t="shared" si="463"/>
        <v>0</v>
      </c>
      <c r="GR550">
        <v>0</v>
      </c>
      <c r="GS550">
        <v>3</v>
      </c>
      <c r="GT550">
        <v>0</v>
      </c>
      <c r="GU550" t="s">
        <v>6</v>
      </c>
      <c r="GV550">
        <f t="shared" si="464"/>
        <v>0</v>
      </c>
      <c r="GW550">
        <v>1</v>
      </c>
      <c r="GX550">
        <f t="shared" si="465"/>
        <v>0</v>
      </c>
      <c r="HA550">
        <v>0</v>
      </c>
      <c r="HB550">
        <v>0</v>
      </c>
      <c r="HC550">
        <f t="shared" si="466"/>
        <v>0</v>
      </c>
      <c r="IK550">
        <v>0</v>
      </c>
    </row>
    <row r="551" spans="1:255" x14ac:dyDescent="0.2">
      <c r="A551" s="2">
        <v>18</v>
      </c>
      <c r="B551" s="2">
        <v>1</v>
      </c>
      <c r="C551" s="2">
        <v>896</v>
      </c>
      <c r="D551" s="2"/>
      <c r="E551" s="2" t="s">
        <v>557</v>
      </c>
      <c r="F551" s="2" t="s">
        <v>558</v>
      </c>
      <c r="G551" s="2" t="s">
        <v>559</v>
      </c>
      <c r="H551" s="2" t="s">
        <v>378</v>
      </c>
      <c r="I551" s="2">
        <f>I547*J551</f>
        <v>5</v>
      </c>
      <c r="J551" s="2">
        <v>41.666666666666671</v>
      </c>
      <c r="K551" s="2"/>
      <c r="L551" s="2"/>
      <c r="M551" s="2"/>
      <c r="N551" s="2"/>
      <c r="O551" s="2">
        <f t="shared" si="432"/>
        <v>5806.55</v>
      </c>
      <c r="P551" s="2">
        <f t="shared" si="433"/>
        <v>5806.55</v>
      </c>
      <c r="Q551" s="2">
        <f t="shared" si="434"/>
        <v>0</v>
      </c>
      <c r="R551" s="2">
        <f t="shared" si="435"/>
        <v>0</v>
      </c>
      <c r="S551" s="2">
        <f t="shared" si="436"/>
        <v>0</v>
      </c>
      <c r="T551" s="2">
        <f t="shared" si="437"/>
        <v>0</v>
      </c>
      <c r="U551" s="2">
        <f t="shared" si="438"/>
        <v>0</v>
      </c>
      <c r="V551" s="2">
        <f t="shared" si="439"/>
        <v>0</v>
      </c>
      <c r="W551" s="2">
        <f t="shared" si="440"/>
        <v>0</v>
      </c>
      <c r="X551" s="2">
        <f t="shared" si="441"/>
        <v>0</v>
      </c>
      <c r="Y551" s="2">
        <f t="shared" si="442"/>
        <v>0</v>
      </c>
      <c r="Z551" s="2"/>
      <c r="AA551" s="2">
        <v>16781625</v>
      </c>
      <c r="AB551" s="2">
        <f t="shared" si="443"/>
        <v>1161.31</v>
      </c>
      <c r="AC551" s="2">
        <f t="shared" si="444"/>
        <v>1161.31</v>
      </c>
      <c r="AD551" s="2">
        <f>ROUND((((ET551)-(EU551))+AE551),6)</f>
        <v>0</v>
      </c>
      <c r="AE551" s="2">
        <f t="shared" si="467"/>
        <v>0</v>
      </c>
      <c r="AF551" s="2">
        <f t="shared" si="467"/>
        <v>0</v>
      </c>
      <c r="AG551" s="2">
        <f t="shared" si="445"/>
        <v>0</v>
      </c>
      <c r="AH551" s="2">
        <f t="shared" si="468"/>
        <v>0</v>
      </c>
      <c r="AI551" s="2">
        <f t="shared" si="468"/>
        <v>0</v>
      </c>
      <c r="AJ551" s="2">
        <f t="shared" si="446"/>
        <v>0</v>
      </c>
      <c r="AK551" s="2">
        <v>1161.31</v>
      </c>
      <c r="AL551" s="2">
        <v>1161.31</v>
      </c>
      <c r="AM551" s="2">
        <v>0</v>
      </c>
      <c r="AN551" s="2">
        <v>0</v>
      </c>
      <c r="AO551" s="2">
        <v>0</v>
      </c>
      <c r="AP551" s="2">
        <v>0</v>
      </c>
      <c r="AQ551" s="2">
        <v>0</v>
      </c>
      <c r="AR551" s="2">
        <v>0</v>
      </c>
      <c r="AS551" s="2">
        <v>0</v>
      </c>
      <c r="AT551" s="2">
        <v>115</v>
      </c>
      <c r="AU551" s="2">
        <v>71</v>
      </c>
      <c r="AV551" s="2">
        <v>1</v>
      </c>
      <c r="AW551" s="2">
        <v>1</v>
      </c>
      <c r="AX551" s="2"/>
      <c r="AY551" s="2"/>
      <c r="AZ551" s="2">
        <v>1</v>
      </c>
      <c r="BA551" s="2">
        <v>1</v>
      </c>
      <c r="BB551" s="2">
        <v>1</v>
      </c>
      <c r="BC551" s="2">
        <v>1</v>
      </c>
      <c r="BD551" s="2" t="s">
        <v>6</v>
      </c>
      <c r="BE551" s="2" t="s">
        <v>6</v>
      </c>
      <c r="BF551" s="2" t="s">
        <v>6</v>
      </c>
      <c r="BG551" s="2" t="s">
        <v>6</v>
      </c>
      <c r="BH551" s="2">
        <v>3</v>
      </c>
      <c r="BI551" s="2">
        <v>1</v>
      </c>
      <c r="BJ551" s="2" t="s">
        <v>560</v>
      </c>
      <c r="BK551" s="2"/>
      <c r="BL551" s="2"/>
      <c r="BM551" s="2">
        <v>18001</v>
      </c>
      <c r="BN551" s="2">
        <v>0</v>
      </c>
      <c r="BO551" s="2" t="s">
        <v>6</v>
      </c>
      <c r="BP551" s="2">
        <v>0</v>
      </c>
      <c r="BQ551" s="2">
        <v>2</v>
      </c>
      <c r="BR551" s="2">
        <v>0</v>
      </c>
      <c r="BS551" s="2">
        <v>1</v>
      </c>
      <c r="BT551" s="2">
        <v>1</v>
      </c>
      <c r="BU551" s="2">
        <v>1</v>
      </c>
      <c r="BV551" s="2">
        <v>1</v>
      </c>
      <c r="BW551" s="2">
        <v>1</v>
      </c>
      <c r="BX551" s="2">
        <v>1</v>
      </c>
      <c r="BY551" s="2" t="s">
        <v>6</v>
      </c>
      <c r="BZ551" s="2">
        <v>128</v>
      </c>
      <c r="CA551" s="2">
        <v>83</v>
      </c>
      <c r="CB551" s="2"/>
      <c r="CC551" s="2"/>
      <c r="CD551" s="2"/>
      <c r="CE551" s="2">
        <v>0</v>
      </c>
      <c r="CF551" s="2">
        <v>0</v>
      </c>
      <c r="CG551" s="2">
        <v>0</v>
      </c>
      <c r="CH551" s="2"/>
      <c r="CI551" s="2"/>
      <c r="CJ551" s="2"/>
      <c r="CK551" s="2"/>
      <c r="CL551" s="2"/>
      <c r="CM551" s="2">
        <v>0</v>
      </c>
      <c r="CN551" s="2" t="s">
        <v>6</v>
      </c>
      <c r="CO551" s="2">
        <v>0</v>
      </c>
      <c r="CP551" s="2">
        <f t="shared" si="447"/>
        <v>5806.55</v>
      </c>
      <c r="CQ551" s="2">
        <f t="shared" si="448"/>
        <v>1161.31</v>
      </c>
      <c r="CR551" s="2">
        <f t="shared" si="449"/>
        <v>0</v>
      </c>
      <c r="CS551" s="2">
        <f t="shared" si="450"/>
        <v>0</v>
      </c>
      <c r="CT551" s="2">
        <f t="shared" si="451"/>
        <v>0</v>
      </c>
      <c r="CU551" s="2">
        <f t="shared" si="452"/>
        <v>0</v>
      </c>
      <c r="CV551" s="2">
        <f t="shared" si="453"/>
        <v>0</v>
      </c>
      <c r="CW551" s="2">
        <f t="shared" si="454"/>
        <v>0</v>
      </c>
      <c r="CX551" s="2">
        <f t="shared" si="455"/>
        <v>0</v>
      </c>
      <c r="CY551" s="2">
        <f t="shared" si="456"/>
        <v>0</v>
      </c>
      <c r="CZ551" s="2">
        <f t="shared" si="457"/>
        <v>0</v>
      </c>
      <c r="DA551" s="2"/>
      <c r="DB551" s="2"/>
      <c r="DC551" s="2" t="s">
        <v>6</v>
      </c>
      <c r="DD551" s="2" t="s">
        <v>6</v>
      </c>
      <c r="DE551" s="2" t="s">
        <v>6</v>
      </c>
      <c r="DF551" s="2" t="s">
        <v>6</v>
      </c>
      <c r="DG551" s="2" t="s">
        <v>6</v>
      </c>
      <c r="DH551" s="2" t="s">
        <v>6</v>
      </c>
      <c r="DI551" s="2" t="s">
        <v>6</v>
      </c>
      <c r="DJ551" s="2" t="s">
        <v>6</v>
      </c>
      <c r="DK551" s="2" t="s">
        <v>6</v>
      </c>
      <c r="DL551" s="2" t="s">
        <v>6</v>
      </c>
      <c r="DM551" s="2" t="s">
        <v>6</v>
      </c>
      <c r="DN551" s="2">
        <v>0</v>
      </c>
      <c r="DO551" s="2">
        <v>0</v>
      </c>
      <c r="DP551" s="2">
        <v>1</v>
      </c>
      <c r="DQ551" s="2">
        <v>1</v>
      </c>
      <c r="DR551" s="2"/>
      <c r="DS551" s="2"/>
      <c r="DT551" s="2"/>
      <c r="DU551" s="2">
        <v>1010</v>
      </c>
      <c r="DV551" s="2" t="s">
        <v>378</v>
      </c>
      <c r="DW551" s="2" t="s">
        <v>378</v>
      </c>
      <c r="DX551" s="2">
        <v>1</v>
      </c>
      <c r="DY551" s="2"/>
      <c r="DZ551" s="2"/>
      <c r="EA551" s="2"/>
      <c r="EB551" s="2"/>
      <c r="EC551" s="2"/>
      <c r="ED551" s="2"/>
      <c r="EE551" s="2">
        <v>16510516</v>
      </c>
      <c r="EF551" s="2">
        <v>2</v>
      </c>
      <c r="EG551" s="2" t="s">
        <v>51</v>
      </c>
      <c r="EH551" s="2">
        <v>0</v>
      </c>
      <c r="EI551" s="2" t="s">
        <v>6</v>
      </c>
      <c r="EJ551" s="2">
        <v>1</v>
      </c>
      <c r="EK551" s="2">
        <v>18001</v>
      </c>
      <c r="EL551" s="2" t="s">
        <v>551</v>
      </c>
      <c r="EM551" s="2" t="s">
        <v>552</v>
      </c>
      <c r="EN551" s="2"/>
      <c r="EO551" s="2" t="s">
        <v>6</v>
      </c>
      <c r="EP551" s="2"/>
      <c r="EQ551" s="2">
        <v>0</v>
      </c>
      <c r="ER551" s="2">
        <v>1161.31</v>
      </c>
      <c r="ES551" s="2">
        <v>1161.31</v>
      </c>
      <c r="ET551" s="2">
        <v>0</v>
      </c>
      <c r="EU551" s="2">
        <v>0</v>
      </c>
      <c r="EV551" s="2">
        <v>0</v>
      </c>
      <c r="EW551" s="2">
        <v>0</v>
      </c>
      <c r="EX551" s="2">
        <v>0</v>
      </c>
      <c r="EY551" s="2"/>
      <c r="EZ551" s="2"/>
      <c r="FA551" s="2"/>
      <c r="FB551" s="2"/>
      <c r="FC551" s="2"/>
      <c r="FD551" s="2"/>
      <c r="FE551" s="2"/>
      <c r="FF551" s="2"/>
      <c r="FG551" s="2"/>
      <c r="FH551" s="2"/>
      <c r="FI551" s="2"/>
      <c r="FJ551" s="2"/>
      <c r="FK551" s="2"/>
      <c r="FL551" s="2"/>
      <c r="FM551" s="2"/>
      <c r="FN551" s="2"/>
      <c r="FO551" s="2"/>
      <c r="FP551" s="2"/>
      <c r="FQ551" s="2">
        <v>0</v>
      </c>
      <c r="FR551" s="2">
        <f t="shared" si="458"/>
        <v>0</v>
      </c>
      <c r="FS551" s="2">
        <v>0</v>
      </c>
      <c r="FT551" s="2" t="s">
        <v>55</v>
      </c>
      <c r="FU551" s="2" t="s">
        <v>56</v>
      </c>
      <c r="FV551" s="2"/>
      <c r="FW551" s="2"/>
      <c r="FX551" s="2">
        <v>115.2</v>
      </c>
      <c r="FY551" s="2">
        <v>70.55</v>
      </c>
      <c r="FZ551" s="2"/>
      <c r="GA551" s="2" t="s">
        <v>6</v>
      </c>
      <c r="GB551" s="2"/>
      <c r="GC551" s="2"/>
      <c r="GD551" s="2">
        <v>0</v>
      </c>
      <c r="GE551" s="2"/>
      <c r="GF551" s="2">
        <v>-1092235938</v>
      </c>
      <c r="GG551" s="2">
        <v>2</v>
      </c>
      <c r="GH551" s="2">
        <v>1</v>
      </c>
      <c r="GI551" s="2">
        <v>-2</v>
      </c>
      <c r="GJ551" s="2">
        <v>0</v>
      </c>
      <c r="GK551" s="2">
        <f>ROUND(R551*(R12)/100,2)</f>
        <v>0</v>
      </c>
      <c r="GL551" s="2">
        <f t="shared" si="459"/>
        <v>0</v>
      </c>
      <c r="GM551" s="2">
        <f t="shared" si="460"/>
        <v>5806.55</v>
      </c>
      <c r="GN551" s="2">
        <f t="shared" si="461"/>
        <v>5806.55</v>
      </c>
      <c r="GO551" s="2">
        <f t="shared" si="462"/>
        <v>0</v>
      </c>
      <c r="GP551" s="2">
        <f t="shared" si="463"/>
        <v>0</v>
      </c>
      <c r="GQ551" s="2"/>
      <c r="GR551" s="2">
        <v>0</v>
      </c>
      <c r="GS551" s="2">
        <v>3</v>
      </c>
      <c r="GT551" s="2">
        <v>0</v>
      </c>
      <c r="GU551" s="2" t="s">
        <v>6</v>
      </c>
      <c r="GV551" s="2">
        <f t="shared" si="464"/>
        <v>0</v>
      </c>
      <c r="GW551" s="2">
        <v>1</v>
      </c>
      <c r="GX551" s="2">
        <f t="shared" si="465"/>
        <v>0</v>
      </c>
      <c r="GY551" s="2"/>
      <c r="GZ551" s="2"/>
      <c r="HA551" s="2">
        <v>0</v>
      </c>
      <c r="HB551" s="2">
        <v>0</v>
      </c>
      <c r="HC551" s="2">
        <f t="shared" si="466"/>
        <v>0</v>
      </c>
      <c r="HD551" s="2"/>
      <c r="HE551" s="2"/>
      <c r="HF551" s="2"/>
      <c r="HG551" s="2"/>
      <c r="HH551" s="2"/>
      <c r="HI551" s="2"/>
      <c r="HJ551" s="2"/>
      <c r="HK551" s="2"/>
      <c r="HL551" s="2"/>
      <c r="HM551" s="2"/>
      <c r="HN551" s="2"/>
      <c r="HO551" s="2"/>
      <c r="HP551" s="2"/>
      <c r="HQ551" s="2"/>
      <c r="HR551" s="2"/>
      <c r="HS551" s="2"/>
      <c r="HT551" s="2"/>
      <c r="HU551" s="2"/>
      <c r="HV551" s="2"/>
      <c r="HW551" s="2"/>
      <c r="HX551" s="2"/>
      <c r="HY551" s="2"/>
      <c r="HZ551" s="2"/>
      <c r="IA551" s="2"/>
      <c r="IB551" s="2"/>
      <c r="IC551" s="2"/>
      <c r="ID551" s="2"/>
      <c r="IE551" s="2"/>
      <c r="IF551" s="2"/>
      <c r="IG551" s="2"/>
      <c r="IH551" s="2"/>
      <c r="II551" s="2"/>
      <c r="IJ551" s="2"/>
      <c r="IK551" s="2">
        <v>0</v>
      </c>
      <c r="IL551" s="2"/>
      <c r="IM551" s="2"/>
      <c r="IN551" s="2"/>
      <c r="IO551" s="2"/>
      <c r="IP551" s="2"/>
      <c r="IQ551" s="2"/>
      <c r="IR551" s="2"/>
      <c r="IS551" s="2"/>
      <c r="IT551" s="2"/>
      <c r="IU551" s="2"/>
    </row>
    <row r="552" spans="1:255" x14ac:dyDescent="0.2">
      <c r="A552">
        <v>18</v>
      </c>
      <c r="B552">
        <v>1</v>
      </c>
      <c r="C552">
        <v>907</v>
      </c>
      <c r="E552" t="s">
        <v>557</v>
      </c>
      <c r="F552" t="s">
        <v>558</v>
      </c>
      <c r="G552" t="s">
        <v>559</v>
      </c>
      <c r="H552" t="s">
        <v>378</v>
      </c>
      <c r="I552">
        <f>I548*J552</f>
        <v>5</v>
      </c>
      <c r="J552">
        <v>41.666666666666671</v>
      </c>
      <c r="O552">
        <f t="shared" si="432"/>
        <v>38671.620000000003</v>
      </c>
      <c r="P552">
        <f t="shared" si="433"/>
        <v>38671.620000000003</v>
      </c>
      <c r="Q552">
        <f t="shared" si="434"/>
        <v>0</v>
      </c>
      <c r="R552">
        <f t="shared" si="435"/>
        <v>0</v>
      </c>
      <c r="S552">
        <f t="shared" si="436"/>
        <v>0</v>
      </c>
      <c r="T552">
        <f t="shared" si="437"/>
        <v>0</v>
      </c>
      <c r="U552">
        <f t="shared" si="438"/>
        <v>0</v>
      </c>
      <c r="V552">
        <f t="shared" si="439"/>
        <v>0</v>
      </c>
      <c r="W552">
        <f t="shared" si="440"/>
        <v>0</v>
      </c>
      <c r="X552">
        <f t="shared" si="441"/>
        <v>0</v>
      </c>
      <c r="Y552">
        <f t="shared" si="442"/>
        <v>0</v>
      </c>
      <c r="AA552">
        <v>16781639</v>
      </c>
      <c r="AB552">
        <f t="shared" si="443"/>
        <v>1161.31</v>
      </c>
      <c r="AC552">
        <f t="shared" si="444"/>
        <v>1161.31</v>
      </c>
      <c r="AD552">
        <f>ROUND((((ET552)-(EU552))+AE552),6)</f>
        <v>0</v>
      </c>
      <c r="AE552">
        <f t="shared" si="467"/>
        <v>0</v>
      </c>
      <c r="AF552">
        <f t="shared" si="467"/>
        <v>0</v>
      </c>
      <c r="AG552">
        <f t="shared" si="445"/>
        <v>0</v>
      </c>
      <c r="AH552">
        <f t="shared" si="468"/>
        <v>0</v>
      </c>
      <c r="AI552">
        <f t="shared" si="468"/>
        <v>0</v>
      </c>
      <c r="AJ552">
        <f t="shared" si="446"/>
        <v>0</v>
      </c>
      <c r="AK552">
        <v>1161.31</v>
      </c>
      <c r="AL552">
        <v>1161.31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115</v>
      </c>
      <c r="AU552">
        <v>71</v>
      </c>
      <c r="AV552">
        <v>1</v>
      </c>
      <c r="AW552">
        <v>1</v>
      </c>
      <c r="AZ552">
        <v>6.66</v>
      </c>
      <c r="BA552">
        <v>1</v>
      </c>
      <c r="BB552">
        <v>1</v>
      </c>
      <c r="BC552">
        <v>6.66</v>
      </c>
      <c r="BD552" t="s">
        <v>6</v>
      </c>
      <c r="BE552" t="s">
        <v>6</v>
      </c>
      <c r="BF552" t="s">
        <v>6</v>
      </c>
      <c r="BG552" t="s">
        <v>6</v>
      </c>
      <c r="BH552">
        <v>3</v>
      </c>
      <c r="BI552">
        <v>1</v>
      </c>
      <c r="BJ552" t="s">
        <v>560</v>
      </c>
      <c r="BM552">
        <v>18001</v>
      </c>
      <c r="BN552">
        <v>0</v>
      </c>
      <c r="BO552" t="s">
        <v>6</v>
      </c>
      <c r="BP552">
        <v>0</v>
      </c>
      <c r="BQ552">
        <v>2</v>
      </c>
      <c r="BR552">
        <v>0</v>
      </c>
      <c r="BS552">
        <v>1</v>
      </c>
      <c r="BT552">
        <v>1</v>
      </c>
      <c r="BU552">
        <v>1</v>
      </c>
      <c r="BV552">
        <v>1</v>
      </c>
      <c r="BW552">
        <v>1</v>
      </c>
      <c r="BX552">
        <v>1</v>
      </c>
      <c r="BY552" t="s">
        <v>6</v>
      </c>
      <c r="BZ552">
        <v>128</v>
      </c>
      <c r="CA552">
        <v>83</v>
      </c>
      <c r="CE552">
        <v>0</v>
      </c>
      <c r="CF552">
        <v>0</v>
      </c>
      <c r="CG552">
        <v>0</v>
      </c>
      <c r="CM552">
        <v>0</v>
      </c>
      <c r="CN552" t="s">
        <v>6</v>
      </c>
      <c r="CO552">
        <v>0</v>
      </c>
      <c r="CP552">
        <f t="shared" si="447"/>
        <v>38671.620000000003</v>
      </c>
      <c r="CQ552">
        <f t="shared" si="448"/>
        <v>7734.3245999999999</v>
      </c>
      <c r="CR552">
        <f t="shared" si="449"/>
        <v>0</v>
      </c>
      <c r="CS552">
        <f t="shared" si="450"/>
        <v>0</v>
      </c>
      <c r="CT552">
        <f t="shared" si="451"/>
        <v>0</v>
      </c>
      <c r="CU552">
        <f t="shared" si="452"/>
        <v>0</v>
      </c>
      <c r="CV552">
        <f t="shared" si="453"/>
        <v>0</v>
      </c>
      <c r="CW552">
        <f t="shared" si="454"/>
        <v>0</v>
      </c>
      <c r="CX552">
        <f t="shared" si="455"/>
        <v>0</v>
      </c>
      <c r="CY552">
        <f t="shared" si="456"/>
        <v>0</v>
      </c>
      <c r="CZ552">
        <f t="shared" si="457"/>
        <v>0</v>
      </c>
      <c r="DC552" t="s">
        <v>6</v>
      </c>
      <c r="DD552" t="s">
        <v>6</v>
      </c>
      <c r="DE552" t="s">
        <v>6</v>
      </c>
      <c r="DF552" t="s">
        <v>6</v>
      </c>
      <c r="DG552" t="s">
        <v>6</v>
      </c>
      <c r="DH552" t="s">
        <v>6</v>
      </c>
      <c r="DI552" t="s">
        <v>6</v>
      </c>
      <c r="DJ552" t="s">
        <v>6</v>
      </c>
      <c r="DK552" t="s">
        <v>6</v>
      </c>
      <c r="DL552" t="s">
        <v>6</v>
      </c>
      <c r="DM552" t="s">
        <v>6</v>
      </c>
      <c r="DN552">
        <v>0</v>
      </c>
      <c r="DO552">
        <v>0</v>
      </c>
      <c r="DP552">
        <v>1</v>
      </c>
      <c r="DQ552">
        <v>1</v>
      </c>
      <c r="DU552">
        <v>1010</v>
      </c>
      <c r="DV552" t="s">
        <v>378</v>
      </c>
      <c r="DW552" t="s">
        <v>378</v>
      </c>
      <c r="DX552">
        <v>1</v>
      </c>
      <c r="EE552">
        <v>16510516</v>
      </c>
      <c r="EF552">
        <v>2</v>
      </c>
      <c r="EG552" t="s">
        <v>51</v>
      </c>
      <c r="EH552">
        <v>0</v>
      </c>
      <c r="EI552" t="s">
        <v>6</v>
      </c>
      <c r="EJ552">
        <v>1</v>
      </c>
      <c r="EK552">
        <v>18001</v>
      </c>
      <c r="EL552" t="s">
        <v>551</v>
      </c>
      <c r="EM552" t="s">
        <v>552</v>
      </c>
      <c r="EO552" t="s">
        <v>6</v>
      </c>
      <c r="EQ552">
        <v>0</v>
      </c>
      <c r="ER552">
        <v>1161.31</v>
      </c>
      <c r="ES552">
        <v>1161.31</v>
      </c>
      <c r="ET552">
        <v>0</v>
      </c>
      <c r="EU552">
        <v>0</v>
      </c>
      <c r="EV552">
        <v>0</v>
      </c>
      <c r="EW552">
        <v>0</v>
      </c>
      <c r="EX552">
        <v>0</v>
      </c>
      <c r="FQ552">
        <v>0</v>
      </c>
      <c r="FR552">
        <f t="shared" si="458"/>
        <v>0</v>
      </c>
      <c r="FS552">
        <v>0</v>
      </c>
      <c r="FT552" t="s">
        <v>55</v>
      </c>
      <c r="FU552" t="s">
        <v>56</v>
      </c>
      <c r="FX552">
        <v>115.2</v>
      </c>
      <c r="FY552">
        <v>70.55</v>
      </c>
      <c r="GA552" t="s">
        <v>6</v>
      </c>
      <c r="GD552">
        <v>0</v>
      </c>
      <c r="GF552">
        <v>-1092235938</v>
      </c>
      <c r="GG552">
        <v>1</v>
      </c>
      <c r="GH552">
        <v>1</v>
      </c>
      <c r="GI552">
        <v>4</v>
      </c>
      <c r="GJ552">
        <v>0</v>
      </c>
      <c r="GK552">
        <f>ROUND(R552*(S12)/100,2)</f>
        <v>0</v>
      </c>
      <c r="GL552">
        <f t="shared" si="459"/>
        <v>0</v>
      </c>
      <c r="GM552">
        <f t="shared" si="460"/>
        <v>38671.620000000003</v>
      </c>
      <c r="GN552">
        <f t="shared" si="461"/>
        <v>38671.620000000003</v>
      </c>
      <c r="GO552">
        <f t="shared" si="462"/>
        <v>0</v>
      </c>
      <c r="GP552">
        <f t="shared" si="463"/>
        <v>0</v>
      </c>
      <c r="GR552">
        <v>0</v>
      </c>
      <c r="GS552">
        <v>3</v>
      </c>
      <c r="GT552">
        <v>0</v>
      </c>
      <c r="GU552" t="s">
        <v>6</v>
      </c>
      <c r="GV552">
        <f t="shared" si="464"/>
        <v>0</v>
      </c>
      <c r="GW552">
        <v>1</v>
      </c>
      <c r="GX552">
        <f t="shared" si="465"/>
        <v>0</v>
      </c>
      <c r="HA552">
        <v>0</v>
      </c>
      <c r="HB552">
        <v>0</v>
      </c>
      <c r="HC552">
        <f t="shared" si="466"/>
        <v>0</v>
      </c>
      <c r="IK552">
        <v>0</v>
      </c>
    </row>
    <row r="553" spans="1:255" x14ac:dyDescent="0.2">
      <c r="A553" s="2">
        <v>17</v>
      </c>
      <c r="B553" s="2">
        <v>1</v>
      </c>
      <c r="C553" s="2">
        <f>ROW(SmtRes!A913)</f>
        <v>913</v>
      </c>
      <c r="D553" s="2">
        <f>ROW(EtalonRes!A884)</f>
        <v>884</v>
      </c>
      <c r="E553" s="2" t="s">
        <v>561</v>
      </c>
      <c r="F553" s="2" t="s">
        <v>562</v>
      </c>
      <c r="G553" s="2" t="s">
        <v>563</v>
      </c>
      <c r="H553" s="2" t="s">
        <v>465</v>
      </c>
      <c r="I553" s="2">
        <v>4</v>
      </c>
      <c r="J553" s="2">
        <v>0</v>
      </c>
      <c r="K553" s="2"/>
      <c r="L553" s="2"/>
      <c r="M553" s="2"/>
      <c r="N553" s="2"/>
      <c r="O553" s="2">
        <f t="shared" si="432"/>
        <v>333.1</v>
      </c>
      <c r="P553" s="2">
        <f t="shared" si="433"/>
        <v>50.92</v>
      </c>
      <c r="Q553" s="2">
        <f t="shared" si="434"/>
        <v>0</v>
      </c>
      <c r="R553" s="2">
        <f t="shared" si="435"/>
        <v>0</v>
      </c>
      <c r="S553" s="2">
        <f t="shared" si="436"/>
        <v>282.18</v>
      </c>
      <c r="T553" s="2">
        <f t="shared" si="437"/>
        <v>0</v>
      </c>
      <c r="U553" s="2">
        <f t="shared" si="438"/>
        <v>25.447199999999999</v>
      </c>
      <c r="V553" s="2">
        <f t="shared" si="439"/>
        <v>0</v>
      </c>
      <c r="W553" s="2">
        <f t="shared" si="440"/>
        <v>0</v>
      </c>
      <c r="X553" s="2">
        <f t="shared" si="441"/>
        <v>324.51</v>
      </c>
      <c r="Y553" s="2">
        <f t="shared" si="442"/>
        <v>200.35</v>
      </c>
      <c r="Z553" s="2"/>
      <c r="AA553" s="2">
        <v>16781625</v>
      </c>
      <c r="AB553" s="2">
        <f t="shared" si="443"/>
        <v>83.275599999999997</v>
      </c>
      <c r="AC553" s="2">
        <f t="shared" si="444"/>
        <v>12.73</v>
      </c>
      <c r="AD553" s="2">
        <f>ROUND((((((ET553*1.25)*1.2))-(((EU553*1.25)*1.2)))+AE553),6)</f>
        <v>0</v>
      </c>
      <c r="AE553" s="2">
        <f>ROUND((((EU553*1.25)*1.2)),6)</f>
        <v>0</v>
      </c>
      <c r="AF553" s="2">
        <f>ROUND((((EV553*1.15)*1.2)),6)</f>
        <v>70.545599999999993</v>
      </c>
      <c r="AG553" s="2">
        <f t="shared" si="445"/>
        <v>0</v>
      </c>
      <c r="AH553" s="2">
        <f>(((EW553*1.15)*1.2))</f>
        <v>6.3617999999999997</v>
      </c>
      <c r="AI553" s="2">
        <f>(((EX553*1.25)*1.2))</f>
        <v>0</v>
      </c>
      <c r="AJ553" s="2">
        <f t="shared" si="446"/>
        <v>0</v>
      </c>
      <c r="AK553" s="2">
        <v>63.85</v>
      </c>
      <c r="AL553" s="2">
        <v>12.73</v>
      </c>
      <c r="AM553" s="2">
        <v>0</v>
      </c>
      <c r="AN553" s="2">
        <v>0</v>
      </c>
      <c r="AO553" s="2">
        <v>51.12</v>
      </c>
      <c r="AP553" s="2">
        <v>0</v>
      </c>
      <c r="AQ553" s="2">
        <v>4.6100000000000003</v>
      </c>
      <c r="AR553" s="2">
        <v>0</v>
      </c>
      <c r="AS553" s="2">
        <v>0</v>
      </c>
      <c r="AT553" s="2">
        <v>115</v>
      </c>
      <c r="AU553" s="2">
        <v>71</v>
      </c>
      <c r="AV553" s="2">
        <v>1</v>
      </c>
      <c r="AW553" s="2">
        <v>1</v>
      </c>
      <c r="AX553" s="2"/>
      <c r="AY553" s="2"/>
      <c r="AZ553" s="2">
        <v>1</v>
      </c>
      <c r="BA553" s="2">
        <v>1</v>
      </c>
      <c r="BB553" s="2">
        <v>1</v>
      </c>
      <c r="BC553" s="2">
        <v>1</v>
      </c>
      <c r="BD553" s="2" t="s">
        <v>6</v>
      </c>
      <c r="BE553" s="2" t="s">
        <v>6</v>
      </c>
      <c r="BF553" s="2" t="s">
        <v>6</v>
      </c>
      <c r="BG553" s="2" t="s">
        <v>6</v>
      </c>
      <c r="BH553" s="2">
        <v>0</v>
      </c>
      <c r="BI553" s="2">
        <v>1</v>
      </c>
      <c r="BJ553" s="2" t="s">
        <v>564</v>
      </c>
      <c r="BK553" s="2"/>
      <c r="BL553" s="2"/>
      <c r="BM553" s="2">
        <v>20001</v>
      </c>
      <c r="BN553" s="2">
        <v>0</v>
      </c>
      <c r="BO553" s="2" t="s">
        <v>6</v>
      </c>
      <c r="BP553" s="2">
        <v>0</v>
      </c>
      <c r="BQ553" s="2">
        <v>2</v>
      </c>
      <c r="BR553" s="2">
        <v>0</v>
      </c>
      <c r="BS553" s="2">
        <v>1</v>
      </c>
      <c r="BT553" s="2">
        <v>1</v>
      </c>
      <c r="BU553" s="2">
        <v>1</v>
      </c>
      <c r="BV553" s="2">
        <v>1</v>
      </c>
      <c r="BW553" s="2">
        <v>1</v>
      </c>
      <c r="BX553" s="2">
        <v>1</v>
      </c>
      <c r="BY553" s="2" t="s">
        <v>6</v>
      </c>
      <c r="BZ553" s="2">
        <v>128</v>
      </c>
      <c r="CA553" s="2">
        <v>83</v>
      </c>
      <c r="CB553" s="2"/>
      <c r="CC553" s="2"/>
      <c r="CD553" s="2"/>
      <c r="CE553" s="2">
        <v>0</v>
      </c>
      <c r="CF553" s="2">
        <v>0</v>
      </c>
      <c r="CG553" s="2">
        <v>0</v>
      </c>
      <c r="CH553" s="2"/>
      <c r="CI553" s="2"/>
      <c r="CJ553" s="2"/>
      <c r="CK553" s="2"/>
      <c r="CL553" s="2"/>
      <c r="CM553" s="2">
        <v>0</v>
      </c>
      <c r="CN553" s="2" t="s">
        <v>1112</v>
      </c>
      <c r="CO553" s="2">
        <v>0</v>
      </c>
      <c r="CP553" s="2">
        <f t="shared" si="447"/>
        <v>333.1</v>
      </c>
      <c r="CQ553" s="2">
        <f t="shared" si="448"/>
        <v>12.73</v>
      </c>
      <c r="CR553" s="2">
        <f t="shared" si="449"/>
        <v>0</v>
      </c>
      <c r="CS553" s="2">
        <f t="shared" si="450"/>
        <v>0</v>
      </c>
      <c r="CT553" s="2">
        <f t="shared" si="451"/>
        <v>70.545599999999993</v>
      </c>
      <c r="CU553" s="2">
        <f t="shared" si="452"/>
        <v>0</v>
      </c>
      <c r="CV553" s="2">
        <f t="shared" si="453"/>
        <v>6.3617999999999997</v>
      </c>
      <c r="CW553" s="2">
        <f t="shared" si="454"/>
        <v>0</v>
      </c>
      <c r="CX553" s="2">
        <f t="shared" si="455"/>
        <v>0</v>
      </c>
      <c r="CY553" s="2">
        <f t="shared" si="456"/>
        <v>324.50700000000001</v>
      </c>
      <c r="CZ553" s="2">
        <f t="shared" si="457"/>
        <v>200.34779999999998</v>
      </c>
      <c r="DA553" s="2"/>
      <c r="DB553" s="2"/>
      <c r="DC553" s="2" t="s">
        <v>6</v>
      </c>
      <c r="DD553" s="2" t="s">
        <v>6</v>
      </c>
      <c r="DE553" s="2" t="s">
        <v>172</v>
      </c>
      <c r="DF553" s="2" t="s">
        <v>172</v>
      </c>
      <c r="DG553" s="2" t="s">
        <v>173</v>
      </c>
      <c r="DH553" s="2" t="s">
        <v>6</v>
      </c>
      <c r="DI553" s="2" t="s">
        <v>173</v>
      </c>
      <c r="DJ553" s="2" t="s">
        <v>172</v>
      </c>
      <c r="DK553" s="2" t="s">
        <v>6</v>
      </c>
      <c r="DL553" s="2" t="s">
        <v>6</v>
      </c>
      <c r="DM553" s="2" t="s">
        <v>6</v>
      </c>
      <c r="DN553" s="2">
        <v>0</v>
      </c>
      <c r="DO553" s="2">
        <v>0</v>
      </c>
      <c r="DP553" s="2">
        <v>1</v>
      </c>
      <c r="DQ553" s="2">
        <v>1</v>
      </c>
      <c r="DR553" s="2"/>
      <c r="DS553" s="2"/>
      <c r="DT553" s="2"/>
      <c r="DU553" s="2">
        <v>1013</v>
      </c>
      <c r="DV553" s="2" t="s">
        <v>465</v>
      </c>
      <c r="DW553" s="2" t="s">
        <v>465</v>
      </c>
      <c r="DX553" s="2">
        <v>1</v>
      </c>
      <c r="DY553" s="2"/>
      <c r="DZ553" s="2"/>
      <c r="EA553" s="2"/>
      <c r="EB553" s="2"/>
      <c r="EC553" s="2"/>
      <c r="ED553" s="2"/>
      <c r="EE553" s="2">
        <v>16510518</v>
      </c>
      <c r="EF553" s="2">
        <v>2</v>
      </c>
      <c r="EG553" s="2" t="s">
        <v>51</v>
      </c>
      <c r="EH553" s="2">
        <v>0</v>
      </c>
      <c r="EI553" s="2" t="s">
        <v>6</v>
      </c>
      <c r="EJ553" s="2">
        <v>1</v>
      </c>
      <c r="EK553" s="2">
        <v>20001</v>
      </c>
      <c r="EL553" s="2" t="s">
        <v>565</v>
      </c>
      <c r="EM553" s="2" t="s">
        <v>566</v>
      </c>
      <c r="EN553" s="2"/>
      <c r="EO553" s="2" t="s">
        <v>174</v>
      </c>
      <c r="EP553" s="2"/>
      <c r="EQ553" s="2">
        <v>0</v>
      </c>
      <c r="ER553" s="2">
        <v>63.85</v>
      </c>
      <c r="ES553" s="2">
        <v>12.73</v>
      </c>
      <c r="ET553" s="2">
        <v>0</v>
      </c>
      <c r="EU553" s="2">
        <v>0</v>
      </c>
      <c r="EV553" s="2">
        <v>51.12</v>
      </c>
      <c r="EW553" s="2">
        <v>4.6100000000000003</v>
      </c>
      <c r="EX553" s="2">
        <v>0</v>
      </c>
      <c r="EY553" s="2">
        <v>0</v>
      </c>
      <c r="EZ553" s="2"/>
      <c r="FA553" s="2"/>
      <c r="FB553" s="2"/>
      <c r="FC553" s="2"/>
      <c r="FD553" s="2"/>
      <c r="FE553" s="2"/>
      <c r="FF553" s="2"/>
      <c r="FG553" s="2"/>
      <c r="FH553" s="2"/>
      <c r="FI553" s="2"/>
      <c r="FJ553" s="2"/>
      <c r="FK553" s="2"/>
      <c r="FL553" s="2"/>
      <c r="FM553" s="2"/>
      <c r="FN553" s="2"/>
      <c r="FO553" s="2"/>
      <c r="FP553" s="2"/>
      <c r="FQ553" s="2">
        <v>0</v>
      </c>
      <c r="FR553" s="2">
        <f t="shared" si="458"/>
        <v>0</v>
      </c>
      <c r="FS553" s="2">
        <v>0</v>
      </c>
      <c r="FT553" s="2" t="s">
        <v>55</v>
      </c>
      <c r="FU553" s="2" t="s">
        <v>56</v>
      </c>
      <c r="FV553" s="2"/>
      <c r="FW553" s="2"/>
      <c r="FX553" s="2">
        <v>115.2</v>
      </c>
      <c r="FY553" s="2">
        <v>70.55</v>
      </c>
      <c r="FZ553" s="2"/>
      <c r="GA553" s="2" t="s">
        <v>6</v>
      </c>
      <c r="GB553" s="2"/>
      <c r="GC553" s="2"/>
      <c r="GD553" s="2">
        <v>0</v>
      </c>
      <c r="GE553" s="2"/>
      <c r="GF553" s="2">
        <v>336503822</v>
      </c>
      <c r="GG553" s="2">
        <v>2</v>
      </c>
      <c r="GH553" s="2">
        <v>1</v>
      </c>
      <c r="GI553" s="2">
        <v>-2</v>
      </c>
      <c r="GJ553" s="2">
        <v>0</v>
      </c>
      <c r="GK553" s="2">
        <f>ROUND(R553*(R12)/100,2)</f>
        <v>0</v>
      </c>
      <c r="GL553" s="2">
        <f t="shared" si="459"/>
        <v>0</v>
      </c>
      <c r="GM553" s="2">
        <f t="shared" si="460"/>
        <v>857.96</v>
      </c>
      <c r="GN553" s="2">
        <f t="shared" si="461"/>
        <v>857.96</v>
      </c>
      <c r="GO553" s="2">
        <f t="shared" si="462"/>
        <v>0</v>
      </c>
      <c r="GP553" s="2">
        <f t="shared" si="463"/>
        <v>0</v>
      </c>
      <c r="GQ553" s="2"/>
      <c r="GR553" s="2">
        <v>0</v>
      </c>
      <c r="GS553" s="2">
        <v>3</v>
      </c>
      <c r="GT553" s="2">
        <v>0</v>
      </c>
      <c r="GU553" s="2" t="s">
        <v>6</v>
      </c>
      <c r="GV553" s="2">
        <f t="shared" si="464"/>
        <v>0</v>
      </c>
      <c r="GW553" s="2">
        <v>1</v>
      </c>
      <c r="GX553" s="2">
        <f t="shared" si="465"/>
        <v>0</v>
      </c>
      <c r="GY553" s="2"/>
      <c r="GZ553" s="2"/>
      <c r="HA553" s="2">
        <v>0</v>
      </c>
      <c r="HB553" s="2">
        <v>0</v>
      </c>
      <c r="HC553" s="2">
        <f t="shared" si="466"/>
        <v>0</v>
      </c>
      <c r="HD553" s="2"/>
      <c r="HE553" s="2"/>
      <c r="HF553" s="2"/>
      <c r="HG553" s="2"/>
      <c r="HH553" s="2"/>
      <c r="HI553" s="2"/>
      <c r="HJ553" s="2"/>
      <c r="HK553" s="2"/>
      <c r="HL553" s="2"/>
      <c r="HM553" s="2"/>
      <c r="HN553" s="2"/>
      <c r="HO553" s="2"/>
      <c r="HP553" s="2"/>
      <c r="HQ553" s="2"/>
      <c r="HR553" s="2"/>
      <c r="HS553" s="2"/>
      <c r="HT553" s="2"/>
      <c r="HU553" s="2"/>
      <c r="HV553" s="2"/>
      <c r="HW553" s="2"/>
      <c r="HX553" s="2"/>
      <c r="HY553" s="2"/>
      <c r="HZ553" s="2"/>
      <c r="IA553" s="2"/>
      <c r="IB553" s="2"/>
      <c r="IC553" s="2"/>
      <c r="ID553" s="2"/>
      <c r="IE553" s="2"/>
      <c r="IF553" s="2"/>
      <c r="IG553" s="2"/>
      <c r="IH553" s="2"/>
      <c r="II553" s="2"/>
      <c r="IJ553" s="2"/>
      <c r="IK553" s="2">
        <v>0</v>
      </c>
      <c r="IL553" s="2"/>
      <c r="IM553" s="2"/>
      <c r="IN553" s="2"/>
      <c r="IO553" s="2"/>
      <c r="IP553" s="2"/>
      <c r="IQ553" s="2"/>
      <c r="IR553" s="2"/>
      <c r="IS553" s="2"/>
      <c r="IT553" s="2"/>
      <c r="IU553" s="2"/>
    </row>
    <row r="554" spans="1:255" x14ac:dyDescent="0.2">
      <c r="A554">
        <v>17</v>
      </c>
      <c r="B554">
        <v>1</v>
      </c>
      <c r="C554">
        <f>ROW(SmtRes!A918)</f>
        <v>918</v>
      </c>
      <c r="D554">
        <f>ROW(EtalonRes!A896)</f>
        <v>896</v>
      </c>
      <c r="E554" t="s">
        <v>561</v>
      </c>
      <c r="F554" t="s">
        <v>562</v>
      </c>
      <c r="G554" t="s">
        <v>563</v>
      </c>
      <c r="H554" t="s">
        <v>465</v>
      </c>
      <c r="I554">
        <v>4</v>
      </c>
      <c r="J554">
        <v>0</v>
      </c>
      <c r="O554">
        <f t="shared" si="432"/>
        <v>2218.46</v>
      </c>
      <c r="P554">
        <f t="shared" si="433"/>
        <v>339.13</v>
      </c>
      <c r="Q554">
        <f t="shared" si="434"/>
        <v>0</v>
      </c>
      <c r="R554">
        <f t="shared" si="435"/>
        <v>0</v>
      </c>
      <c r="S554">
        <f t="shared" si="436"/>
        <v>1879.33</v>
      </c>
      <c r="T554">
        <f t="shared" si="437"/>
        <v>0</v>
      </c>
      <c r="U554">
        <f t="shared" si="438"/>
        <v>25.447199999999999</v>
      </c>
      <c r="V554">
        <f t="shared" si="439"/>
        <v>0</v>
      </c>
      <c r="W554">
        <f t="shared" si="440"/>
        <v>0</v>
      </c>
      <c r="X554">
        <f t="shared" si="441"/>
        <v>2161.23</v>
      </c>
      <c r="Y554">
        <f t="shared" si="442"/>
        <v>1334.32</v>
      </c>
      <c r="AA554">
        <v>16781639</v>
      </c>
      <c r="AB554">
        <f t="shared" si="443"/>
        <v>83.275599999999997</v>
      </c>
      <c r="AC554">
        <f t="shared" si="444"/>
        <v>12.73</v>
      </c>
      <c r="AD554">
        <f>ROUND((((((ET554*1.25)*1.2))-(((EU554*1.25)*1.2)))+AE554),6)</f>
        <v>0</v>
      </c>
      <c r="AE554">
        <f>ROUND((((EU554*1.25)*1.2)),6)</f>
        <v>0</v>
      </c>
      <c r="AF554">
        <f>ROUND((((EV554*1.15)*1.2)),6)</f>
        <v>70.545599999999993</v>
      </c>
      <c r="AG554">
        <f t="shared" si="445"/>
        <v>0</v>
      </c>
      <c r="AH554">
        <f>(((EW554*1.15)*1.2))</f>
        <v>6.3617999999999997</v>
      </c>
      <c r="AI554">
        <f>(((EX554*1.25)*1.2))</f>
        <v>0</v>
      </c>
      <c r="AJ554">
        <f t="shared" si="446"/>
        <v>0</v>
      </c>
      <c r="AK554">
        <v>63.85</v>
      </c>
      <c r="AL554">
        <v>12.73</v>
      </c>
      <c r="AM554">
        <v>0</v>
      </c>
      <c r="AN554">
        <v>0</v>
      </c>
      <c r="AO554">
        <v>51.12</v>
      </c>
      <c r="AP554">
        <v>0</v>
      </c>
      <c r="AQ554">
        <v>4.6100000000000003</v>
      </c>
      <c r="AR554">
        <v>0</v>
      </c>
      <c r="AS554">
        <v>0</v>
      </c>
      <c r="AT554">
        <v>115</v>
      </c>
      <c r="AU554">
        <v>71</v>
      </c>
      <c r="AV554">
        <v>1</v>
      </c>
      <c r="AW554">
        <v>1</v>
      </c>
      <c r="AZ554">
        <v>6.66</v>
      </c>
      <c r="BA554">
        <v>6.66</v>
      </c>
      <c r="BB554">
        <v>6.66</v>
      </c>
      <c r="BC554">
        <v>6.66</v>
      </c>
      <c r="BD554" t="s">
        <v>6</v>
      </c>
      <c r="BE554" t="s">
        <v>6</v>
      </c>
      <c r="BF554" t="s">
        <v>6</v>
      </c>
      <c r="BG554" t="s">
        <v>6</v>
      </c>
      <c r="BH554">
        <v>0</v>
      </c>
      <c r="BI554">
        <v>1</v>
      </c>
      <c r="BJ554" t="s">
        <v>564</v>
      </c>
      <c r="BM554">
        <v>20001</v>
      </c>
      <c r="BN554">
        <v>0</v>
      </c>
      <c r="BO554" t="s">
        <v>6</v>
      </c>
      <c r="BP554">
        <v>0</v>
      </c>
      <c r="BQ554">
        <v>2</v>
      </c>
      <c r="BR554">
        <v>0</v>
      </c>
      <c r="BS554">
        <v>6.66</v>
      </c>
      <c r="BT554">
        <v>1</v>
      </c>
      <c r="BU554">
        <v>1</v>
      </c>
      <c r="BV554">
        <v>1</v>
      </c>
      <c r="BW554">
        <v>1</v>
      </c>
      <c r="BX554">
        <v>1</v>
      </c>
      <c r="BY554" t="s">
        <v>6</v>
      </c>
      <c r="BZ554">
        <v>128</v>
      </c>
      <c r="CA554">
        <v>83</v>
      </c>
      <c r="CE554">
        <v>0</v>
      </c>
      <c r="CF554">
        <v>0</v>
      </c>
      <c r="CG554">
        <v>0</v>
      </c>
      <c r="CM554">
        <v>0</v>
      </c>
      <c r="CN554" t="s">
        <v>1112</v>
      </c>
      <c r="CO554">
        <v>0</v>
      </c>
      <c r="CP554">
        <f t="shared" si="447"/>
        <v>2218.46</v>
      </c>
      <c r="CQ554">
        <f t="shared" si="448"/>
        <v>84.781800000000004</v>
      </c>
      <c r="CR554">
        <f t="shared" si="449"/>
        <v>0</v>
      </c>
      <c r="CS554">
        <f t="shared" si="450"/>
        <v>0</v>
      </c>
      <c r="CT554">
        <f t="shared" si="451"/>
        <v>469.83369599999997</v>
      </c>
      <c r="CU554">
        <f t="shared" si="452"/>
        <v>0</v>
      </c>
      <c r="CV554">
        <f t="shared" si="453"/>
        <v>6.3617999999999997</v>
      </c>
      <c r="CW554">
        <f t="shared" si="454"/>
        <v>0</v>
      </c>
      <c r="CX554">
        <f t="shared" si="455"/>
        <v>0</v>
      </c>
      <c r="CY554">
        <f t="shared" si="456"/>
        <v>2161.2294999999999</v>
      </c>
      <c r="CZ554">
        <f t="shared" si="457"/>
        <v>1334.3243</v>
      </c>
      <c r="DC554" t="s">
        <v>6</v>
      </c>
      <c r="DD554" t="s">
        <v>6</v>
      </c>
      <c r="DE554" t="s">
        <v>172</v>
      </c>
      <c r="DF554" t="s">
        <v>172</v>
      </c>
      <c r="DG554" t="s">
        <v>173</v>
      </c>
      <c r="DH554" t="s">
        <v>6</v>
      </c>
      <c r="DI554" t="s">
        <v>173</v>
      </c>
      <c r="DJ554" t="s">
        <v>172</v>
      </c>
      <c r="DK554" t="s">
        <v>6</v>
      </c>
      <c r="DL554" t="s">
        <v>6</v>
      </c>
      <c r="DM554" t="s">
        <v>6</v>
      </c>
      <c r="DN554">
        <v>0</v>
      </c>
      <c r="DO554">
        <v>0</v>
      </c>
      <c r="DP554">
        <v>1</v>
      </c>
      <c r="DQ554">
        <v>1</v>
      </c>
      <c r="DU554">
        <v>1013</v>
      </c>
      <c r="DV554" t="s">
        <v>465</v>
      </c>
      <c r="DW554" t="s">
        <v>465</v>
      </c>
      <c r="DX554">
        <v>1</v>
      </c>
      <c r="EE554">
        <v>16510518</v>
      </c>
      <c r="EF554">
        <v>2</v>
      </c>
      <c r="EG554" t="s">
        <v>51</v>
      </c>
      <c r="EH554">
        <v>0</v>
      </c>
      <c r="EI554" t="s">
        <v>6</v>
      </c>
      <c r="EJ554">
        <v>1</v>
      </c>
      <c r="EK554">
        <v>20001</v>
      </c>
      <c r="EL554" t="s">
        <v>565</v>
      </c>
      <c r="EM554" t="s">
        <v>566</v>
      </c>
      <c r="EO554" t="s">
        <v>174</v>
      </c>
      <c r="EQ554">
        <v>0</v>
      </c>
      <c r="ER554">
        <v>63.85</v>
      </c>
      <c r="ES554">
        <v>12.73</v>
      </c>
      <c r="ET554">
        <v>0</v>
      </c>
      <c r="EU554">
        <v>0</v>
      </c>
      <c r="EV554">
        <v>51.12</v>
      </c>
      <c r="EW554">
        <v>4.6100000000000003</v>
      </c>
      <c r="EX554">
        <v>0</v>
      </c>
      <c r="EY554">
        <v>0</v>
      </c>
      <c r="FQ554">
        <v>0</v>
      </c>
      <c r="FR554">
        <f t="shared" si="458"/>
        <v>0</v>
      </c>
      <c r="FS554">
        <v>0</v>
      </c>
      <c r="FT554" t="s">
        <v>55</v>
      </c>
      <c r="FU554" t="s">
        <v>56</v>
      </c>
      <c r="FX554">
        <v>115.2</v>
      </c>
      <c r="FY554">
        <v>70.55</v>
      </c>
      <c r="GA554" t="s">
        <v>6</v>
      </c>
      <c r="GD554">
        <v>0</v>
      </c>
      <c r="GF554">
        <v>336503822</v>
      </c>
      <c r="GG554">
        <v>1</v>
      </c>
      <c r="GH554">
        <v>1</v>
      </c>
      <c r="GI554">
        <v>4</v>
      </c>
      <c r="GJ554">
        <v>0</v>
      </c>
      <c r="GK554">
        <f>ROUND(R554*(S12)/100,2)</f>
        <v>0</v>
      </c>
      <c r="GL554">
        <f t="shared" si="459"/>
        <v>0</v>
      </c>
      <c r="GM554">
        <f t="shared" si="460"/>
        <v>5714.01</v>
      </c>
      <c r="GN554">
        <f t="shared" si="461"/>
        <v>5714.01</v>
      </c>
      <c r="GO554">
        <f t="shared" si="462"/>
        <v>0</v>
      </c>
      <c r="GP554">
        <f t="shared" si="463"/>
        <v>0</v>
      </c>
      <c r="GR554">
        <v>0</v>
      </c>
      <c r="GS554">
        <v>3</v>
      </c>
      <c r="GT554">
        <v>0</v>
      </c>
      <c r="GU554" t="s">
        <v>6</v>
      </c>
      <c r="GV554">
        <f t="shared" si="464"/>
        <v>0</v>
      </c>
      <c r="GW554">
        <v>1</v>
      </c>
      <c r="GX554">
        <f t="shared" si="465"/>
        <v>0</v>
      </c>
      <c r="HA554">
        <v>0</v>
      </c>
      <c r="HB554">
        <v>0</v>
      </c>
      <c r="HC554">
        <f t="shared" si="466"/>
        <v>0</v>
      </c>
      <c r="IK554">
        <v>0</v>
      </c>
    </row>
    <row r="555" spans="1:255" x14ac:dyDescent="0.2">
      <c r="A555" s="2">
        <v>18</v>
      </c>
      <c r="B555" s="2">
        <v>1</v>
      </c>
      <c r="C555" s="2">
        <v>913</v>
      </c>
      <c r="D555" s="2"/>
      <c r="E555" s="2" t="s">
        <v>567</v>
      </c>
      <c r="F555" s="2" t="s">
        <v>568</v>
      </c>
      <c r="G555" s="2" t="s">
        <v>569</v>
      </c>
      <c r="H555" s="2" t="s">
        <v>570</v>
      </c>
      <c r="I555" s="2">
        <f>I553*J555</f>
        <v>4</v>
      </c>
      <c r="J555" s="2">
        <v>1</v>
      </c>
      <c r="K555" s="2"/>
      <c r="L555" s="2"/>
      <c r="M555" s="2"/>
      <c r="N555" s="2"/>
      <c r="O555" s="2">
        <f t="shared" si="432"/>
        <v>19979.68</v>
      </c>
      <c r="P555" s="2">
        <f t="shared" si="433"/>
        <v>19979.68</v>
      </c>
      <c r="Q555" s="2">
        <f t="shared" si="434"/>
        <v>0</v>
      </c>
      <c r="R555" s="2">
        <f t="shared" si="435"/>
        <v>0</v>
      </c>
      <c r="S555" s="2">
        <f t="shared" si="436"/>
        <v>0</v>
      </c>
      <c r="T555" s="2">
        <f t="shared" si="437"/>
        <v>0</v>
      </c>
      <c r="U555" s="2">
        <f t="shared" si="438"/>
        <v>0</v>
      </c>
      <c r="V555" s="2">
        <f t="shared" si="439"/>
        <v>0</v>
      </c>
      <c r="W555" s="2">
        <f t="shared" si="440"/>
        <v>0</v>
      </c>
      <c r="X555" s="2">
        <f t="shared" si="441"/>
        <v>0</v>
      </c>
      <c r="Y555" s="2">
        <f t="shared" si="442"/>
        <v>0</v>
      </c>
      <c r="Z555" s="2"/>
      <c r="AA555" s="2">
        <v>16781625</v>
      </c>
      <c r="AB555" s="2">
        <f t="shared" si="443"/>
        <v>4994.92</v>
      </c>
      <c r="AC555" s="2">
        <f t="shared" si="444"/>
        <v>4994.92</v>
      </c>
      <c r="AD555" s="2">
        <f>ROUND((((ET555)-(EU555))+AE555),6)</f>
        <v>0</v>
      </c>
      <c r="AE555" s="2">
        <f>ROUND((EU555),6)</f>
        <v>0</v>
      </c>
      <c r="AF555" s="2">
        <f>ROUND((EV555),6)</f>
        <v>0</v>
      </c>
      <c r="AG555" s="2">
        <f t="shared" si="445"/>
        <v>0</v>
      </c>
      <c r="AH555" s="2">
        <f>(EW555)</f>
        <v>0</v>
      </c>
      <c r="AI555" s="2">
        <f>(EX555)</f>
        <v>0</v>
      </c>
      <c r="AJ555" s="2">
        <f t="shared" si="446"/>
        <v>0</v>
      </c>
      <c r="AK555" s="2">
        <v>4994.92</v>
      </c>
      <c r="AL555" s="2">
        <v>4994.92</v>
      </c>
      <c r="AM555" s="2">
        <v>0</v>
      </c>
      <c r="AN555" s="2">
        <v>0</v>
      </c>
      <c r="AO555" s="2">
        <v>0</v>
      </c>
      <c r="AP555" s="2">
        <v>0</v>
      </c>
      <c r="AQ555" s="2">
        <v>0</v>
      </c>
      <c r="AR555" s="2">
        <v>0</v>
      </c>
      <c r="AS555" s="2">
        <v>0</v>
      </c>
      <c r="AT555" s="2">
        <v>115</v>
      </c>
      <c r="AU555" s="2">
        <v>71</v>
      </c>
      <c r="AV555" s="2">
        <v>1</v>
      </c>
      <c r="AW555" s="2">
        <v>1</v>
      </c>
      <c r="AX555" s="2"/>
      <c r="AY555" s="2"/>
      <c r="AZ555" s="2">
        <v>1</v>
      </c>
      <c r="BA555" s="2">
        <v>1</v>
      </c>
      <c r="BB555" s="2">
        <v>1</v>
      </c>
      <c r="BC555" s="2">
        <v>1</v>
      </c>
      <c r="BD555" s="2" t="s">
        <v>6</v>
      </c>
      <c r="BE555" s="2" t="s">
        <v>6</v>
      </c>
      <c r="BF555" s="2" t="s">
        <v>6</v>
      </c>
      <c r="BG555" s="2" t="s">
        <v>6</v>
      </c>
      <c r="BH555" s="2">
        <v>3</v>
      </c>
      <c r="BI555" s="2">
        <v>1</v>
      </c>
      <c r="BJ555" s="2" t="s">
        <v>571</v>
      </c>
      <c r="BK555" s="2"/>
      <c r="BL555" s="2"/>
      <c r="BM555" s="2">
        <v>20001</v>
      </c>
      <c r="BN555" s="2">
        <v>0</v>
      </c>
      <c r="BO555" s="2" t="s">
        <v>6</v>
      </c>
      <c r="BP555" s="2">
        <v>0</v>
      </c>
      <c r="BQ555" s="2">
        <v>2</v>
      </c>
      <c r="BR555" s="2">
        <v>0</v>
      </c>
      <c r="BS555" s="2">
        <v>1</v>
      </c>
      <c r="BT555" s="2">
        <v>1</v>
      </c>
      <c r="BU555" s="2">
        <v>1</v>
      </c>
      <c r="BV555" s="2">
        <v>1</v>
      </c>
      <c r="BW555" s="2">
        <v>1</v>
      </c>
      <c r="BX555" s="2">
        <v>1</v>
      </c>
      <c r="BY555" s="2" t="s">
        <v>6</v>
      </c>
      <c r="BZ555" s="2">
        <v>128</v>
      </c>
      <c r="CA555" s="2">
        <v>83</v>
      </c>
      <c r="CB555" s="2"/>
      <c r="CC555" s="2"/>
      <c r="CD555" s="2"/>
      <c r="CE555" s="2">
        <v>0</v>
      </c>
      <c r="CF555" s="2">
        <v>0</v>
      </c>
      <c r="CG555" s="2">
        <v>0</v>
      </c>
      <c r="CH555" s="2"/>
      <c r="CI555" s="2"/>
      <c r="CJ555" s="2"/>
      <c r="CK555" s="2"/>
      <c r="CL555" s="2"/>
      <c r="CM555" s="2">
        <v>0</v>
      </c>
      <c r="CN555" s="2" t="s">
        <v>6</v>
      </c>
      <c r="CO555" s="2">
        <v>0</v>
      </c>
      <c r="CP555" s="2">
        <f t="shared" si="447"/>
        <v>19979.68</v>
      </c>
      <c r="CQ555" s="2">
        <f t="shared" si="448"/>
        <v>4994.92</v>
      </c>
      <c r="CR555" s="2">
        <f t="shared" si="449"/>
        <v>0</v>
      </c>
      <c r="CS555" s="2">
        <f t="shared" si="450"/>
        <v>0</v>
      </c>
      <c r="CT555" s="2">
        <f t="shared" si="451"/>
        <v>0</v>
      </c>
      <c r="CU555" s="2">
        <f t="shared" si="452"/>
        <v>0</v>
      </c>
      <c r="CV555" s="2">
        <f t="shared" si="453"/>
        <v>0</v>
      </c>
      <c r="CW555" s="2">
        <f t="shared" si="454"/>
        <v>0</v>
      </c>
      <c r="CX555" s="2">
        <f t="shared" si="455"/>
        <v>0</v>
      </c>
      <c r="CY555" s="2">
        <f t="shared" si="456"/>
        <v>0</v>
      </c>
      <c r="CZ555" s="2">
        <f t="shared" si="457"/>
        <v>0</v>
      </c>
      <c r="DA555" s="2"/>
      <c r="DB555" s="2"/>
      <c r="DC555" s="2" t="s">
        <v>6</v>
      </c>
      <c r="DD555" s="2" t="s">
        <v>6</v>
      </c>
      <c r="DE555" s="2" t="s">
        <v>6</v>
      </c>
      <c r="DF555" s="2" t="s">
        <v>6</v>
      </c>
      <c r="DG555" s="2" t="s">
        <v>6</v>
      </c>
      <c r="DH555" s="2" t="s">
        <v>6</v>
      </c>
      <c r="DI555" s="2" t="s">
        <v>6</v>
      </c>
      <c r="DJ555" s="2" t="s">
        <v>6</v>
      </c>
      <c r="DK555" s="2" t="s">
        <v>6</v>
      </c>
      <c r="DL555" s="2" t="s">
        <v>6</v>
      </c>
      <c r="DM555" s="2" t="s">
        <v>6</v>
      </c>
      <c r="DN555" s="2">
        <v>0</v>
      </c>
      <c r="DO555" s="2">
        <v>0</v>
      </c>
      <c r="DP555" s="2">
        <v>1</v>
      </c>
      <c r="DQ555" s="2">
        <v>1</v>
      </c>
      <c r="DR555" s="2"/>
      <c r="DS555" s="2"/>
      <c r="DT555" s="2"/>
      <c r="DU555" s="2">
        <v>1013</v>
      </c>
      <c r="DV555" s="2" t="s">
        <v>570</v>
      </c>
      <c r="DW555" s="2" t="s">
        <v>570</v>
      </c>
      <c r="DX555" s="2">
        <v>1</v>
      </c>
      <c r="DY555" s="2"/>
      <c r="DZ555" s="2"/>
      <c r="EA555" s="2"/>
      <c r="EB555" s="2"/>
      <c r="EC555" s="2"/>
      <c r="ED555" s="2"/>
      <c r="EE555" s="2">
        <v>16510518</v>
      </c>
      <c r="EF555" s="2">
        <v>2</v>
      </c>
      <c r="EG555" s="2" t="s">
        <v>51</v>
      </c>
      <c r="EH555" s="2">
        <v>0</v>
      </c>
      <c r="EI555" s="2" t="s">
        <v>6</v>
      </c>
      <c r="EJ555" s="2">
        <v>1</v>
      </c>
      <c r="EK555" s="2">
        <v>20001</v>
      </c>
      <c r="EL555" s="2" t="s">
        <v>565</v>
      </c>
      <c r="EM555" s="2" t="s">
        <v>566</v>
      </c>
      <c r="EN555" s="2"/>
      <c r="EO555" s="2" t="s">
        <v>6</v>
      </c>
      <c r="EP555" s="2"/>
      <c r="EQ555" s="2">
        <v>0</v>
      </c>
      <c r="ER555" s="2">
        <v>4994.92</v>
      </c>
      <c r="ES555" s="2">
        <v>4994.92</v>
      </c>
      <c r="ET555" s="2">
        <v>0</v>
      </c>
      <c r="EU555" s="2">
        <v>0</v>
      </c>
      <c r="EV555" s="2">
        <v>0</v>
      </c>
      <c r="EW555" s="2">
        <v>0</v>
      </c>
      <c r="EX555" s="2">
        <v>0</v>
      </c>
      <c r="EY555" s="2"/>
      <c r="EZ555" s="2"/>
      <c r="FA555" s="2"/>
      <c r="FB555" s="2"/>
      <c r="FC555" s="2"/>
      <c r="FD555" s="2"/>
      <c r="FE555" s="2"/>
      <c r="FF555" s="2"/>
      <c r="FG555" s="2"/>
      <c r="FH555" s="2"/>
      <c r="FI555" s="2"/>
      <c r="FJ555" s="2"/>
      <c r="FK555" s="2"/>
      <c r="FL555" s="2"/>
      <c r="FM555" s="2"/>
      <c r="FN555" s="2"/>
      <c r="FO555" s="2"/>
      <c r="FP555" s="2"/>
      <c r="FQ555" s="2">
        <v>0</v>
      </c>
      <c r="FR555" s="2">
        <f t="shared" si="458"/>
        <v>0</v>
      </c>
      <c r="FS555" s="2">
        <v>0</v>
      </c>
      <c r="FT555" s="2" t="s">
        <v>55</v>
      </c>
      <c r="FU555" s="2" t="s">
        <v>56</v>
      </c>
      <c r="FV555" s="2"/>
      <c r="FW555" s="2"/>
      <c r="FX555" s="2">
        <v>115.2</v>
      </c>
      <c r="FY555" s="2">
        <v>70.55</v>
      </c>
      <c r="FZ555" s="2"/>
      <c r="GA555" s="2" t="s">
        <v>6</v>
      </c>
      <c r="GB555" s="2"/>
      <c r="GC555" s="2"/>
      <c r="GD555" s="2">
        <v>0</v>
      </c>
      <c r="GE555" s="2"/>
      <c r="GF555" s="2">
        <v>1269246251</v>
      </c>
      <c r="GG555" s="2">
        <v>2</v>
      </c>
      <c r="GH555" s="2">
        <v>1</v>
      </c>
      <c r="GI555" s="2">
        <v>-2</v>
      </c>
      <c r="GJ555" s="2">
        <v>0</v>
      </c>
      <c r="GK555" s="2">
        <f>ROUND(R555*(R12)/100,2)</f>
        <v>0</v>
      </c>
      <c r="GL555" s="2">
        <f t="shared" si="459"/>
        <v>0</v>
      </c>
      <c r="GM555" s="2">
        <f t="shared" si="460"/>
        <v>19979.68</v>
      </c>
      <c r="GN555" s="2">
        <f t="shared" si="461"/>
        <v>19979.68</v>
      </c>
      <c r="GO555" s="2">
        <f t="shared" si="462"/>
        <v>0</v>
      </c>
      <c r="GP555" s="2">
        <f t="shared" si="463"/>
        <v>0</v>
      </c>
      <c r="GQ555" s="2"/>
      <c r="GR555" s="2">
        <v>0</v>
      </c>
      <c r="GS555" s="2">
        <v>3</v>
      </c>
      <c r="GT555" s="2">
        <v>0</v>
      </c>
      <c r="GU555" s="2" t="s">
        <v>6</v>
      </c>
      <c r="GV555" s="2">
        <f t="shared" si="464"/>
        <v>0</v>
      </c>
      <c r="GW555" s="2">
        <v>1</v>
      </c>
      <c r="GX555" s="2">
        <f t="shared" si="465"/>
        <v>0</v>
      </c>
      <c r="GY555" s="2"/>
      <c r="GZ555" s="2"/>
      <c r="HA555" s="2">
        <v>0</v>
      </c>
      <c r="HB555" s="2">
        <v>0</v>
      </c>
      <c r="HC555" s="2">
        <f t="shared" si="466"/>
        <v>0</v>
      </c>
      <c r="HD555" s="2"/>
      <c r="HE555" s="2"/>
      <c r="HF555" s="2"/>
      <c r="HG555" s="2"/>
      <c r="HH555" s="2"/>
      <c r="HI555" s="2"/>
      <c r="HJ555" s="2"/>
      <c r="HK555" s="2"/>
      <c r="HL555" s="2"/>
      <c r="HM555" s="2"/>
      <c r="HN555" s="2"/>
      <c r="HO555" s="2"/>
      <c r="HP555" s="2"/>
      <c r="HQ555" s="2"/>
      <c r="HR555" s="2"/>
      <c r="HS555" s="2"/>
      <c r="HT555" s="2"/>
      <c r="HU555" s="2"/>
      <c r="HV555" s="2"/>
      <c r="HW555" s="2"/>
      <c r="HX555" s="2"/>
      <c r="HY555" s="2"/>
      <c r="HZ555" s="2"/>
      <c r="IA555" s="2"/>
      <c r="IB555" s="2"/>
      <c r="IC555" s="2"/>
      <c r="ID555" s="2"/>
      <c r="IE555" s="2"/>
      <c r="IF555" s="2"/>
      <c r="IG555" s="2"/>
      <c r="IH555" s="2"/>
      <c r="II555" s="2"/>
      <c r="IJ555" s="2"/>
      <c r="IK555" s="2">
        <v>0</v>
      </c>
      <c r="IL555" s="2"/>
      <c r="IM555" s="2"/>
      <c r="IN555" s="2"/>
      <c r="IO555" s="2"/>
      <c r="IP555" s="2"/>
      <c r="IQ555" s="2"/>
      <c r="IR555" s="2"/>
      <c r="IS555" s="2"/>
      <c r="IT555" s="2"/>
      <c r="IU555" s="2"/>
    </row>
    <row r="556" spans="1:255" x14ac:dyDescent="0.2">
      <c r="A556">
        <v>18</v>
      </c>
      <c r="B556">
        <v>1</v>
      </c>
      <c r="C556">
        <v>918</v>
      </c>
      <c r="E556" t="s">
        <v>567</v>
      </c>
      <c r="F556" t="s">
        <v>568</v>
      </c>
      <c r="G556" t="s">
        <v>569</v>
      </c>
      <c r="H556" t="s">
        <v>570</v>
      </c>
      <c r="I556">
        <f>I554*J556</f>
        <v>4</v>
      </c>
      <c r="J556">
        <v>1</v>
      </c>
      <c r="O556">
        <f t="shared" si="432"/>
        <v>133064.67000000001</v>
      </c>
      <c r="P556">
        <f t="shared" si="433"/>
        <v>133064.67000000001</v>
      </c>
      <c r="Q556">
        <f t="shared" si="434"/>
        <v>0</v>
      </c>
      <c r="R556">
        <f t="shared" si="435"/>
        <v>0</v>
      </c>
      <c r="S556">
        <f t="shared" si="436"/>
        <v>0</v>
      </c>
      <c r="T556">
        <f t="shared" si="437"/>
        <v>0</v>
      </c>
      <c r="U556">
        <f t="shared" si="438"/>
        <v>0</v>
      </c>
      <c r="V556">
        <f t="shared" si="439"/>
        <v>0</v>
      </c>
      <c r="W556">
        <f t="shared" si="440"/>
        <v>0</v>
      </c>
      <c r="X556">
        <f t="shared" si="441"/>
        <v>0</v>
      </c>
      <c r="Y556">
        <f t="shared" si="442"/>
        <v>0</v>
      </c>
      <c r="AA556">
        <v>16781639</v>
      </c>
      <c r="AB556">
        <f t="shared" si="443"/>
        <v>4994.92</v>
      </c>
      <c r="AC556">
        <f t="shared" si="444"/>
        <v>4994.92</v>
      </c>
      <c r="AD556">
        <f>ROUND((((ET556)-(EU556))+AE556),6)</f>
        <v>0</v>
      </c>
      <c r="AE556">
        <f>ROUND((EU556),6)</f>
        <v>0</v>
      </c>
      <c r="AF556">
        <f>ROUND((EV556),6)</f>
        <v>0</v>
      </c>
      <c r="AG556">
        <f t="shared" si="445"/>
        <v>0</v>
      </c>
      <c r="AH556">
        <f>(EW556)</f>
        <v>0</v>
      </c>
      <c r="AI556">
        <f>(EX556)</f>
        <v>0</v>
      </c>
      <c r="AJ556">
        <f t="shared" si="446"/>
        <v>0</v>
      </c>
      <c r="AK556">
        <v>4994.92</v>
      </c>
      <c r="AL556">
        <v>4994.92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115</v>
      </c>
      <c r="AU556">
        <v>71</v>
      </c>
      <c r="AV556">
        <v>1</v>
      </c>
      <c r="AW556">
        <v>1</v>
      </c>
      <c r="AZ556">
        <v>6.66</v>
      </c>
      <c r="BA556">
        <v>1</v>
      </c>
      <c r="BB556">
        <v>1</v>
      </c>
      <c r="BC556">
        <v>6.66</v>
      </c>
      <c r="BD556" t="s">
        <v>6</v>
      </c>
      <c r="BE556" t="s">
        <v>6</v>
      </c>
      <c r="BF556" t="s">
        <v>6</v>
      </c>
      <c r="BG556" t="s">
        <v>6</v>
      </c>
      <c r="BH556">
        <v>3</v>
      </c>
      <c r="BI556">
        <v>1</v>
      </c>
      <c r="BJ556" t="s">
        <v>571</v>
      </c>
      <c r="BM556">
        <v>20001</v>
      </c>
      <c r="BN556">
        <v>0</v>
      </c>
      <c r="BO556" t="s">
        <v>6</v>
      </c>
      <c r="BP556">
        <v>0</v>
      </c>
      <c r="BQ556">
        <v>2</v>
      </c>
      <c r="BR556">
        <v>0</v>
      </c>
      <c r="BS556">
        <v>1</v>
      </c>
      <c r="BT556">
        <v>1</v>
      </c>
      <c r="BU556">
        <v>1</v>
      </c>
      <c r="BV556">
        <v>1</v>
      </c>
      <c r="BW556">
        <v>1</v>
      </c>
      <c r="BX556">
        <v>1</v>
      </c>
      <c r="BY556" t="s">
        <v>6</v>
      </c>
      <c r="BZ556">
        <v>128</v>
      </c>
      <c r="CA556">
        <v>83</v>
      </c>
      <c r="CE556">
        <v>0</v>
      </c>
      <c r="CF556">
        <v>0</v>
      </c>
      <c r="CG556">
        <v>0</v>
      </c>
      <c r="CM556">
        <v>0</v>
      </c>
      <c r="CN556" t="s">
        <v>6</v>
      </c>
      <c r="CO556">
        <v>0</v>
      </c>
      <c r="CP556">
        <f t="shared" si="447"/>
        <v>133064.67000000001</v>
      </c>
      <c r="CQ556">
        <f t="shared" si="448"/>
        <v>33266.167200000004</v>
      </c>
      <c r="CR556">
        <f t="shared" si="449"/>
        <v>0</v>
      </c>
      <c r="CS556">
        <f t="shared" si="450"/>
        <v>0</v>
      </c>
      <c r="CT556">
        <f t="shared" si="451"/>
        <v>0</v>
      </c>
      <c r="CU556">
        <f t="shared" si="452"/>
        <v>0</v>
      </c>
      <c r="CV556">
        <f t="shared" si="453"/>
        <v>0</v>
      </c>
      <c r="CW556">
        <f t="shared" si="454"/>
        <v>0</v>
      </c>
      <c r="CX556">
        <f t="shared" si="455"/>
        <v>0</v>
      </c>
      <c r="CY556">
        <f t="shared" si="456"/>
        <v>0</v>
      </c>
      <c r="CZ556">
        <f t="shared" si="457"/>
        <v>0</v>
      </c>
      <c r="DC556" t="s">
        <v>6</v>
      </c>
      <c r="DD556" t="s">
        <v>6</v>
      </c>
      <c r="DE556" t="s">
        <v>6</v>
      </c>
      <c r="DF556" t="s">
        <v>6</v>
      </c>
      <c r="DG556" t="s">
        <v>6</v>
      </c>
      <c r="DH556" t="s">
        <v>6</v>
      </c>
      <c r="DI556" t="s">
        <v>6</v>
      </c>
      <c r="DJ556" t="s">
        <v>6</v>
      </c>
      <c r="DK556" t="s">
        <v>6</v>
      </c>
      <c r="DL556" t="s">
        <v>6</v>
      </c>
      <c r="DM556" t="s">
        <v>6</v>
      </c>
      <c r="DN556">
        <v>0</v>
      </c>
      <c r="DO556">
        <v>0</v>
      </c>
      <c r="DP556">
        <v>1</v>
      </c>
      <c r="DQ556">
        <v>1</v>
      </c>
      <c r="DU556">
        <v>1013</v>
      </c>
      <c r="DV556" t="s">
        <v>570</v>
      </c>
      <c r="DW556" t="s">
        <v>570</v>
      </c>
      <c r="DX556">
        <v>1</v>
      </c>
      <c r="EE556">
        <v>16510518</v>
      </c>
      <c r="EF556">
        <v>2</v>
      </c>
      <c r="EG556" t="s">
        <v>51</v>
      </c>
      <c r="EH556">
        <v>0</v>
      </c>
      <c r="EI556" t="s">
        <v>6</v>
      </c>
      <c r="EJ556">
        <v>1</v>
      </c>
      <c r="EK556">
        <v>20001</v>
      </c>
      <c r="EL556" t="s">
        <v>565</v>
      </c>
      <c r="EM556" t="s">
        <v>566</v>
      </c>
      <c r="EO556" t="s">
        <v>6</v>
      </c>
      <c r="EQ556">
        <v>0</v>
      </c>
      <c r="ER556">
        <v>4994.92</v>
      </c>
      <c r="ES556">
        <v>4994.92</v>
      </c>
      <c r="ET556">
        <v>0</v>
      </c>
      <c r="EU556">
        <v>0</v>
      </c>
      <c r="EV556">
        <v>0</v>
      </c>
      <c r="EW556">
        <v>0</v>
      </c>
      <c r="EX556">
        <v>0</v>
      </c>
      <c r="FQ556">
        <v>0</v>
      </c>
      <c r="FR556">
        <f t="shared" si="458"/>
        <v>0</v>
      </c>
      <c r="FS556">
        <v>0</v>
      </c>
      <c r="FT556" t="s">
        <v>55</v>
      </c>
      <c r="FU556" t="s">
        <v>56</v>
      </c>
      <c r="FX556">
        <v>115.2</v>
      </c>
      <c r="FY556">
        <v>70.55</v>
      </c>
      <c r="GA556" t="s">
        <v>6</v>
      </c>
      <c r="GD556">
        <v>0</v>
      </c>
      <c r="GF556">
        <v>1269246251</v>
      </c>
      <c r="GG556">
        <v>1</v>
      </c>
      <c r="GH556">
        <v>1</v>
      </c>
      <c r="GI556">
        <v>4</v>
      </c>
      <c r="GJ556">
        <v>0</v>
      </c>
      <c r="GK556">
        <f>ROUND(R556*(S12)/100,2)</f>
        <v>0</v>
      </c>
      <c r="GL556">
        <f t="shared" si="459"/>
        <v>0</v>
      </c>
      <c r="GM556">
        <f t="shared" si="460"/>
        <v>133064.67000000001</v>
      </c>
      <c r="GN556">
        <f t="shared" si="461"/>
        <v>133064.67000000001</v>
      </c>
      <c r="GO556">
        <f t="shared" si="462"/>
        <v>0</v>
      </c>
      <c r="GP556">
        <f t="shared" si="463"/>
        <v>0</v>
      </c>
      <c r="GR556">
        <v>0</v>
      </c>
      <c r="GS556">
        <v>3</v>
      </c>
      <c r="GT556">
        <v>0</v>
      </c>
      <c r="GU556" t="s">
        <v>6</v>
      </c>
      <c r="GV556">
        <f t="shared" si="464"/>
        <v>0</v>
      </c>
      <c r="GW556">
        <v>1</v>
      </c>
      <c r="GX556">
        <f t="shared" si="465"/>
        <v>0</v>
      </c>
      <c r="HA556">
        <v>0</v>
      </c>
      <c r="HB556">
        <v>0</v>
      </c>
      <c r="HC556">
        <f t="shared" si="466"/>
        <v>0</v>
      </c>
      <c r="IK556">
        <v>0</v>
      </c>
    </row>
    <row r="558" spans="1:255" x14ac:dyDescent="0.2">
      <c r="A558" s="3">
        <v>51</v>
      </c>
      <c r="B558" s="3">
        <f>B541</f>
        <v>1</v>
      </c>
      <c r="C558" s="3">
        <f>A541</f>
        <v>4</v>
      </c>
      <c r="D558" s="3">
        <f>ROW(A541)</f>
        <v>541</v>
      </c>
      <c r="E558" s="3"/>
      <c r="F558" s="3" t="str">
        <f>IF(F541&lt;&gt;"",F541,"")</f>
        <v>Новый раздел</v>
      </c>
      <c r="G558" s="3" t="str">
        <f>IF(G541&lt;&gt;"",G541,"")</f>
        <v>Раздел 4: Сантехнические работы</v>
      </c>
      <c r="H558" s="3">
        <v>0</v>
      </c>
      <c r="I558" s="3"/>
      <c r="J558" s="3"/>
      <c r="K558" s="3"/>
      <c r="L558" s="3"/>
      <c r="M558" s="3"/>
      <c r="N558" s="3"/>
      <c r="O558" s="3">
        <f t="shared" ref="O558:T558" si="469">ROUND(AB558,2)</f>
        <v>26436.91</v>
      </c>
      <c r="P558" s="3">
        <f t="shared" si="469"/>
        <v>25976.5</v>
      </c>
      <c r="Q558" s="3">
        <f t="shared" si="469"/>
        <v>34.86</v>
      </c>
      <c r="R558" s="3">
        <f t="shared" si="469"/>
        <v>8.39</v>
      </c>
      <c r="S558" s="3">
        <f t="shared" si="469"/>
        <v>425.55</v>
      </c>
      <c r="T558" s="3">
        <f t="shared" si="469"/>
        <v>0</v>
      </c>
      <c r="U558" s="3">
        <f>AH558</f>
        <v>42.399999999999991</v>
      </c>
      <c r="V558" s="3">
        <f>AI558</f>
        <v>0.66049999999999986</v>
      </c>
      <c r="W558" s="3">
        <f>ROUND(AJ558,2)</f>
        <v>0</v>
      </c>
      <c r="X558" s="3">
        <f>ROUND(AK558,2)</f>
        <v>472.49</v>
      </c>
      <c r="Y558" s="3">
        <f>ROUND(AL558,2)</f>
        <v>294.51</v>
      </c>
      <c r="Z558" s="3"/>
      <c r="AA558" s="3"/>
      <c r="AB558" s="3">
        <f>ROUND(SUMIF(AA545:AA556,"=16781625",O545:O556),2)</f>
        <v>26436.91</v>
      </c>
      <c r="AC558" s="3">
        <f>ROUND(SUMIF(AA545:AA556,"=16781625",P545:P556),2)</f>
        <v>25976.5</v>
      </c>
      <c r="AD558" s="3">
        <f>ROUND(SUMIF(AA545:AA556,"=16781625",Q545:Q556),2)</f>
        <v>34.86</v>
      </c>
      <c r="AE558" s="3">
        <f>ROUND(SUMIF(AA545:AA556,"=16781625",R545:R556),2)</f>
        <v>8.39</v>
      </c>
      <c r="AF558" s="3">
        <f>ROUND(SUMIF(AA545:AA556,"=16781625",S545:S556),2)</f>
        <v>425.55</v>
      </c>
      <c r="AG558" s="3">
        <f>ROUND(SUMIF(AA545:AA556,"=16781625",T545:T556),2)</f>
        <v>0</v>
      </c>
      <c r="AH558" s="3">
        <f>SUMIF(AA545:AA556,"=16781625",U545:U556)</f>
        <v>42.399999999999991</v>
      </c>
      <c r="AI558" s="3">
        <f>SUMIF(AA545:AA556,"=16781625",V545:V556)</f>
        <v>0.66049999999999986</v>
      </c>
      <c r="AJ558" s="3">
        <f>ROUND(SUMIF(AA545:AA556,"=16781625",W545:W556),2)</f>
        <v>0</v>
      </c>
      <c r="AK558" s="3">
        <f>ROUND(SUMIF(AA545:AA556,"=16781625",X545:X556),2)</f>
        <v>472.49</v>
      </c>
      <c r="AL558" s="3">
        <f>ROUND(SUMIF(AA545:AA556,"=16781625",Y545:Y556),2)</f>
        <v>294.51</v>
      </c>
      <c r="AM558" s="3"/>
      <c r="AN558" s="3"/>
      <c r="AO558" s="3">
        <f t="shared" ref="AO558:BC558" si="470">ROUND(BX558,2)</f>
        <v>0</v>
      </c>
      <c r="AP558" s="3">
        <f t="shared" si="470"/>
        <v>0</v>
      </c>
      <c r="AQ558" s="3">
        <f t="shared" si="470"/>
        <v>0</v>
      </c>
      <c r="AR558" s="3">
        <f t="shared" si="470"/>
        <v>27203.91</v>
      </c>
      <c r="AS558" s="3">
        <f t="shared" si="470"/>
        <v>27203.91</v>
      </c>
      <c r="AT558" s="3">
        <f t="shared" si="470"/>
        <v>0</v>
      </c>
      <c r="AU558" s="3">
        <f t="shared" si="470"/>
        <v>0</v>
      </c>
      <c r="AV558" s="3">
        <f t="shared" si="470"/>
        <v>25976.5</v>
      </c>
      <c r="AW558" s="3">
        <f t="shared" si="470"/>
        <v>25976.5</v>
      </c>
      <c r="AX558" s="3">
        <f t="shared" si="470"/>
        <v>0</v>
      </c>
      <c r="AY558" s="3">
        <f t="shared" si="470"/>
        <v>25976.5</v>
      </c>
      <c r="AZ558" s="3">
        <f t="shared" si="470"/>
        <v>0</v>
      </c>
      <c r="BA558" s="3">
        <f t="shared" si="470"/>
        <v>0</v>
      </c>
      <c r="BB558" s="3">
        <f t="shared" si="470"/>
        <v>0</v>
      </c>
      <c r="BC558" s="3">
        <f t="shared" si="470"/>
        <v>0</v>
      </c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>
        <f>ROUND(SUMIF(AA545:AA556,"=16781625",FQ545:FQ556),2)</f>
        <v>0</v>
      </c>
      <c r="BY558" s="3">
        <f>ROUND(SUMIF(AA545:AA556,"=16781625",FR545:FR556),2)</f>
        <v>0</v>
      </c>
      <c r="BZ558" s="3">
        <f>ROUND(SUMIF(AA545:AA556,"=16781625",GL545:GL556),2)</f>
        <v>0</v>
      </c>
      <c r="CA558" s="3">
        <f>ROUND(SUMIF(AA545:AA556,"=16781625",GM545:GM556),2)</f>
        <v>27203.91</v>
      </c>
      <c r="CB558" s="3">
        <f>ROUND(SUMIF(AA545:AA556,"=16781625",GN545:GN556),2)</f>
        <v>27203.91</v>
      </c>
      <c r="CC558" s="3">
        <f>ROUND(SUMIF(AA545:AA556,"=16781625",GO545:GO556),2)</f>
        <v>0</v>
      </c>
      <c r="CD558" s="3">
        <f>ROUND(SUMIF(AA545:AA556,"=16781625",GP545:GP556),2)</f>
        <v>0</v>
      </c>
      <c r="CE558" s="3">
        <f>AC558-BX558</f>
        <v>25976.5</v>
      </c>
      <c r="CF558" s="3">
        <f>AC558-BY558</f>
        <v>25976.5</v>
      </c>
      <c r="CG558" s="3">
        <f>BX558-BZ558</f>
        <v>0</v>
      </c>
      <c r="CH558" s="3">
        <f>AC558-BX558-BY558+BZ558</f>
        <v>25976.5</v>
      </c>
      <c r="CI558" s="3">
        <f>BY558-BZ558</f>
        <v>0</v>
      </c>
      <c r="CJ558" s="3">
        <f>ROUND(SUMIF(AA545:AA556,"=16781625",GX545:GX556),2)</f>
        <v>0</v>
      </c>
      <c r="CK558" s="3">
        <f>ROUND(SUMIF(AA545:AA556,"=16781625",GY545:GY556),2)</f>
        <v>0</v>
      </c>
      <c r="CL558" s="3">
        <f>ROUND(SUMIF(AA545:AA556,"=16781625",GZ545:GZ556),2)</f>
        <v>0</v>
      </c>
      <c r="CM558" s="3"/>
      <c r="CN558" s="3"/>
      <c r="CO558" s="3"/>
      <c r="CP558" s="3"/>
      <c r="CQ558" s="3"/>
      <c r="CR558" s="3"/>
      <c r="CS558" s="3"/>
      <c r="CT558" s="3"/>
      <c r="CU558" s="3"/>
      <c r="CV558" s="3"/>
      <c r="CW558" s="3"/>
      <c r="CX558" s="3"/>
      <c r="CY558" s="3"/>
      <c r="CZ558" s="3"/>
      <c r="DA558" s="3"/>
      <c r="DB558" s="3"/>
      <c r="DC558" s="3"/>
      <c r="DD558" s="3"/>
      <c r="DE558" s="3"/>
      <c r="DF558" s="3"/>
      <c r="DG558" s="4">
        <f t="shared" ref="DG558:DL558" si="471">ROUND(DT558,2)</f>
        <v>176069.86</v>
      </c>
      <c r="DH558" s="4">
        <f t="shared" si="471"/>
        <v>173003.5</v>
      </c>
      <c r="DI558" s="4">
        <f t="shared" si="471"/>
        <v>232.15</v>
      </c>
      <c r="DJ558" s="4">
        <f t="shared" si="471"/>
        <v>55.88</v>
      </c>
      <c r="DK558" s="4">
        <f t="shared" si="471"/>
        <v>2834.21</v>
      </c>
      <c r="DL558" s="4">
        <f t="shared" si="471"/>
        <v>0</v>
      </c>
      <c r="DM558" s="4">
        <f>DZ558</f>
        <v>42.399999999999991</v>
      </c>
      <c r="DN558" s="4">
        <f>EA558</f>
        <v>0.66049999999999986</v>
      </c>
      <c r="DO558" s="4">
        <f>ROUND(EB558,2)</f>
        <v>0</v>
      </c>
      <c r="DP558" s="4">
        <f>ROUND(EC558,2)</f>
        <v>3146.8</v>
      </c>
      <c r="DQ558" s="4">
        <f>ROUND(ED558,2)</f>
        <v>1961.4</v>
      </c>
      <c r="DR558" s="4"/>
      <c r="DS558" s="4"/>
      <c r="DT558" s="4">
        <f>ROUND(SUMIF(AA545:AA556,"=16781639",O545:O556),2)</f>
        <v>176069.86</v>
      </c>
      <c r="DU558" s="4">
        <f>ROUND(SUMIF(AA545:AA556,"=16781639",P545:P556),2)</f>
        <v>173003.5</v>
      </c>
      <c r="DV558" s="4">
        <f>ROUND(SUMIF(AA545:AA556,"=16781639",Q545:Q556),2)</f>
        <v>232.15</v>
      </c>
      <c r="DW558" s="4">
        <f>ROUND(SUMIF(AA545:AA556,"=16781639",R545:R556),2)</f>
        <v>55.88</v>
      </c>
      <c r="DX558" s="4">
        <f>ROUND(SUMIF(AA545:AA556,"=16781639",S545:S556),2)</f>
        <v>2834.21</v>
      </c>
      <c r="DY558" s="4">
        <f>ROUND(SUMIF(AA545:AA556,"=16781639",T545:T556),2)</f>
        <v>0</v>
      </c>
      <c r="DZ558" s="4">
        <f>SUMIF(AA545:AA556,"=16781639",U545:U556)</f>
        <v>42.399999999999991</v>
      </c>
      <c r="EA558" s="4">
        <f>SUMIF(AA545:AA556,"=16781639",V545:V556)</f>
        <v>0.66049999999999986</v>
      </c>
      <c r="EB558" s="4">
        <f>ROUND(SUMIF(AA545:AA556,"=16781639",W545:W556),2)</f>
        <v>0</v>
      </c>
      <c r="EC558" s="4">
        <f>ROUND(SUMIF(AA545:AA556,"=16781639",X545:X556),2)</f>
        <v>3146.8</v>
      </c>
      <c r="ED558" s="4">
        <f>ROUND(SUMIF(AA545:AA556,"=16781639",Y545:Y556),2)</f>
        <v>1961.4</v>
      </c>
      <c r="EE558" s="4"/>
      <c r="EF558" s="4"/>
      <c r="EG558" s="4">
        <f t="shared" ref="EG558:EU558" si="472">ROUND(FP558,2)</f>
        <v>0</v>
      </c>
      <c r="EH558" s="4">
        <f t="shared" si="472"/>
        <v>0</v>
      </c>
      <c r="EI558" s="4">
        <f t="shared" si="472"/>
        <v>0</v>
      </c>
      <c r="EJ558" s="4">
        <f t="shared" si="472"/>
        <v>181178.06</v>
      </c>
      <c r="EK558" s="4">
        <f t="shared" si="472"/>
        <v>181178.06</v>
      </c>
      <c r="EL558" s="4">
        <f t="shared" si="472"/>
        <v>0</v>
      </c>
      <c r="EM558" s="4">
        <f t="shared" si="472"/>
        <v>0</v>
      </c>
      <c r="EN558" s="4">
        <f t="shared" si="472"/>
        <v>173003.5</v>
      </c>
      <c r="EO558" s="4">
        <f t="shared" si="472"/>
        <v>173003.5</v>
      </c>
      <c r="EP558" s="4">
        <f t="shared" si="472"/>
        <v>0</v>
      </c>
      <c r="EQ558" s="4">
        <f t="shared" si="472"/>
        <v>173003.5</v>
      </c>
      <c r="ER558" s="4">
        <f t="shared" si="472"/>
        <v>0</v>
      </c>
      <c r="ES558" s="4">
        <f t="shared" si="472"/>
        <v>0</v>
      </c>
      <c r="ET558" s="4">
        <f t="shared" si="472"/>
        <v>0</v>
      </c>
      <c r="EU558" s="4">
        <f t="shared" si="472"/>
        <v>0</v>
      </c>
      <c r="EV558" s="4"/>
      <c r="EW558" s="4"/>
      <c r="EX558" s="4"/>
      <c r="EY558" s="4"/>
      <c r="EZ558" s="4"/>
      <c r="FA558" s="4"/>
      <c r="FB558" s="4"/>
      <c r="FC558" s="4"/>
      <c r="FD558" s="4"/>
      <c r="FE558" s="4"/>
      <c r="FF558" s="4"/>
      <c r="FG558" s="4"/>
      <c r="FH558" s="4"/>
      <c r="FI558" s="4"/>
      <c r="FJ558" s="4"/>
      <c r="FK558" s="4"/>
      <c r="FL558" s="4"/>
      <c r="FM558" s="4"/>
      <c r="FN558" s="4"/>
      <c r="FO558" s="4"/>
      <c r="FP558" s="4">
        <f>ROUND(SUMIF(AA545:AA556,"=16781639",FQ545:FQ556),2)</f>
        <v>0</v>
      </c>
      <c r="FQ558" s="4">
        <f>ROUND(SUMIF(AA545:AA556,"=16781639",FR545:FR556),2)</f>
        <v>0</v>
      </c>
      <c r="FR558" s="4">
        <f>ROUND(SUMIF(AA545:AA556,"=16781639",GL545:GL556),2)</f>
        <v>0</v>
      </c>
      <c r="FS558" s="4">
        <f>ROUND(SUMIF(AA545:AA556,"=16781639",GM545:GM556),2)</f>
        <v>181178.06</v>
      </c>
      <c r="FT558" s="4">
        <f>ROUND(SUMIF(AA545:AA556,"=16781639",GN545:GN556),2)</f>
        <v>181178.06</v>
      </c>
      <c r="FU558" s="4">
        <f>ROUND(SUMIF(AA545:AA556,"=16781639",GO545:GO556),2)</f>
        <v>0</v>
      </c>
      <c r="FV558" s="4">
        <f>ROUND(SUMIF(AA545:AA556,"=16781639",GP545:GP556),2)</f>
        <v>0</v>
      </c>
      <c r="FW558" s="4">
        <f>DU558-FP558</f>
        <v>173003.5</v>
      </c>
      <c r="FX558" s="4">
        <f>DU558-FQ558</f>
        <v>173003.5</v>
      </c>
      <c r="FY558" s="4">
        <f>FP558-FR558</f>
        <v>0</v>
      </c>
      <c r="FZ558" s="4">
        <f>DU558-FP558-FQ558+FR558</f>
        <v>173003.5</v>
      </c>
      <c r="GA558" s="4">
        <f>FQ558-FR558</f>
        <v>0</v>
      </c>
      <c r="GB558" s="4">
        <f>ROUND(SUMIF(AA545:AA556,"=16781639",GX545:GX556),2)</f>
        <v>0</v>
      </c>
      <c r="GC558" s="4">
        <f>ROUND(SUMIF(AA545:AA556,"=16781639",GY545:GY556),2)</f>
        <v>0</v>
      </c>
      <c r="GD558" s="4">
        <f>ROUND(SUMIF(AA545:AA556,"=16781639",GZ545:GZ556),2)</f>
        <v>0</v>
      </c>
      <c r="GE558" s="4"/>
      <c r="GF558" s="4"/>
      <c r="GG558" s="4"/>
      <c r="GH558" s="4"/>
      <c r="GI558" s="4"/>
      <c r="GJ558" s="4"/>
      <c r="GK558" s="4"/>
      <c r="GL558" s="4"/>
      <c r="GM558" s="4"/>
      <c r="GN558" s="4"/>
      <c r="GO558" s="4"/>
      <c r="GP558" s="4"/>
      <c r="GQ558" s="4"/>
      <c r="GR558" s="4"/>
      <c r="GS558" s="4"/>
      <c r="GT558" s="4"/>
      <c r="GU558" s="4"/>
      <c r="GV558" s="4"/>
      <c r="GW558" s="4"/>
      <c r="GX558" s="4">
        <v>0</v>
      </c>
    </row>
    <row r="560" spans="1:255" x14ac:dyDescent="0.2">
      <c r="A560" s="5">
        <v>50</v>
      </c>
      <c r="B560" s="5">
        <v>0</v>
      </c>
      <c r="C560" s="5">
        <v>0</v>
      </c>
      <c r="D560" s="5">
        <v>1</v>
      </c>
      <c r="E560" s="5">
        <v>201</v>
      </c>
      <c r="F560" s="5">
        <f>ROUND(Source!O558,O560)</f>
        <v>26436.91</v>
      </c>
      <c r="G560" s="5" t="s">
        <v>109</v>
      </c>
      <c r="H560" s="5" t="s">
        <v>110</v>
      </c>
      <c r="I560" s="5"/>
      <c r="J560" s="5"/>
      <c r="K560" s="5">
        <v>201</v>
      </c>
      <c r="L560" s="5">
        <v>1</v>
      </c>
      <c r="M560" s="5">
        <v>3</v>
      </c>
      <c r="N560" s="5" t="s">
        <v>6</v>
      </c>
      <c r="O560" s="5">
        <v>2</v>
      </c>
      <c r="P560" s="5">
        <f>ROUND(Source!DG558,O560)</f>
        <v>176069.86</v>
      </c>
      <c r="Q560" s="5"/>
      <c r="R560" s="5"/>
      <c r="S560" s="5"/>
      <c r="T560" s="5"/>
      <c r="U560" s="5"/>
      <c r="V560" s="5"/>
      <c r="W560" s="5"/>
    </row>
    <row r="561" spans="1:23" x14ac:dyDescent="0.2">
      <c r="A561" s="5">
        <v>50</v>
      </c>
      <c r="B561" s="5">
        <v>0</v>
      </c>
      <c r="C561" s="5">
        <v>0</v>
      </c>
      <c r="D561" s="5">
        <v>1</v>
      </c>
      <c r="E561" s="5">
        <v>202</v>
      </c>
      <c r="F561" s="5">
        <f>ROUND(Source!P558,O561)</f>
        <v>25976.5</v>
      </c>
      <c r="G561" s="5" t="s">
        <v>111</v>
      </c>
      <c r="H561" s="5" t="s">
        <v>112</v>
      </c>
      <c r="I561" s="5"/>
      <c r="J561" s="5"/>
      <c r="K561" s="5">
        <v>202</v>
      </c>
      <c r="L561" s="5">
        <v>2</v>
      </c>
      <c r="M561" s="5">
        <v>3</v>
      </c>
      <c r="N561" s="5" t="s">
        <v>6</v>
      </c>
      <c r="O561" s="5">
        <v>2</v>
      </c>
      <c r="P561" s="5">
        <f>ROUND(Source!DH558,O561)</f>
        <v>173003.5</v>
      </c>
      <c r="Q561" s="5"/>
      <c r="R561" s="5"/>
      <c r="S561" s="5"/>
      <c r="T561" s="5"/>
      <c r="U561" s="5"/>
      <c r="V561" s="5"/>
      <c r="W561" s="5"/>
    </row>
    <row r="562" spans="1:23" x14ac:dyDescent="0.2">
      <c r="A562" s="5">
        <v>50</v>
      </c>
      <c r="B562" s="5">
        <v>0</v>
      </c>
      <c r="C562" s="5">
        <v>0</v>
      </c>
      <c r="D562" s="5">
        <v>1</v>
      </c>
      <c r="E562" s="5">
        <v>222</v>
      </c>
      <c r="F562" s="5">
        <f>ROUND(Source!AO558,O562)</f>
        <v>0</v>
      </c>
      <c r="G562" s="5" t="s">
        <v>113</v>
      </c>
      <c r="H562" s="5" t="s">
        <v>114</v>
      </c>
      <c r="I562" s="5"/>
      <c r="J562" s="5"/>
      <c r="K562" s="5">
        <v>222</v>
      </c>
      <c r="L562" s="5">
        <v>3</v>
      </c>
      <c r="M562" s="5">
        <v>3</v>
      </c>
      <c r="N562" s="5" t="s">
        <v>6</v>
      </c>
      <c r="O562" s="5">
        <v>2</v>
      </c>
      <c r="P562" s="5">
        <f>ROUND(Source!EG558,O562)</f>
        <v>0</v>
      </c>
      <c r="Q562" s="5"/>
      <c r="R562" s="5"/>
      <c r="S562" s="5"/>
      <c r="T562" s="5"/>
      <c r="U562" s="5"/>
      <c r="V562" s="5"/>
      <c r="W562" s="5"/>
    </row>
    <row r="563" spans="1:23" x14ac:dyDescent="0.2">
      <c r="A563" s="5">
        <v>50</v>
      </c>
      <c r="B563" s="5">
        <v>0</v>
      </c>
      <c r="C563" s="5">
        <v>0</v>
      </c>
      <c r="D563" s="5">
        <v>1</v>
      </c>
      <c r="E563" s="5">
        <v>225</v>
      </c>
      <c r="F563" s="5">
        <f>ROUND(Source!AV558,O563)</f>
        <v>25976.5</v>
      </c>
      <c r="G563" s="5" t="s">
        <v>115</v>
      </c>
      <c r="H563" s="5" t="s">
        <v>116</v>
      </c>
      <c r="I563" s="5"/>
      <c r="J563" s="5"/>
      <c r="K563" s="5">
        <v>225</v>
      </c>
      <c r="L563" s="5">
        <v>4</v>
      </c>
      <c r="M563" s="5">
        <v>3</v>
      </c>
      <c r="N563" s="5" t="s">
        <v>6</v>
      </c>
      <c r="O563" s="5">
        <v>2</v>
      </c>
      <c r="P563" s="5">
        <f>ROUND(Source!EN558,O563)</f>
        <v>173003.5</v>
      </c>
      <c r="Q563" s="5"/>
      <c r="R563" s="5"/>
      <c r="S563" s="5"/>
      <c r="T563" s="5"/>
      <c r="U563" s="5"/>
      <c r="V563" s="5"/>
      <c r="W563" s="5"/>
    </row>
    <row r="564" spans="1:23" x14ac:dyDescent="0.2">
      <c r="A564" s="5">
        <v>50</v>
      </c>
      <c r="B564" s="5">
        <v>0</v>
      </c>
      <c r="C564" s="5">
        <v>0</v>
      </c>
      <c r="D564" s="5">
        <v>1</v>
      </c>
      <c r="E564" s="5">
        <v>226</v>
      </c>
      <c r="F564" s="5">
        <f>ROUND(Source!AW558,O564)</f>
        <v>25976.5</v>
      </c>
      <c r="G564" s="5" t="s">
        <v>117</v>
      </c>
      <c r="H564" s="5" t="s">
        <v>118</v>
      </c>
      <c r="I564" s="5"/>
      <c r="J564" s="5"/>
      <c r="K564" s="5">
        <v>226</v>
      </c>
      <c r="L564" s="5">
        <v>5</v>
      </c>
      <c r="M564" s="5">
        <v>3</v>
      </c>
      <c r="N564" s="5" t="s">
        <v>6</v>
      </c>
      <c r="O564" s="5">
        <v>2</v>
      </c>
      <c r="P564" s="5">
        <f>ROUND(Source!EO558,O564)</f>
        <v>173003.5</v>
      </c>
      <c r="Q564" s="5"/>
      <c r="R564" s="5"/>
      <c r="S564" s="5"/>
      <c r="T564" s="5"/>
      <c r="U564" s="5"/>
      <c r="V564" s="5"/>
      <c r="W564" s="5"/>
    </row>
    <row r="565" spans="1:23" x14ac:dyDescent="0.2">
      <c r="A565" s="5">
        <v>50</v>
      </c>
      <c r="B565" s="5">
        <v>0</v>
      </c>
      <c r="C565" s="5">
        <v>0</v>
      </c>
      <c r="D565" s="5">
        <v>1</v>
      </c>
      <c r="E565" s="5">
        <v>227</v>
      </c>
      <c r="F565" s="5">
        <f>ROUND(Source!AX558,O565)</f>
        <v>0</v>
      </c>
      <c r="G565" s="5" t="s">
        <v>119</v>
      </c>
      <c r="H565" s="5" t="s">
        <v>120</v>
      </c>
      <c r="I565" s="5"/>
      <c r="J565" s="5"/>
      <c r="K565" s="5">
        <v>227</v>
      </c>
      <c r="L565" s="5">
        <v>6</v>
      </c>
      <c r="M565" s="5">
        <v>3</v>
      </c>
      <c r="N565" s="5" t="s">
        <v>6</v>
      </c>
      <c r="O565" s="5">
        <v>2</v>
      </c>
      <c r="P565" s="5">
        <f>ROUND(Source!EP558,O565)</f>
        <v>0</v>
      </c>
      <c r="Q565" s="5"/>
      <c r="R565" s="5"/>
      <c r="S565" s="5"/>
      <c r="T565" s="5"/>
      <c r="U565" s="5"/>
      <c r="V565" s="5"/>
      <c r="W565" s="5"/>
    </row>
    <row r="566" spans="1:23" x14ac:dyDescent="0.2">
      <c r="A566" s="5">
        <v>50</v>
      </c>
      <c r="B566" s="5">
        <v>0</v>
      </c>
      <c r="C566" s="5">
        <v>0</v>
      </c>
      <c r="D566" s="5">
        <v>1</v>
      </c>
      <c r="E566" s="5">
        <v>228</v>
      </c>
      <c r="F566" s="5">
        <f>ROUND(Source!AY558,O566)</f>
        <v>25976.5</v>
      </c>
      <c r="G566" s="5" t="s">
        <v>121</v>
      </c>
      <c r="H566" s="5" t="s">
        <v>122</v>
      </c>
      <c r="I566" s="5"/>
      <c r="J566" s="5"/>
      <c r="K566" s="5">
        <v>228</v>
      </c>
      <c r="L566" s="5">
        <v>7</v>
      </c>
      <c r="M566" s="5">
        <v>3</v>
      </c>
      <c r="N566" s="5" t="s">
        <v>6</v>
      </c>
      <c r="O566" s="5">
        <v>2</v>
      </c>
      <c r="P566" s="5">
        <f>ROUND(Source!EQ558,O566)</f>
        <v>173003.5</v>
      </c>
      <c r="Q566" s="5"/>
      <c r="R566" s="5"/>
      <c r="S566" s="5"/>
      <c r="T566" s="5"/>
      <c r="U566" s="5"/>
      <c r="V566" s="5"/>
      <c r="W566" s="5"/>
    </row>
    <row r="567" spans="1:23" x14ac:dyDescent="0.2">
      <c r="A567" s="5">
        <v>50</v>
      </c>
      <c r="B567" s="5">
        <v>0</v>
      </c>
      <c r="C567" s="5">
        <v>0</v>
      </c>
      <c r="D567" s="5">
        <v>1</v>
      </c>
      <c r="E567" s="5">
        <v>216</v>
      </c>
      <c r="F567" s="5">
        <f>ROUND(Source!AP558,O567)</f>
        <v>0</v>
      </c>
      <c r="G567" s="5" t="s">
        <v>123</v>
      </c>
      <c r="H567" s="5" t="s">
        <v>124</v>
      </c>
      <c r="I567" s="5"/>
      <c r="J567" s="5"/>
      <c r="K567" s="5">
        <v>216</v>
      </c>
      <c r="L567" s="5">
        <v>8</v>
      </c>
      <c r="M567" s="5">
        <v>3</v>
      </c>
      <c r="N567" s="5" t="s">
        <v>6</v>
      </c>
      <c r="O567" s="5">
        <v>2</v>
      </c>
      <c r="P567" s="5">
        <f>ROUND(Source!EH558,O567)</f>
        <v>0</v>
      </c>
      <c r="Q567" s="5"/>
      <c r="R567" s="5"/>
      <c r="S567" s="5"/>
      <c r="T567" s="5"/>
      <c r="U567" s="5"/>
      <c r="V567" s="5"/>
      <c r="W567" s="5"/>
    </row>
    <row r="568" spans="1:23" x14ac:dyDescent="0.2">
      <c r="A568" s="5">
        <v>50</v>
      </c>
      <c r="B568" s="5">
        <v>0</v>
      </c>
      <c r="C568" s="5">
        <v>0</v>
      </c>
      <c r="D568" s="5">
        <v>1</v>
      </c>
      <c r="E568" s="5">
        <v>223</v>
      </c>
      <c r="F568" s="5">
        <f>ROUND(Source!AQ558,O568)</f>
        <v>0</v>
      </c>
      <c r="G568" s="5" t="s">
        <v>125</v>
      </c>
      <c r="H568" s="5" t="s">
        <v>126</v>
      </c>
      <c r="I568" s="5"/>
      <c r="J568" s="5"/>
      <c r="K568" s="5">
        <v>223</v>
      </c>
      <c r="L568" s="5">
        <v>9</v>
      </c>
      <c r="M568" s="5">
        <v>3</v>
      </c>
      <c r="N568" s="5" t="s">
        <v>6</v>
      </c>
      <c r="O568" s="5">
        <v>2</v>
      </c>
      <c r="P568" s="5">
        <f>ROUND(Source!EI558,O568)</f>
        <v>0</v>
      </c>
      <c r="Q568" s="5"/>
      <c r="R568" s="5"/>
      <c r="S568" s="5"/>
      <c r="T568" s="5"/>
      <c r="U568" s="5"/>
      <c r="V568" s="5"/>
      <c r="W568" s="5"/>
    </row>
    <row r="569" spans="1:23" x14ac:dyDescent="0.2">
      <c r="A569" s="5">
        <v>50</v>
      </c>
      <c r="B569" s="5">
        <v>0</v>
      </c>
      <c r="C569" s="5">
        <v>0</v>
      </c>
      <c r="D569" s="5">
        <v>1</v>
      </c>
      <c r="E569" s="5">
        <v>229</v>
      </c>
      <c r="F569" s="5">
        <f>ROUND(Source!AZ558,O569)</f>
        <v>0</v>
      </c>
      <c r="G569" s="5" t="s">
        <v>127</v>
      </c>
      <c r="H569" s="5" t="s">
        <v>128</v>
      </c>
      <c r="I569" s="5"/>
      <c r="J569" s="5"/>
      <c r="K569" s="5">
        <v>229</v>
      </c>
      <c r="L569" s="5">
        <v>10</v>
      </c>
      <c r="M569" s="5">
        <v>3</v>
      </c>
      <c r="N569" s="5" t="s">
        <v>6</v>
      </c>
      <c r="O569" s="5">
        <v>2</v>
      </c>
      <c r="P569" s="5">
        <f>ROUND(Source!ER558,O569)</f>
        <v>0</v>
      </c>
      <c r="Q569" s="5"/>
      <c r="R569" s="5"/>
      <c r="S569" s="5"/>
      <c r="T569" s="5"/>
      <c r="U569" s="5"/>
      <c r="V569" s="5"/>
      <c r="W569" s="5"/>
    </row>
    <row r="570" spans="1:23" x14ac:dyDescent="0.2">
      <c r="A570" s="5">
        <v>50</v>
      </c>
      <c r="B570" s="5">
        <v>0</v>
      </c>
      <c r="C570" s="5">
        <v>0</v>
      </c>
      <c r="D570" s="5">
        <v>1</v>
      </c>
      <c r="E570" s="5">
        <v>203</v>
      </c>
      <c r="F570" s="5">
        <f>ROUND(Source!Q558,O570)</f>
        <v>34.86</v>
      </c>
      <c r="G570" s="5" t="s">
        <v>129</v>
      </c>
      <c r="H570" s="5" t="s">
        <v>130</v>
      </c>
      <c r="I570" s="5"/>
      <c r="J570" s="5"/>
      <c r="K570" s="5">
        <v>203</v>
      </c>
      <c r="L570" s="5">
        <v>11</v>
      </c>
      <c r="M570" s="5">
        <v>3</v>
      </c>
      <c r="N570" s="5" t="s">
        <v>6</v>
      </c>
      <c r="O570" s="5">
        <v>2</v>
      </c>
      <c r="P570" s="5">
        <f>ROUND(Source!DI558,O570)</f>
        <v>232.15</v>
      </c>
      <c r="Q570" s="5"/>
      <c r="R570" s="5"/>
      <c r="S570" s="5"/>
      <c r="T570" s="5"/>
      <c r="U570" s="5"/>
      <c r="V570" s="5"/>
      <c r="W570" s="5"/>
    </row>
    <row r="571" spans="1:23" x14ac:dyDescent="0.2">
      <c r="A571" s="5">
        <v>50</v>
      </c>
      <c r="B571" s="5">
        <v>0</v>
      </c>
      <c r="C571" s="5">
        <v>0</v>
      </c>
      <c r="D571" s="5">
        <v>1</v>
      </c>
      <c r="E571" s="5">
        <v>231</v>
      </c>
      <c r="F571" s="5">
        <f>ROUND(Source!BB558,O571)</f>
        <v>0</v>
      </c>
      <c r="G571" s="5" t="s">
        <v>131</v>
      </c>
      <c r="H571" s="5" t="s">
        <v>132</v>
      </c>
      <c r="I571" s="5"/>
      <c r="J571" s="5"/>
      <c r="K571" s="5">
        <v>231</v>
      </c>
      <c r="L571" s="5">
        <v>12</v>
      </c>
      <c r="M571" s="5">
        <v>3</v>
      </c>
      <c r="N571" s="5" t="s">
        <v>6</v>
      </c>
      <c r="O571" s="5">
        <v>2</v>
      </c>
      <c r="P571" s="5">
        <f>ROUND(Source!ET558,O571)</f>
        <v>0</v>
      </c>
      <c r="Q571" s="5"/>
      <c r="R571" s="5"/>
      <c r="S571" s="5"/>
      <c r="T571" s="5"/>
      <c r="U571" s="5"/>
      <c r="V571" s="5"/>
      <c r="W571" s="5"/>
    </row>
    <row r="572" spans="1:23" x14ac:dyDescent="0.2">
      <c r="A572" s="5">
        <v>50</v>
      </c>
      <c r="B572" s="5">
        <v>0</v>
      </c>
      <c r="C572" s="5">
        <v>0</v>
      </c>
      <c r="D572" s="5">
        <v>1</v>
      </c>
      <c r="E572" s="5">
        <v>204</v>
      </c>
      <c r="F572" s="5">
        <f>ROUND(Source!R558,O572)</f>
        <v>8.39</v>
      </c>
      <c r="G572" s="5" t="s">
        <v>133</v>
      </c>
      <c r="H572" s="5" t="s">
        <v>134</v>
      </c>
      <c r="I572" s="5"/>
      <c r="J572" s="5"/>
      <c r="K572" s="5">
        <v>204</v>
      </c>
      <c r="L572" s="5">
        <v>13</v>
      </c>
      <c r="M572" s="5">
        <v>3</v>
      </c>
      <c r="N572" s="5" t="s">
        <v>6</v>
      </c>
      <c r="O572" s="5">
        <v>2</v>
      </c>
      <c r="P572" s="5">
        <f>ROUND(Source!DJ558,O572)</f>
        <v>55.88</v>
      </c>
      <c r="Q572" s="5"/>
      <c r="R572" s="5"/>
      <c r="S572" s="5"/>
      <c r="T572" s="5"/>
      <c r="U572" s="5"/>
      <c r="V572" s="5"/>
      <c r="W572" s="5"/>
    </row>
    <row r="573" spans="1:23" x14ac:dyDescent="0.2">
      <c r="A573" s="5">
        <v>50</v>
      </c>
      <c r="B573" s="5">
        <v>0</v>
      </c>
      <c r="C573" s="5">
        <v>0</v>
      </c>
      <c r="D573" s="5">
        <v>1</v>
      </c>
      <c r="E573" s="5">
        <v>205</v>
      </c>
      <c r="F573" s="5">
        <f>ROUND(Source!S558,O573)</f>
        <v>425.55</v>
      </c>
      <c r="G573" s="5" t="s">
        <v>135</v>
      </c>
      <c r="H573" s="5" t="s">
        <v>136</v>
      </c>
      <c r="I573" s="5"/>
      <c r="J573" s="5"/>
      <c r="K573" s="5">
        <v>205</v>
      </c>
      <c r="L573" s="5">
        <v>14</v>
      </c>
      <c r="M573" s="5">
        <v>3</v>
      </c>
      <c r="N573" s="5" t="s">
        <v>6</v>
      </c>
      <c r="O573" s="5">
        <v>2</v>
      </c>
      <c r="P573" s="5">
        <f>ROUND(Source!DK558,O573)</f>
        <v>2834.21</v>
      </c>
      <c r="Q573" s="5"/>
      <c r="R573" s="5"/>
      <c r="S573" s="5"/>
      <c r="T573" s="5"/>
      <c r="U573" s="5"/>
      <c r="V573" s="5"/>
      <c r="W573" s="5"/>
    </row>
    <row r="574" spans="1:23" x14ac:dyDescent="0.2">
      <c r="A574" s="5">
        <v>50</v>
      </c>
      <c r="B574" s="5">
        <v>0</v>
      </c>
      <c r="C574" s="5">
        <v>0</v>
      </c>
      <c r="D574" s="5">
        <v>1</v>
      </c>
      <c r="E574" s="5">
        <v>232</v>
      </c>
      <c r="F574" s="5">
        <f>ROUND(Source!BC558,O574)</f>
        <v>0</v>
      </c>
      <c r="G574" s="5" t="s">
        <v>137</v>
      </c>
      <c r="H574" s="5" t="s">
        <v>138</v>
      </c>
      <c r="I574" s="5"/>
      <c r="J574" s="5"/>
      <c r="K574" s="5">
        <v>232</v>
      </c>
      <c r="L574" s="5">
        <v>15</v>
      </c>
      <c r="M574" s="5">
        <v>3</v>
      </c>
      <c r="N574" s="5" t="s">
        <v>6</v>
      </c>
      <c r="O574" s="5">
        <v>2</v>
      </c>
      <c r="P574" s="5">
        <f>ROUND(Source!EU558,O574)</f>
        <v>0</v>
      </c>
      <c r="Q574" s="5"/>
      <c r="R574" s="5"/>
      <c r="S574" s="5"/>
      <c r="T574" s="5"/>
      <c r="U574" s="5"/>
      <c r="V574" s="5"/>
      <c r="W574" s="5"/>
    </row>
    <row r="575" spans="1:23" x14ac:dyDescent="0.2">
      <c r="A575" s="5">
        <v>50</v>
      </c>
      <c r="B575" s="5">
        <v>0</v>
      </c>
      <c r="C575" s="5">
        <v>0</v>
      </c>
      <c r="D575" s="5">
        <v>1</v>
      </c>
      <c r="E575" s="5">
        <v>214</v>
      </c>
      <c r="F575" s="5">
        <f>ROUND(Source!AS558,O575)</f>
        <v>27203.91</v>
      </c>
      <c r="G575" s="5" t="s">
        <v>139</v>
      </c>
      <c r="H575" s="5" t="s">
        <v>140</v>
      </c>
      <c r="I575" s="5"/>
      <c r="J575" s="5"/>
      <c r="K575" s="5">
        <v>214</v>
      </c>
      <c r="L575" s="5">
        <v>16</v>
      </c>
      <c r="M575" s="5">
        <v>3</v>
      </c>
      <c r="N575" s="5" t="s">
        <v>6</v>
      </c>
      <c r="O575" s="5">
        <v>2</v>
      </c>
      <c r="P575" s="5">
        <f>ROUND(Source!EK558,O575)</f>
        <v>181178.06</v>
      </c>
      <c r="Q575" s="5"/>
      <c r="R575" s="5"/>
      <c r="S575" s="5"/>
      <c r="T575" s="5"/>
      <c r="U575" s="5"/>
      <c r="V575" s="5"/>
      <c r="W575" s="5"/>
    </row>
    <row r="576" spans="1:23" x14ac:dyDescent="0.2">
      <c r="A576" s="5">
        <v>50</v>
      </c>
      <c r="B576" s="5">
        <v>0</v>
      </c>
      <c r="C576" s="5">
        <v>0</v>
      </c>
      <c r="D576" s="5">
        <v>1</v>
      </c>
      <c r="E576" s="5">
        <v>215</v>
      </c>
      <c r="F576" s="5">
        <f>ROUND(Source!AT558,O576)</f>
        <v>0</v>
      </c>
      <c r="G576" s="5" t="s">
        <v>141</v>
      </c>
      <c r="H576" s="5" t="s">
        <v>142</v>
      </c>
      <c r="I576" s="5"/>
      <c r="J576" s="5"/>
      <c r="K576" s="5">
        <v>215</v>
      </c>
      <c r="L576" s="5">
        <v>17</v>
      </c>
      <c r="M576" s="5">
        <v>3</v>
      </c>
      <c r="N576" s="5" t="s">
        <v>6</v>
      </c>
      <c r="O576" s="5">
        <v>2</v>
      </c>
      <c r="P576" s="5">
        <f>ROUND(Source!EL558,O576)</f>
        <v>0</v>
      </c>
      <c r="Q576" s="5"/>
      <c r="R576" s="5"/>
      <c r="S576" s="5"/>
      <c r="T576" s="5"/>
      <c r="U576" s="5"/>
      <c r="V576" s="5"/>
      <c r="W576" s="5"/>
    </row>
    <row r="577" spans="1:255" x14ac:dyDescent="0.2">
      <c r="A577" s="5">
        <v>50</v>
      </c>
      <c r="B577" s="5">
        <v>0</v>
      </c>
      <c r="C577" s="5">
        <v>0</v>
      </c>
      <c r="D577" s="5">
        <v>1</v>
      </c>
      <c r="E577" s="5">
        <v>217</v>
      </c>
      <c r="F577" s="5">
        <f>ROUND(Source!AU558,O577)</f>
        <v>0</v>
      </c>
      <c r="G577" s="5" t="s">
        <v>143</v>
      </c>
      <c r="H577" s="5" t="s">
        <v>144</v>
      </c>
      <c r="I577" s="5"/>
      <c r="J577" s="5"/>
      <c r="K577" s="5">
        <v>217</v>
      </c>
      <c r="L577" s="5">
        <v>18</v>
      </c>
      <c r="M577" s="5">
        <v>3</v>
      </c>
      <c r="N577" s="5" t="s">
        <v>6</v>
      </c>
      <c r="O577" s="5">
        <v>2</v>
      </c>
      <c r="P577" s="5">
        <f>ROUND(Source!EM558,O577)</f>
        <v>0</v>
      </c>
      <c r="Q577" s="5"/>
      <c r="R577" s="5"/>
      <c r="S577" s="5"/>
      <c r="T577" s="5"/>
      <c r="U577" s="5"/>
      <c r="V577" s="5"/>
      <c r="W577" s="5"/>
    </row>
    <row r="578" spans="1:255" x14ac:dyDescent="0.2">
      <c r="A578" s="5">
        <v>50</v>
      </c>
      <c r="B578" s="5">
        <v>0</v>
      </c>
      <c r="C578" s="5">
        <v>0</v>
      </c>
      <c r="D578" s="5">
        <v>1</v>
      </c>
      <c r="E578" s="5">
        <v>230</v>
      </c>
      <c r="F578" s="5">
        <f>ROUND(Source!BA558,O578)</f>
        <v>0</v>
      </c>
      <c r="G578" s="5" t="s">
        <v>145</v>
      </c>
      <c r="H578" s="5" t="s">
        <v>146</v>
      </c>
      <c r="I578" s="5"/>
      <c r="J578" s="5"/>
      <c r="K578" s="5">
        <v>230</v>
      </c>
      <c r="L578" s="5">
        <v>19</v>
      </c>
      <c r="M578" s="5">
        <v>3</v>
      </c>
      <c r="N578" s="5" t="s">
        <v>6</v>
      </c>
      <c r="O578" s="5">
        <v>2</v>
      </c>
      <c r="P578" s="5">
        <f>ROUND(Source!ES558,O578)</f>
        <v>0</v>
      </c>
      <c r="Q578" s="5"/>
      <c r="R578" s="5"/>
      <c r="S578" s="5"/>
      <c r="T578" s="5"/>
      <c r="U578" s="5"/>
      <c r="V578" s="5"/>
      <c r="W578" s="5"/>
    </row>
    <row r="579" spans="1:255" x14ac:dyDescent="0.2">
      <c r="A579" s="5">
        <v>50</v>
      </c>
      <c r="B579" s="5">
        <v>0</v>
      </c>
      <c r="C579" s="5">
        <v>0</v>
      </c>
      <c r="D579" s="5">
        <v>1</v>
      </c>
      <c r="E579" s="5">
        <v>206</v>
      </c>
      <c r="F579" s="5">
        <f>ROUND(Source!T558,O579)</f>
        <v>0</v>
      </c>
      <c r="G579" s="5" t="s">
        <v>147</v>
      </c>
      <c r="H579" s="5" t="s">
        <v>148</v>
      </c>
      <c r="I579" s="5"/>
      <c r="J579" s="5"/>
      <c r="K579" s="5">
        <v>206</v>
      </c>
      <c r="L579" s="5">
        <v>20</v>
      </c>
      <c r="M579" s="5">
        <v>3</v>
      </c>
      <c r="N579" s="5" t="s">
        <v>6</v>
      </c>
      <c r="O579" s="5">
        <v>2</v>
      </c>
      <c r="P579" s="5">
        <f>ROUND(Source!DL558,O579)</f>
        <v>0</v>
      </c>
      <c r="Q579" s="5"/>
      <c r="R579" s="5"/>
      <c r="S579" s="5"/>
      <c r="T579" s="5"/>
      <c r="U579" s="5"/>
      <c r="V579" s="5"/>
      <c r="W579" s="5"/>
    </row>
    <row r="580" spans="1:255" x14ac:dyDescent="0.2">
      <c r="A580" s="5">
        <v>50</v>
      </c>
      <c r="B580" s="5">
        <v>0</v>
      </c>
      <c r="C580" s="5">
        <v>0</v>
      </c>
      <c r="D580" s="5">
        <v>1</v>
      </c>
      <c r="E580" s="5">
        <v>207</v>
      </c>
      <c r="F580" s="5">
        <f>Source!U558</f>
        <v>42.399999999999991</v>
      </c>
      <c r="G580" s="5" t="s">
        <v>149</v>
      </c>
      <c r="H580" s="5" t="s">
        <v>150</v>
      </c>
      <c r="I580" s="5"/>
      <c r="J580" s="5"/>
      <c r="K580" s="5">
        <v>207</v>
      </c>
      <c r="L580" s="5">
        <v>21</v>
      </c>
      <c r="M580" s="5">
        <v>3</v>
      </c>
      <c r="N580" s="5" t="s">
        <v>6</v>
      </c>
      <c r="O580" s="5">
        <v>-1</v>
      </c>
      <c r="P580" s="5">
        <f>Source!DM558</f>
        <v>42.399999999999991</v>
      </c>
      <c r="Q580" s="5"/>
      <c r="R580" s="5"/>
      <c r="S580" s="5"/>
      <c r="T580" s="5"/>
      <c r="U580" s="5"/>
      <c r="V580" s="5"/>
      <c r="W580" s="5"/>
    </row>
    <row r="581" spans="1:255" x14ac:dyDescent="0.2">
      <c r="A581" s="5">
        <v>50</v>
      </c>
      <c r="B581" s="5">
        <v>0</v>
      </c>
      <c r="C581" s="5">
        <v>0</v>
      </c>
      <c r="D581" s="5">
        <v>1</v>
      </c>
      <c r="E581" s="5">
        <v>208</v>
      </c>
      <c r="F581" s="5">
        <f>Source!V558</f>
        <v>0.66049999999999986</v>
      </c>
      <c r="G581" s="5" t="s">
        <v>151</v>
      </c>
      <c r="H581" s="5" t="s">
        <v>152</v>
      </c>
      <c r="I581" s="5"/>
      <c r="J581" s="5"/>
      <c r="K581" s="5">
        <v>208</v>
      </c>
      <c r="L581" s="5">
        <v>22</v>
      </c>
      <c r="M581" s="5">
        <v>3</v>
      </c>
      <c r="N581" s="5" t="s">
        <v>6</v>
      </c>
      <c r="O581" s="5">
        <v>-1</v>
      </c>
      <c r="P581" s="5">
        <f>Source!DN558</f>
        <v>0.66049999999999986</v>
      </c>
      <c r="Q581" s="5"/>
      <c r="R581" s="5"/>
      <c r="S581" s="5"/>
      <c r="T581" s="5"/>
      <c r="U581" s="5"/>
      <c r="V581" s="5"/>
      <c r="W581" s="5"/>
    </row>
    <row r="582" spans="1:255" x14ac:dyDescent="0.2">
      <c r="A582" s="5">
        <v>50</v>
      </c>
      <c r="B582" s="5">
        <v>0</v>
      </c>
      <c r="C582" s="5">
        <v>0</v>
      </c>
      <c r="D582" s="5">
        <v>1</v>
      </c>
      <c r="E582" s="5">
        <v>209</v>
      </c>
      <c r="F582" s="5">
        <f>ROUND(Source!W558,O582)</f>
        <v>0</v>
      </c>
      <c r="G582" s="5" t="s">
        <v>153</v>
      </c>
      <c r="H582" s="5" t="s">
        <v>154</v>
      </c>
      <c r="I582" s="5"/>
      <c r="J582" s="5"/>
      <c r="K582" s="5">
        <v>209</v>
      </c>
      <c r="L582" s="5">
        <v>23</v>
      </c>
      <c r="M582" s="5">
        <v>3</v>
      </c>
      <c r="N582" s="5" t="s">
        <v>6</v>
      </c>
      <c r="O582" s="5">
        <v>2</v>
      </c>
      <c r="P582" s="5">
        <f>ROUND(Source!DO558,O582)</f>
        <v>0</v>
      </c>
      <c r="Q582" s="5"/>
      <c r="R582" s="5"/>
      <c r="S582" s="5"/>
      <c r="T582" s="5"/>
      <c r="U582" s="5"/>
      <c r="V582" s="5"/>
      <c r="W582" s="5"/>
    </row>
    <row r="583" spans="1:255" x14ac:dyDescent="0.2">
      <c r="A583" s="5">
        <v>50</v>
      </c>
      <c r="B583" s="5">
        <v>0</v>
      </c>
      <c r="C583" s="5">
        <v>0</v>
      </c>
      <c r="D583" s="5">
        <v>1</v>
      </c>
      <c r="E583" s="5">
        <v>210</v>
      </c>
      <c r="F583" s="5">
        <f>ROUND(Source!X558,O583)</f>
        <v>472.49</v>
      </c>
      <c r="G583" s="5" t="s">
        <v>155</v>
      </c>
      <c r="H583" s="5" t="s">
        <v>156</v>
      </c>
      <c r="I583" s="5"/>
      <c r="J583" s="5"/>
      <c r="K583" s="5">
        <v>210</v>
      </c>
      <c r="L583" s="5">
        <v>24</v>
      </c>
      <c r="M583" s="5">
        <v>3</v>
      </c>
      <c r="N583" s="5" t="s">
        <v>6</v>
      </c>
      <c r="O583" s="5">
        <v>2</v>
      </c>
      <c r="P583" s="5">
        <f>ROUND(Source!DP558,O583)</f>
        <v>3146.8</v>
      </c>
      <c r="Q583" s="5"/>
      <c r="R583" s="5"/>
      <c r="S583" s="5"/>
      <c r="T583" s="5"/>
      <c r="U583" s="5"/>
      <c r="V583" s="5"/>
      <c r="W583" s="5"/>
    </row>
    <row r="584" spans="1:255" x14ac:dyDescent="0.2">
      <c r="A584" s="5">
        <v>50</v>
      </c>
      <c r="B584" s="5">
        <v>0</v>
      </c>
      <c r="C584" s="5">
        <v>0</v>
      </c>
      <c r="D584" s="5">
        <v>1</v>
      </c>
      <c r="E584" s="5">
        <v>211</v>
      </c>
      <c r="F584" s="5">
        <f>ROUND(Source!Y558,O584)</f>
        <v>294.51</v>
      </c>
      <c r="G584" s="5" t="s">
        <v>157</v>
      </c>
      <c r="H584" s="5" t="s">
        <v>158</v>
      </c>
      <c r="I584" s="5"/>
      <c r="J584" s="5"/>
      <c r="K584" s="5">
        <v>211</v>
      </c>
      <c r="L584" s="5">
        <v>25</v>
      </c>
      <c r="M584" s="5">
        <v>3</v>
      </c>
      <c r="N584" s="5" t="s">
        <v>6</v>
      </c>
      <c r="O584" s="5">
        <v>2</v>
      </c>
      <c r="P584" s="5">
        <f>ROUND(Source!DQ558,O584)</f>
        <v>1961.4</v>
      </c>
      <c r="Q584" s="5"/>
      <c r="R584" s="5"/>
      <c r="S584" s="5"/>
      <c r="T584" s="5"/>
      <c r="U584" s="5"/>
      <c r="V584" s="5"/>
      <c r="W584" s="5"/>
    </row>
    <row r="585" spans="1:255" x14ac:dyDescent="0.2">
      <c r="A585" s="5">
        <v>50</v>
      </c>
      <c r="B585" s="5">
        <v>0</v>
      </c>
      <c r="C585" s="5">
        <v>0</v>
      </c>
      <c r="D585" s="5">
        <v>1</v>
      </c>
      <c r="E585" s="5">
        <v>224</v>
      </c>
      <c r="F585" s="5">
        <f>ROUND(Source!AR558,O585)</f>
        <v>27203.91</v>
      </c>
      <c r="G585" s="5" t="s">
        <v>159</v>
      </c>
      <c r="H585" s="5" t="s">
        <v>160</v>
      </c>
      <c r="I585" s="5"/>
      <c r="J585" s="5"/>
      <c r="K585" s="5">
        <v>224</v>
      </c>
      <c r="L585" s="5">
        <v>26</v>
      </c>
      <c r="M585" s="5">
        <v>3</v>
      </c>
      <c r="N585" s="5" t="s">
        <v>6</v>
      </c>
      <c r="O585" s="5">
        <v>2</v>
      </c>
      <c r="P585" s="5">
        <f>ROUND(Source!EJ558,O585)</f>
        <v>181178.06</v>
      </c>
      <c r="Q585" s="5"/>
      <c r="R585" s="5"/>
      <c r="S585" s="5"/>
      <c r="T585" s="5"/>
      <c r="U585" s="5"/>
      <c r="V585" s="5"/>
      <c r="W585" s="5"/>
    </row>
    <row r="587" spans="1:255" x14ac:dyDescent="0.2">
      <c r="A587" s="1">
        <v>4</v>
      </c>
      <c r="B587" s="1">
        <v>1</v>
      </c>
      <c r="C587" s="1"/>
      <c r="D587" s="1">
        <f>ROW(A596)</f>
        <v>596</v>
      </c>
      <c r="E587" s="1"/>
      <c r="F587" s="1" t="s">
        <v>13</v>
      </c>
      <c r="G587" s="1" t="s">
        <v>572</v>
      </c>
      <c r="H587" s="1" t="s">
        <v>6</v>
      </c>
      <c r="I587" s="1">
        <v>0</v>
      </c>
      <c r="J587" s="1"/>
      <c r="K587" s="1">
        <v>0</v>
      </c>
      <c r="L587" s="1"/>
      <c r="M587" s="1"/>
      <c r="N587" s="1"/>
      <c r="O587" s="1"/>
      <c r="P587" s="1"/>
      <c r="Q587" s="1"/>
      <c r="R587" s="1"/>
      <c r="S587" s="1"/>
      <c r="T587" s="1"/>
      <c r="U587" s="1" t="s">
        <v>6</v>
      </c>
      <c r="V587" s="1">
        <v>0</v>
      </c>
      <c r="W587" s="1"/>
      <c r="X587" s="1"/>
      <c r="Y587" s="1"/>
      <c r="Z587" s="1"/>
      <c r="AA587" s="1"/>
      <c r="AB587" s="1" t="s">
        <v>6</v>
      </c>
      <c r="AC587" s="1" t="s">
        <v>6</v>
      </c>
      <c r="AD587" s="1" t="s">
        <v>6</v>
      </c>
      <c r="AE587" s="1" t="s">
        <v>6</v>
      </c>
      <c r="AF587" s="1" t="s">
        <v>6</v>
      </c>
      <c r="AG587" s="1" t="s">
        <v>6</v>
      </c>
      <c r="AH587" s="1"/>
      <c r="AI587" s="1"/>
      <c r="AJ587" s="1"/>
      <c r="AK587" s="1"/>
      <c r="AL587" s="1"/>
      <c r="AM587" s="1"/>
      <c r="AN587" s="1"/>
      <c r="AO587" s="1"/>
      <c r="AP587" s="1" t="s">
        <v>6</v>
      </c>
      <c r="AQ587" s="1" t="s">
        <v>6</v>
      </c>
      <c r="AR587" s="1" t="s">
        <v>6</v>
      </c>
      <c r="AS587" s="1"/>
      <c r="AT587" s="1"/>
      <c r="AU587" s="1"/>
      <c r="AV587" s="1"/>
      <c r="AW587" s="1"/>
      <c r="AX587" s="1"/>
      <c r="AY587" s="1"/>
      <c r="AZ587" s="1" t="s">
        <v>6</v>
      </c>
      <c r="BA587" s="1"/>
      <c r="BB587" s="1" t="s">
        <v>6</v>
      </c>
      <c r="BC587" s="1" t="s">
        <v>6</v>
      </c>
      <c r="BD587" s="1" t="s">
        <v>6</v>
      </c>
      <c r="BE587" s="1" t="s">
        <v>6</v>
      </c>
      <c r="BF587" s="1" t="s">
        <v>6</v>
      </c>
      <c r="BG587" s="1" t="s">
        <v>6</v>
      </c>
      <c r="BH587" s="1" t="s">
        <v>6</v>
      </c>
      <c r="BI587" s="1" t="s">
        <v>6</v>
      </c>
      <c r="BJ587" s="1" t="s">
        <v>6</v>
      </c>
      <c r="BK587" s="1" t="s">
        <v>6</v>
      </c>
      <c r="BL587" s="1" t="s">
        <v>6</v>
      </c>
      <c r="BM587" s="1" t="s">
        <v>6</v>
      </c>
      <c r="BN587" s="1" t="s">
        <v>6</v>
      </c>
      <c r="BO587" s="1" t="s">
        <v>6</v>
      </c>
      <c r="BP587" s="1" t="s">
        <v>6</v>
      </c>
      <c r="BQ587" s="1"/>
      <c r="BR587" s="1"/>
      <c r="BS587" s="1"/>
      <c r="BT587" s="1"/>
      <c r="BU587" s="1"/>
      <c r="BV587" s="1"/>
      <c r="BW587" s="1"/>
      <c r="BX587" s="1">
        <v>0</v>
      </c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>
        <v>0</v>
      </c>
    </row>
    <row r="589" spans="1:255" x14ac:dyDescent="0.2">
      <c r="A589" s="3">
        <v>52</v>
      </c>
      <c r="B589" s="3">
        <f t="shared" ref="B589:G589" si="473">B596</f>
        <v>1</v>
      </c>
      <c r="C589" s="3">
        <f t="shared" si="473"/>
        <v>4</v>
      </c>
      <c r="D589" s="3">
        <f t="shared" si="473"/>
        <v>587</v>
      </c>
      <c r="E589" s="3">
        <f t="shared" si="473"/>
        <v>0</v>
      </c>
      <c r="F589" s="3" t="str">
        <f t="shared" si="473"/>
        <v>Новый раздел</v>
      </c>
      <c r="G589" s="3" t="str">
        <f t="shared" si="473"/>
        <v>Раздел 5 Разные работы</v>
      </c>
      <c r="H589" s="3"/>
      <c r="I589" s="3"/>
      <c r="J589" s="3"/>
      <c r="K589" s="3"/>
      <c r="L589" s="3"/>
      <c r="M589" s="3"/>
      <c r="N589" s="3"/>
      <c r="O589" s="3">
        <f t="shared" ref="O589:AT589" si="474">O596</f>
        <v>0</v>
      </c>
      <c r="P589" s="3">
        <f t="shared" si="474"/>
        <v>0</v>
      </c>
      <c r="Q589" s="3">
        <f t="shared" si="474"/>
        <v>0</v>
      </c>
      <c r="R589" s="3">
        <f t="shared" si="474"/>
        <v>0</v>
      </c>
      <c r="S589" s="3">
        <f t="shared" si="474"/>
        <v>0</v>
      </c>
      <c r="T589" s="3">
        <f t="shared" si="474"/>
        <v>0</v>
      </c>
      <c r="U589" s="3">
        <f t="shared" si="474"/>
        <v>0</v>
      </c>
      <c r="V589" s="3">
        <f t="shared" si="474"/>
        <v>0</v>
      </c>
      <c r="W589" s="3">
        <f t="shared" si="474"/>
        <v>0</v>
      </c>
      <c r="X589" s="3">
        <f t="shared" si="474"/>
        <v>0</v>
      </c>
      <c r="Y589" s="3">
        <f t="shared" si="474"/>
        <v>0</v>
      </c>
      <c r="Z589" s="3">
        <f t="shared" si="474"/>
        <v>0</v>
      </c>
      <c r="AA589" s="3">
        <f t="shared" si="474"/>
        <v>0</v>
      </c>
      <c r="AB589" s="3">
        <f t="shared" si="474"/>
        <v>0</v>
      </c>
      <c r="AC589" s="3">
        <f t="shared" si="474"/>
        <v>0</v>
      </c>
      <c r="AD589" s="3">
        <f t="shared" si="474"/>
        <v>0</v>
      </c>
      <c r="AE589" s="3">
        <f t="shared" si="474"/>
        <v>0</v>
      </c>
      <c r="AF589" s="3">
        <f t="shared" si="474"/>
        <v>0</v>
      </c>
      <c r="AG589" s="3">
        <f t="shared" si="474"/>
        <v>0</v>
      </c>
      <c r="AH589" s="3">
        <f t="shared" si="474"/>
        <v>0</v>
      </c>
      <c r="AI589" s="3">
        <f t="shared" si="474"/>
        <v>0</v>
      </c>
      <c r="AJ589" s="3">
        <f t="shared" si="474"/>
        <v>0</v>
      </c>
      <c r="AK589" s="3">
        <f t="shared" si="474"/>
        <v>0</v>
      </c>
      <c r="AL589" s="3">
        <f t="shared" si="474"/>
        <v>0</v>
      </c>
      <c r="AM589" s="3">
        <f t="shared" si="474"/>
        <v>0</v>
      </c>
      <c r="AN589" s="3">
        <f t="shared" si="474"/>
        <v>0</v>
      </c>
      <c r="AO589" s="3">
        <f t="shared" si="474"/>
        <v>0</v>
      </c>
      <c r="AP589" s="3">
        <f t="shared" si="474"/>
        <v>0</v>
      </c>
      <c r="AQ589" s="3">
        <f t="shared" si="474"/>
        <v>0</v>
      </c>
      <c r="AR589" s="3">
        <f t="shared" si="474"/>
        <v>993.66</v>
      </c>
      <c r="AS589" s="3">
        <f t="shared" si="474"/>
        <v>993.66</v>
      </c>
      <c r="AT589" s="3">
        <f t="shared" si="474"/>
        <v>0</v>
      </c>
      <c r="AU589" s="3">
        <f t="shared" ref="AU589:BZ589" si="475">AU596</f>
        <v>0</v>
      </c>
      <c r="AV589" s="3">
        <f t="shared" si="475"/>
        <v>0</v>
      </c>
      <c r="AW589" s="3">
        <f t="shared" si="475"/>
        <v>0</v>
      </c>
      <c r="AX589" s="3">
        <f t="shared" si="475"/>
        <v>0</v>
      </c>
      <c r="AY589" s="3">
        <f t="shared" si="475"/>
        <v>0</v>
      </c>
      <c r="AZ589" s="3">
        <f t="shared" si="475"/>
        <v>0</v>
      </c>
      <c r="BA589" s="3">
        <f t="shared" si="475"/>
        <v>0</v>
      </c>
      <c r="BB589" s="3">
        <f t="shared" si="475"/>
        <v>0</v>
      </c>
      <c r="BC589" s="3">
        <f t="shared" si="475"/>
        <v>0</v>
      </c>
      <c r="BD589" s="3">
        <f t="shared" si="475"/>
        <v>0</v>
      </c>
      <c r="BE589" s="3">
        <f t="shared" si="475"/>
        <v>0</v>
      </c>
      <c r="BF589" s="3">
        <f t="shared" si="475"/>
        <v>0</v>
      </c>
      <c r="BG589" s="3">
        <f t="shared" si="475"/>
        <v>0</v>
      </c>
      <c r="BH589" s="3">
        <f t="shared" si="475"/>
        <v>0</v>
      </c>
      <c r="BI589" s="3">
        <f t="shared" si="475"/>
        <v>0</v>
      </c>
      <c r="BJ589" s="3">
        <f t="shared" si="475"/>
        <v>0</v>
      </c>
      <c r="BK589" s="3">
        <f t="shared" si="475"/>
        <v>0</v>
      </c>
      <c r="BL589" s="3">
        <f t="shared" si="475"/>
        <v>0</v>
      </c>
      <c r="BM589" s="3">
        <f t="shared" si="475"/>
        <v>0</v>
      </c>
      <c r="BN589" s="3">
        <f t="shared" si="475"/>
        <v>0</v>
      </c>
      <c r="BO589" s="3">
        <f t="shared" si="475"/>
        <v>0</v>
      </c>
      <c r="BP589" s="3">
        <f t="shared" si="475"/>
        <v>0</v>
      </c>
      <c r="BQ589" s="3">
        <f t="shared" si="475"/>
        <v>0</v>
      </c>
      <c r="BR589" s="3">
        <f t="shared" si="475"/>
        <v>0</v>
      </c>
      <c r="BS589" s="3">
        <f t="shared" si="475"/>
        <v>0</v>
      </c>
      <c r="BT589" s="3">
        <f t="shared" si="475"/>
        <v>0</v>
      </c>
      <c r="BU589" s="3">
        <f t="shared" si="475"/>
        <v>0</v>
      </c>
      <c r="BV589" s="3">
        <f t="shared" si="475"/>
        <v>0</v>
      </c>
      <c r="BW589" s="3">
        <f t="shared" si="475"/>
        <v>0</v>
      </c>
      <c r="BX589" s="3">
        <f t="shared" si="475"/>
        <v>0</v>
      </c>
      <c r="BY589" s="3">
        <f t="shared" si="475"/>
        <v>0</v>
      </c>
      <c r="BZ589" s="3">
        <f t="shared" si="475"/>
        <v>0</v>
      </c>
      <c r="CA589" s="3">
        <f t="shared" ref="CA589:DF589" si="476">CA596</f>
        <v>993.66</v>
      </c>
      <c r="CB589" s="3">
        <f t="shared" si="476"/>
        <v>993.66</v>
      </c>
      <c r="CC589" s="3">
        <f t="shared" si="476"/>
        <v>0</v>
      </c>
      <c r="CD589" s="3">
        <f t="shared" si="476"/>
        <v>0</v>
      </c>
      <c r="CE589" s="3">
        <f t="shared" si="476"/>
        <v>0</v>
      </c>
      <c r="CF589" s="3">
        <f t="shared" si="476"/>
        <v>0</v>
      </c>
      <c r="CG589" s="3">
        <f t="shared" si="476"/>
        <v>0</v>
      </c>
      <c r="CH589" s="3">
        <f t="shared" si="476"/>
        <v>0</v>
      </c>
      <c r="CI589" s="3">
        <f t="shared" si="476"/>
        <v>0</v>
      </c>
      <c r="CJ589" s="3">
        <f t="shared" si="476"/>
        <v>0</v>
      </c>
      <c r="CK589" s="3">
        <f t="shared" si="476"/>
        <v>0</v>
      </c>
      <c r="CL589" s="3">
        <f t="shared" si="476"/>
        <v>0</v>
      </c>
      <c r="CM589" s="3">
        <f t="shared" si="476"/>
        <v>0</v>
      </c>
      <c r="CN589" s="3">
        <f t="shared" si="476"/>
        <v>0</v>
      </c>
      <c r="CO589" s="3">
        <f t="shared" si="476"/>
        <v>0</v>
      </c>
      <c r="CP589" s="3">
        <f t="shared" si="476"/>
        <v>0</v>
      </c>
      <c r="CQ589" s="3">
        <f t="shared" si="476"/>
        <v>0</v>
      </c>
      <c r="CR589" s="3">
        <f t="shared" si="476"/>
        <v>0</v>
      </c>
      <c r="CS589" s="3">
        <f t="shared" si="476"/>
        <v>0</v>
      </c>
      <c r="CT589" s="3">
        <f t="shared" si="476"/>
        <v>0</v>
      </c>
      <c r="CU589" s="3">
        <f t="shared" si="476"/>
        <v>0</v>
      </c>
      <c r="CV589" s="3">
        <f t="shared" si="476"/>
        <v>0</v>
      </c>
      <c r="CW589" s="3">
        <f t="shared" si="476"/>
        <v>0</v>
      </c>
      <c r="CX589" s="3">
        <f t="shared" si="476"/>
        <v>0</v>
      </c>
      <c r="CY589" s="3">
        <f t="shared" si="476"/>
        <v>0</v>
      </c>
      <c r="CZ589" s="3">
        <f t="shared" si="476"/>
        <v>0</v>
      </c>
      <c r="DA589" s="3">
        <f t="shared" si="476"/>
        <v>0</v>
      </c>
      <c r="DB589" s="3">
        <f t="shared" si="476"/>
        <v>0</v>
      </c>
      <c r="DC589" s="3">
        <f t="shared" si="476"/>
        <v>0</v>
      </c>
      <c r="DD589" s="3">
        <f t="shared" si="476"/>
        <v>0</v>
      </c>
      <c r="DE589" s="3">
        <f t="shared" si="476"/>
        <v>0</v>
      </c>
      <c r="DF589" s="3">
        <f t="shared" si="476"/>
        <v>0</v>
      </c>
      <c r="DG589" s="4">
        <f t="shared" ref="DG589:EL589" si="477">DG596</f>
        <v>0</v>
      </c>
      <c r="DH589" s="4">
        <f t="shared" si="477"/>
        <v>0</v>
      </c>
      <c r="DI589" s="4">
        <f t="shared" si="477"/>
        <v>0</v>
      </c>
      <c r="DJ589" s="4">
        <f t="shared" si="477"/>
        <v>0</v>
      </c>
      <c r="DK589" s="4">
        <f t="shared" si="477"/>
        <v>0</v>
      </c>
      <c r="DL589" s="4">
        <f t="shared" si="477"/>
        <v>0</v>
      </c>
      <c r="DM589" s="4">
        <f t="shared" si="477"/>
        <v>0</v>
      </c>
      <c r="DN589" s="4">
        <f t="shared" si="477"/>
        <v>0</v>
      </c>
      <c r="DO589" s="4">
        <f t="shared" si="477"/>
        <v>0</v>
      </c>
      <c r="DP589" s="4">
        <f t="shared" si="477"/>
        <v>0</v>
      </c>
      <c r="DQ589" s="4">
        <f t="shared" si="477"/>
        <v>0</v>
      </c>
      <c r="DR589" s="4">
        <f t="shared" si="477"/>
        <v>0</v>
      </c>
      <c r="DS589" s="4">
        <f t="shared" si="477"/>
        <v>0</v>
      </c>
      <c r="DT589" s="4">
        <f t="shared" si="477"/>
        <v>0</v>
      </c>
      <c r="DU589" s="4">
        <f t="shared" si="477"/>
        <v>0</v>
      </c>
      <c r="DV589" s="4">
        <f t="shared" si="477"/>
        <v>0</v>
      </c>
      <c r="DW589" s="4">
        <f t="shared" si="477"/>
        <v>0</v>
      </c>
      <c r="DX589" s="4">
        <f t="shared" si="477"/>
        <v>0</v>
      </c>
      <c r="DY589" s="4">
        <f t="shared" si="477"/>
        <v>0</v>
      </c>
      <c r="DZ589" s="4">
        <f t="shared" si="477"/>
        <v>0</v>
      </c>
      <c r="EA589" s="4">
        <f t="shared" si="477"/>
        <v>0</v>
      </c>
      <c r="EB589" s="4">
        <f t="shared" si="477"/>
        <v>0</v>
      </c>
      <c r="EC589" s="4">
        <f t="shared" si="477"/>
        <v>0</v>
      </c>
      <c r="ED589" s="4">
        <f t="shared" si="477"/>
        <v>0</v>
      </c>
      <c r="EE589" s="4">
        <f t="shared" si="477"/>
        <v>0</v>
      </c>
      <c r="EF589" s="4">
        <f t="shared" si="477"/>
        <v>0</v>
      </c>
      <c r="EG589" s="4">
        <f t="shared" si="477"/>
        <v>0</v>
      </c>
      <c r="EH589" s="4">
        <f t="shared" si="477"/>
        <v>0</v>
      </c>
      <c r="EI589" s="4">
        <f t="shared" si="477"/>
        <v>0</v>
      </c>
      <c r="EJ589" s="4">
        <f t="shared" si="477"/>
        <v>6617.8</v>
      </c>
      <c r="EK589" s="4">
        <f t="shared" si="477"/>
        <v>6617.8</v>
      </c>
      <c r="EL589" s="4">
        <f t="shared" si="477"/>
        <v>0</v>
      </c>
      <c r="EM589" s="4">
        <f t="shared" ref="EM589:FR589" si="478">EM596</f>
        <v>0</v>
      </c>
      <c r="EN589" s="4">
        <f t="shared" si="478"/>
        <v>0</v>
      </c>
      <c r="EO589" s="4">
        <f t="shared" si="478"/>
        <v>0</v>
      </c>
      <c r="EP589" s="4">
        <f t="shared" si="478"/>
        <v>0</v>
      </c>
      <c r="EQ589" s="4">
        <f t="shared" si="478"/>
        <v>0</v>
      </c>
      <c r="ER589" s="4">
        <f t="shared" si="478"/>
        <v>0</v>
      </c>
      <c r="ES589" s="4">
        <f t="shared" si="478"/>
        <v>0</v>
      </c>
      <c r="ET589" s="4">
        <f t="shared" si="478"/>
        <v>0</v>
      </c>
      <c r="EU589" s="4">
        <f t="shared" si="478"/>
        <v>0</v>
      </c>
      <c r="EV589" s="4">
        <f t="shared" si="478"/>
        <v>0</v>
      </c>
      <c r="EW589" s="4">
        <f t="shared" si="478"/>
        <v>0</v>
      </c>
      <c r="EX589" s="4">
        <f t="shared" si="478"/>
        <v>0</v>
      </c>
      <c r="EY589" s="4">
        <f t="shared" si="478"/>
        <v>0</v>
      </c>
      <c r="EZ589" s="4">
        <f t="shared" si="478"/>
        <v>0</v>
      </c>
      <c r="FA589" s="4">
        <f t="shared" si="478"/>
        <v>0</v>
      </c>
      <c r="FB589" s="4">
        <f t="shared" si="478"/>
        <v>0</v>
      </c>
      <c r="FC589" s="4">
        <f t="shared" si="478"/>
        <v>0</v>
      </c>
      <c r="FD589" s="4">
        <f t="shared" si="478"/>
        <v>0</v>
      </c>
      <c r="FE589" s="4">
        <f t="shared" si="478"/>
        <v>0</v>
      </c>
      <c r="FF589" s="4">
        <f t="shared" si="478"/>
        <v>0</v>
      </c>
      <c r="FG589" s="4">
        <f t="shared" si="478"/>
        <v>0</v>
      </c>
      <c r="FH589" s="4">
        <f t="shared" si="478"/>
        <v>0</v>
      </c>
      <c r="FI589" s="4">
        <f t="shared" si="478"/>
        <v>0</v>
      </c>
      <c r="FJ589" s="4">
        <f t="shared" si="478"/>
        <v>0</v>
      </c>
      <c r="FK589" s="4">
        <f t="shared" si="478"/>
        <v>0</v>
      </c>
      <c r="FL589" s="4">
        <f t="shared" si="478"/>
        <v>0</v>
      </c>
      <c r="FM589" s="4">
        <f t="shared" si="478"/>
        <v>0</v>
      </c>
      <c r="FN589" s="4">
        <f t="shared" si="478"/>
        <v>0</v>
      </c>
      <c r="FO589" s="4">
        <f t="shared" si="478"/>
        <v>0</v>
      </c>
      <c r="FP589" s="4">
        <f t="shared" si="478"/>
        <v>0</v>
      </c>
      <c r="FQ589" s="4">
        <f t="shared" si="478"/>
        <v>0</v>
      </c>
      <c r="FR589" s="4">
        <f t="shared" si="478"/>
        <v>0</v>
      </c>
      <c r="FS589" s="4">
        <f t="shared" ref="FS589:GX589" si="479">FS596</f>
        <v>6617.8</v>
      </c>
      <c r="FT589" s="4">
        <f t="shared" si="479"/>
        <v>6617.8</v>
      </c>
      <c r="FU589" s="4">
        <f t="shared" si="479"/>
        <v>0</v>
      </c>
      <c r="FV589" s="4">
        <f t="shared" si="479"/>
        <v>0</v>
      </c>
      <c r="FW589" s="4">
        <f t="shared" si="479"/>
        <v>0</v>
      </c>
      <c r="FX589" s="4">
        <f t="shared" si="479"/>
        <v>0</v>
      </c>
      <c r="FY589" s="4">
        <f t="shared" si="479"/>
        <v>0</v>
      </c>
      <c r="FZ589" s="4">
        <f t="shared" si="479"/>
        <v>0</v>
      </c>
      <c r="GA589" s="4">
        <f t="shared" si="479"/>
        <v>0</v>
      </c>
      <c r="GB589" s="4">
        <f t="shared" si="479"/>
        <v>0</v>
      </c>
      <c r="GC589" s="4">
        <f t="shared" si="479"/>
        <v>0</v>
      </c>
      <c r="GD589" s="4">
        <f t="shared" si="479"/>
        <v>0</v>
      </c>
      <c r="GE589" s="4">
        <f t="shared" si="479"/>
        <v>0</v>
      </c>
      <c r="GF589" s="4">
        <f t="shared" si="479"/>
        <v>0</v>
      </c>
      <c r="GG589" s="4">
        <f t="shared" si="479"/>
        <v>0</v>
      </c>
      <c r="GH589" s="4">
        <f t="shared" si="479"/>
        <v>0</v>
      </c>
      <c r="GI589" s="4">
        <f t="shared" si="479"/>
        <v>0</v>
      </c>
      <c r="GJ589" s="4">
        <f t="shared" si="479"/>
        <v>0</v>
      </c>
      <c r="GK589" s="4">
        <f t="shared" si="479"/>
        <v>0</v>
      </c>
      <c r="GL589" s="4">
        <f t="shared" si="479"/>
        <v>0</v>
      </c>
      <c r="GM589" s="4">
        <f t="shared" si="479"/>
        <v>0</v>
      </c>
      <c r="GN589" s="4">
        <f t="shared" si="479"/>
        <v>0</v>
      </c>
      <c r="GO589" s="4">
        <f t="shared" si="479"/>
        <v>0</v>
      </c>
      <c r="GP589" s="4">
        <f t="shared" si="479"/>
        <v>0</v>
      </c>
      <c r="GQ589" s="4">
        <f t="shared" si="479"/>
        <v>0</v>
      </c>
      <c r="GR589" s="4">
        <f t="shared" si="479"/>
        <v>0</v>
      </c>
      <c r="GS589" s="4">
        <f t="shared" si="479"/>
        <v>0</v>
      </c>
      <c r="GT589" s="4">
        <f t="shared" si="479"/>
        <v>0</v>
      </c>
      <c r="GU589" s="4">
        <f t="shared" si="479"/>
        <v>0</v>
      </c>
      <c r="GV589" s="4">
        <f t="shared" si="479"/>
        <v>0</v>
      </c>
      <c r="GW589" s="4">
        <f t="shared" si="479"/>
        <v>0</v>
      </c>
      <c r="GX589" s="4">
        <f t="shared" si="479"/>
        <v>0</v>
      </c>
    </row>
    <row r="591" spans="1:255" x14ac:dyDescent="0.2">
      <c r="A591" s="2">
        <v>17</v>
      </c>
      <c r="B591" s="2">
        <v>1</v>
      </c>
      <c r="C591" s="2"/>
      <c r="D591" s="2"/>
      <c r="E591" s="2" t="s">
        <v>573</v>
      </c>
      <c r="F591" s="2" t="s">
        <v>574</v>
      </c>
      <c r="G591" s="2" t="s">
        <v>575</v>
      </c>
      <c r="H591" s="2" t="s">
        <v>576</v>
      </c>
      <c r="I591" s="2">
        <v>17.861999999999998</v>
      </c>
      <c r="J591" s="2">
        <v>0</v>
      </c>
      <c r="K591" s="2"/>
      <c r="L591" s="2"/>
      <c r="M591" s="2"/>
      <c r="N591" s="2"/>
      <c r="O591" s="2">
        <f>0</f>
        <v>0</v>
      </c>
      <c r="P591" s="2">
        <f>0</f>
        <v>0</v>
      </c>
      <c r="Q591" s="2">
        <f>0</f>
        <v>0</v>
      </c>
      <c r="R591" s="2">
        <f>0</f>
        <v>0</v>
      </c>
      <c r="S591" s="2">
        <f>0</f>
        <v>0</v>
      </c>
      <c r="T591" s="2">
        <f>0</f>
        <v>0</v>
      </c>
      <c r="U591" s="2">
        <f>0</f>
        <v>0</v>
      </c>
      <c r="V591" s="2">
        <f>0</f>
        <v>0</v>
      </c>
      <c r="W591" s="2">
        <f>0</f>
        <v>0</v>
      </c>
      <c r="X591" s="2">
        <f>0</f>
        <v>0</v>
      </c>
      <c r="Y591" s="2">
        <f>0</f>
        <v>0</v>
      </c>
      <c r="Z591" s="2"/>
      <c r="AA591" s="2">
        <v>16781625</v>
      </c>
      <c r="AB591" s="2">
        <f>ROUND((AK591),6)</f>
        <v>42.98</v>
      </c>
      <c r="AC591" s="2">
        <f>0</f>
        <v>0</v>
      </c>
      <c r="AD591" s="2">
        <f>0</f>
        <v>0</v>
      </c>
      <c r="AE591" s="2">
        <f>0</f>
        <v>0</v>
      </c>
      <c r="AF591" s="2">
        <f>0</f>
        <v>0</v>
      </c>
      <c r="AG591" s="2">
        <f>0</f>
        <v>0</v>
      </c>
      <c r="AH591" s="2">
        <f>0</f>
        <v>0</v>
      </c>
      <c r="AI591" s="2">
        <f>0</f>
        <v>0</v>
      </c>
      <c r="AJ591" s="2">
        <f>0</f>
        <v>0</v>
      </c>
      <c r="AK591" s="2">
        <v>42.98</v>
      </c>
      <c r="AL591" s="2">
        <v>0</v>
      </c>
      <c r="AM591" s="2">
        <v>0</v>
      </c>
      <c r="AN591" s="2">
        <v>0</v>
      </c>
      <c r="AO591" s="2">
        <v>0</v>
      </c>
      <c r="AP591" s="2">
        <v>0</v>
      </c>
      <c r="AQ591" s="2">
        <v>0</v>
      </c>
      <c r="AR591" s="2">
        <v>0</v>
      </c>
      <c r="AS591" s="2">
        <v>0</v>
      </c>
      <c r="AT591" s="2">
        <v>0</v>
      </c>
      <c r="AU591" s="2">
        <v>0</v>
      </c>
      <c r="AV591" s="2">
        <v>1</v>
      </c>
      <c r="AW591" s="2">
        <v>1</v>
      </c>
      <c r="AX591" s="2"/>
      <c r="AY591" s="2"/>
      <c r="AZ591" s="2">
        <v>1</v>
      </c>
      <c r="BA591" s="2">
        <v>1</v>
      </c>
      <c r="BB591" s="2">
        <v>1</v>
      </c>
      <c r="BC591" s="2">
        <v>1</v>
      </c>
      <c r="BD591" s="2" t="s">
        <v>6</v>
      </c>
      <c r="BE591" s="2" t="s">
        <v>6</v>
      </c>
      <c r="BF591" s="2" t="s">
        <v>6</v>
      </c>
      <c r="BG591" s="2" t="s">
        <v>6</v>
      </c>
      <c r="BH591" s="2">
        <v>0</v>
      </c>
      <c r="BI591" s="2">
        <v>1</v>
      </c>
      <c r="BJ591" s="2" t="s">
        <v>577</v>
      </c>
      <c r="BK591" s="2"/>
      <c r="BL591" s="2"/>
      <c r="BM591" s="2">
        <v>700004</v>
      </c>
      <c r="BN591" s="2">
        <v>0</v>
      </c>
      <c r="BO591" s="2" t="s">
        <v>6</v>
      </c>
      <c r="BP591" s="2">
        <v>0</v>
      </c>
      <c r="BQ591" s="2">
        <v>19</v>
      </c>
      <c r="BR591" s="2">
        <v>0</v>
      </c>
      <c r="BS591" s="2">
        <v>1</v>
      </c>
      <c r="BT591" s="2">
        <v>1</v>
      </c>
      <c r="BU591" s="2">
        <v>1</v>
      </c>
      <c r="BV591" s="2">
        <v>1</v>
      </c>
      <c r="BW591" s="2">
        <v>1</v>
      </c>
      <c r="BX591" s="2">
        <v>1</v>
      </c>
      <c r="BY591" s="2" t="s">
        <v>6</v>
      </c>
      <c r="BZ591" s="2">
        <v>0</v>
      </c>
      <c r="CA591" s="2">
        <v>0</v>
      </c>
      <c r="CB591" s="2"/>
      <c r="CC591" s="2"/>
      <c r="CD591" s="2"/>
      <c r="CE591" s="2">
        <v>0</v>
      </c>
      <c r="CF591" s="2">
        <v>0</v>
      </c>
      <c r="CG591" s="2">
        <v>0</v>
      </c>
      <c r="CH591" s="2"/>
      <c r="CI591" s="2"/>
      <c r="CJ591" s="2"/>
      <c r="CK591" s="2"/>
      <c r="CL591" s="2"/>
      <c r="CM591" s="2">
        <v>0</v>
      </c>
      <c r="CN591" s="2" t="s">
        <v>6</v>
      </c>
      <c r="CO591" s="2">
        <v>0</v>
      </c>
      <c r="CP591" s="2">
        <f>AB591*AZ591</f>
        <v>42.98</v>
      </c>
      <c r="CQ591" s="2">
        <v>0</v>
      </c>
      <c r="CR591" s="2">
        <v>0</v>
      </c>
      <c r="CS591" s="2">
        <v>0</v>
      </c>
      <c r="CT591" s="2">
        <v>0</v>
      </c>
      <c r="CU591" s="2">
        <v>0</v>
      </c>
      <c r="CV591" s="2">
        <v>0</v>
      </c>
      <c r="CW591" s="2">
        <v>0</v>
      </c>
      <c r="CX591" s="2">
        <v>0</v>
      </c>
      <c r="CY591" s="2">
        <v>0</v>
      </c>
      <c r="CZ591" s="2">
        <v>0</v>
      </c>
      <c r="DA591" s="2"/>
      <c r="DB591" s="2"/>
      <c r="DC591" s="2" t="s">
        <v>6</v>
      </c>
      <c r="DD591" s="2" t="s">
        <v>6</v>
      </c>
      <c r="DE591" s="2" t="s">
        <v>6</v>
      </c>
      <c r="DF591" s="2" t="s">
        <v>6</v>
      </c>
      <c r="DG591" s="2" t="s">
        <v>6</v>
      </c>
      <c r="DH591" s="2" t="s">
        <v>6</v>
      </c>
      <c r="DI591" s="2" t="s">
        <v>6</v>
      </c>
      <c r="DJ591" s="2" t="s">
        <v>6</v>
      </c>
      <c r="DK591" s="2" t="s">
        <v>6</v>
      </c>
      <c r="DL591" s="2" t="s">
        <v>6</v>
      </c>
      <c r="DM591" s="2" t="s">
        <v>6</v>
      </c>
      <c r="DN591" s="2">
        <v>0</v>
      </c>
      <c r="DO591" s="2">
        <v>0</v>
      </c>
      <c r="DP591" s="2">
        <v>1</v>
      </c>
      <c r="DQ591" s="2">
        <v>1</v>
      </c>
      <c r="DR591" s="2"/>
      <c r="DS591" s="2"/>
      <c r="DT591" s="2"/>
      <c r="DU591" s="2">
        <v>1013</v>
      </c>
      <c r="DV591" s="2" t="s">
        <v>576</v>
      </c>
      <c r="DW591" s="2" t="s">
        <v>576</v>
      </c>
      <c r="DX591" s="2">
        <v>1</v>
      </c>
      <c r="DY591" s="2"/>
      <c r="DZ591" s="2"/>
      <c r="EA591" s="2"/>
      <c r="EB591" s="2"/>
      <c r="EC591" s="2"/>
      <c r="ED591" s="2"/>
      <c r="EE591" s="2">
        <v>16510675</v>
      </c>
      <c r="EF591" s="2">
        <v>19</v>
      </c>
      <c r="EG591" s="2" t="s">
        <v>578</v>
      </c>
      <c r="EH591" s="2">
        <v>0</v>
      </c>
      <c r="EI591" s="2" t="s">
        <v>6</v>
      </c>
      <c r="EJ591" s="2">
        <v>1</v>
      </c>
      <c r="EK591" s="2">
        <v>700004</v>
      </c>
      <c r="EL591" s="2" t="s">
        <v>579</v>
      </c>
      <c r="EM591" s="2" t="s">
        <v>580</v>
      </c>
      <c r="EN591" s="2"/>
      <c r="EO591" s="2" t="s">
        <v>6</v>
      </c>
      <c r="EP591" s="2"/>
      <c r="EQ591" s="2">
        <v>0</v>
      </c>
      <c r="ER591" s="2">
        <v>0</v>
      </c>
      <c r="ES591" s="2">
        <v>0</v>
      </c>
      <c r="ET591" s="2">
        <v>0</v>
      </c>
      <c r="EU591" s="2">
        <v>0</v>
      </c>
      <c r="EV591" s="2">
        <v>0</v>
      </c>
      <c r="EW591" s="2">
        <v>0</v>
      </c>
      <c r="EX591" s="2">
        <v>0</v>
      </c>
      <c r="EY591" s="2">
        <v>0</v>
      </c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2"/>
      <c r="FP591" s="2"/>
      <c r="FQ591" s="2">
        <v>0</v>
      </c>
      <c r="FR591" s="2">
        <f>ROUND(IF(AND(BH591=3,BI591=3),P591,0),2)</f>
        <v>0</v>
      </c>
      <c r="FS591" s="2">
        <v>0</v>
      </c>
      <c r="FT591" s="2"/>
      <c r="FU591" s="2"/>
      <c r="FV591" s="2"/>
      <c r="FW591" s="2"/>
      <c r="FX591" s="2">
        <v>0</v>
      </c>
      <c r="FY591" s="2">
        <v>0</v>
      </c>
      <c r="FZ591" s="2"/>
      <c r="GA591" s="2" t="s">
        <v>6</v>
      </c>
      <c r="GB591" s="2"/>
      <c r="GC591" s="2"/>
      <c r="GD591" s="2">
        <v>0</v>
      </c>
      <c r="GE591" s="2"/>
      <c r="GF591" s="2">
        <v>811861299</v>
      </c>
      <c r="GG591" s="2">
        <v>2</v>
      </c>
      <c r="GH591" s="2">
        <v>1</v>
      </c>
      <c r="GI591" s="2">
        <v>-2</v>
      </c>
      <c r="GJ591" s="2">
        <v>2</v>
      </c>
      <c r="GK591" s="2">
        <f>ROUND(R591*(R12)/100,2)</f>
        <v>0</v>
      </c>
      <c r="GL591" s="2">
        <f>ROUND(IF(AND(BH591=3,BI591=3,FS591&lt;&gt;0),P591,0),2)</f>
        <v>0</v>
      </c>
      <c r="GM591" s="2">
        <f>ROUND(CP591*I591,2)</f>
        <v>767.71</v>
      </c>
      <c r="GN591" s="2">
        <f>IF(OR(BI591=0,BI591=1),ROUND(CP591*I591,2),0)</f>
        <v>767.71</v>
      </c>
      <c r="GO591" s="2">
        <f>IF(BI591=2,ROUND(CP591*I591,2),0)</f>
        <v>0</v>
      </c>
      <c r="GP591" s="2">
        <f>IF(BI591=4,ROUND(CP591*I591,2)+GX591,0)</f>
        <v>0</v>
      </c>
      <c r="GQ591" s="2"/>
      <c r="GR591" s="2">
        <v>0</v>
      </c>
      <c r="GS591" s="2">
        <v>3</v>
      </c>
      <c r="GT591" s="2">
        <v>0</v>
      </c>
      <c r="GU591" s="2" t="s">
        <v>6</v>
      </c>
      <c r="GV591" s="2">
        <f>0</f>
        <v>0</v>
      </c>
      <c r="GW591" s="2">
        <v>1</v>
      </c>
      <c r="GX591" s="2">
        <f>0</f>
        <v>0</v>
      </c>
      <c r="GY591" s="2"/>
      <c r="GZ591" s="2"/>
      <c r="HA591" s="2">
        <v>0</v>
      </c>
      <c r="HB591" s="2">
        <v>0</v>
      </c>
      <c r="HC591" s="2">
        <v>0</v>
      </c>
      <c r="HD591" s="2"/>
      <c r="HE591" s="2"/>
      <c r="HF591" s="2"/>
      <c r="HG591" s="2"/>
      <c r="HH591" s="2"/>
      <c r="HI591" s="2"/>
      <c r="HJ591" s="2"/>
      <c r="HK591" s="2"/>
      <c r="HL591" s="2"/>
      <c r="HM591" s="2"/>
      <c r="HN591" s="2"/>
      <c r="HO591" s="2"/>
      <c r="HP591" s="2"/>
      <c r="HQ591" s="2"/>
      <c r="HR591" s="2"/>
      <c r="HS591" s="2"/>
      <c r="HT591" s="2"/>
      <c r="HU591" s="2"/>
      <c r="HV591" s="2"/>
      <c r="HW591" s="2"/>
      <c r="HX591" s="2"/>
      <c r="HY591" s="2"/>
      <c r="HZ591" s="2"/>
      <c r="IA591" s="2"/>
      <c r="IB591" s="2"/>
      <c r="IC591" s="2"/>
      <c r="ID591" s="2"/>
      <c r="IE591" s="2"/>
      <c r="IF591" s="2"/>
      <c r="IG591" s="2"/>
      <c r="IH591" s="2"/>
      <c r="II591" s="2"/>
      <c r="IJ591" s="2"/>
      <c r="IK591" s="2">
        <v>0</v>
      </c>
      <c r="IL591" s="2"/>
      <c r="IM591" s="2"/>
      <c r="IN591" s="2"/>
      <c r="IO591" s="2"/>
      <c r="IP591" s="2"/>
      <c r="IQ591" s="2"/>
      <c r="IR591" s="2"/>
      <c r="IS591" s="2"/>
      <c r="IT591" s="2"/>
      <c r="IU591" s="2"/>
    </row>
    <row r="592" spans="1:255" x14ac:dyDescent="0.2">
      <c r="A592">
        <v>17</v>
      </c>
      <c r="B592">
        <v>1</v>
      </c>
      <c r="E592" t="s">
        <v>573</v>
      </c>
      <c r="F592" t="s">
        <v>574</v>
      </c>
      <c r="G592" t="s">
        <v>575</v>
      </c>
      <c r="H592" t="s">
        <v>576</v>
      </c>
      <c r="I592">
        <v>17.861999999999998</v>
      </c>
      <c r="J592">
        <v>0</v>
      </c>
      <c r="O592">
        <f>0</f>
        <v>0</v>
      </c>
      <c r="P592">
        <f>0</f>
        <v>0</v>
      </c>
      <c r="Q592">
        <f>0</f>
        <v>0</v>
      </c>
      <c r="R592">
        <f>0</f>
        <v>0</v>
      </c>
      <c r="S592">
        <f>0</f>
        <v>0</v>
      </c>
      <c r="T592">
        <f>0</f>
        <v>0</v>
      </c>
      <c r="U592">
        <f>0</f>
        <v>0</v>
      </c>
      <c r="V592">
        <f>0</f>
        <v>0</v>
      </c>
      <c r="W592">
        <f>0</f>
        <v>0</v>
      </c>
      <c r="X592">
        <f>0</f>
        <v>0</v>
      </c>
      <c r="Y592">
        <f>0</f>
        <v>0</v>
      </c>
      <c r="AA592">
        <v>16781639</v>
      </c>
      <c r="AB592">
        <f>ROUND((AK592),6)</f>
        <v>42.98</v>
      </c>
      <c r="AC592">
        <f>0</f>
        <v>0</v>
      </c>
      <c r="AD592">
        <f>0</f>
        <v>0</v>
      </c>
      <c r="AE592">
        <f>0</f>
        <v>0</v>
      </c>
      <c r="AF592">
        <f>0</f>
        <v>0</v>
      </c>
      <c r="AG592">
        <f>0</f>
        <v>0</v>
      </c>
      <c r="AH592">
        <f>0</f>
        <v>0</v>
      </c>
      <c r="AI592">
        <f>0</f>
        <v>0</v>
      </c>
      <c r="AJ592">
        <f>0</f>
        <v>0</v>
      </c>
      <c r="AK592">
        <v>42.98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1</v>
      </c>
      <c r="AW592">
        <v>1</v>
      </c>
      <c r="AZ592">
        <v>6.66</v>
      </c>
      <c r="BA592">
        <v>1</v>
      </c>
      <c r="BB592">
        <v>1</v>
      </c>
      <c r="BC592">
        <v>1</v>
      </c>
      <c r="BD592" t="s">
        <v>6</v>
      </c>
      <c r="BE592" t="s">
        <v>6</v>
      </c>
      <c r="BF592" t="s">
        <v>6</v>
      </c>
      <c r="BG592" t="s">
        <v>6</v>
      </c>
      <c r="BH592">
        <v>0</v>
      </c>
      <c r="BI592">
        <v>1</v>
      </c>
      <c r="BJ592" t="s">
        <v>577</v>
      </c>
      <c r="BM592">
        <v>700004</v>
      </c>
      <c r="BN592">
        <v>0</v>
      </c>
      <c r="BO592" t="s">
        <v>6</v>
      </c>
      <c r="BP592">
        <v>0</v>
      </c>
      <c r="BQ592">
        <v>19</v>
      </c>
      <c r="BR592">
        <v>0</v>
      </c>
      <c r="BS592">
        <v>1</v>
      </c>
      <c r="BT592">
        <v>1</v>
      </c>
      <c r="BU592">
        <v>1</v>
      </c>
      <c r="BV592">
        <v>1</v>
      </c>
      <c r="BW592">
        <v>1</v>
      </c>
      <c r="BX592">
        <v>1</v>
      </c>
      <c r="BY592" t="s">
        <v>6</v>
      </c>
      <c r="BZ592">
        <v>0</v>
      </c>
      <c r="CA592">
        <v>0</v>
      </c>
      <c r="CE592">
        <v>0</v>
      </c>
      <c r="CF592">
        <v>0</v>
      </c>
      <c r="CG592">
        <v>0</v>
      </c>
      <c r="CM592">
        <v>0</v>
      </c>
      <c r="CN592" t="s">
        <v>6</v>
      </c>
      <c r="CO592">
        <v>0</v>
      </c>
      <c r="CP592">
        <f>AB592*AZ592</f>
        <v>286.24680000000001</v>
      </c>
      <c r="CQ592">
        <v>0</v>
      </c>
      <c r="CR592">
        <v>0</v>
      </c>
      <c r="CS592">
        <v>0</v>
      </c>
      <c r="CT592">
        <v>0</v>
      </c>
      <c r="CU592">
        <v>0</v>
      </c>
      <c r="CV592">
        <v>0</v>
      </c>
      <c r="CW592">
        <v>0</v>
      </c>
      <c r="CX592">
        <v>0</v>
      </c>
      <c r="CY592">
        <v>0</v>
      </c>
      <c r="CZ592">
        <v>0</v>
      </c>
      <c r="DC592" t="s">
        <v>6</v>
      </c>
      <c r="DD592" t="s">
        <v>6</v>
      </c>
      <c r="DE592" t="s">
        <v>6</v>
      </c>
      <c r="DF592" t="s">
        <v>6</v>
      </c>
      <c r="DG592" t="s">
        <v>6</v>
      </c>
      <c r="DH592" t="s">
        <v>6</v>
      </c>
      <c r="DI592" t="s">
        <v>6</v>
      </c>
      <c r="DJ592" t="s">
        <v>6</v>
      </c>
      <c r="DK592" t="s">
        <v>6</v>
      </c>
      <c r="DL592" t="s">
        <v>6</v>
      </c>
      <c r="DM592" t="s">
        <v>6</v>
      </c>
      <c r="DN592">
        <v>0</v>
      </c>
      <c r="DO592">
        <v>0</v>
      </c>
      <c r="DP592">
        <v>1</v>
      </c>
      <c r="DQ592">
        <v>1</v>
      </c>
      <c r="DU592">
        <v>1013</v>
      </c>
      <c r="DV592" t="s">
        <v>576</v>
      </c>
      <c r="DW592" t="s">
        <v>576</v>
      </c>
      <c r="DX592">
        <v>1</v>
      </c>
      <c r="EE592">
        <v>16510675</v>
      </c>
      <c r="EF592">
        <v>19</v>
      </c>
      <c r="EG592" t="s">
        <v>578</v>
      </c>
      <c r="EH592">
        <v>0</v>
      </c>
      <c r="EI592" t="s">
        <v>6</v>
      </c>
      <c r="EJ592">
        <v>1</v>
      </c>
      <c r="EK592">
        <v>700004</v>
      </c>
      <c r="EL592" t="s">
        <v>579</v>
      </c>
      <c r="EM592" t="s">
        <v>580</v>
      </c>
      <c r="EO592" t="s">
        <v>6</v>
      </c>
      <c r="EQ592">
        <v>0</v>
      </c>
      <c r="ER592">
        <v>0</v>
      </c>
      <c r="ES592">
        <v>0</v>
      </c>
      <c r="ET592">
        <v>0</v>
      </c>
      <c r="EU592">
        <v>0</v>
      </c>
      <c r="EV592">
        <v>0</v>
      </c>
      <c r="EW592">
        <v>0</v>
      </c>
      <c r="EX592">
        <v>0</v>
      </c>
      <c r="EY592">
        <v>0</v>
      </c>
      <c r="FQ592">
        <v>0</v>
      </c>
      <c r="FR592">
        <f>ROUND(IF(AND(BH592=3,BI592=3),P592,0),2)</f>
        <v>0</v>
      </c>
      <c r="FS592">
        <v>0</v>
      </c>
      <c r="FX592">
        <v>0</v>
      </c>
      <c r="FY592">
        <v>0</v>
      </c>
      <c r="GA592" t="s">
        <v>6</v>
      </c>
      <c r="GD592">
        <v>0</v>
      </c>
      <c r="GF592">
        <v>811861299</v>
      </c>
      <c r="GG592">
        <v>1</v>
      </c>
      <c r="GH592">
        <v>1</v>
      </c>
      <c r="GI592">
        <v>4</v>
      </c>
      <c r="GJ592">
        <v>2</v>
      </c>
      <c r="GK592">
        <f>ROUND(R592*(S12)/100,2)</f>
        <v>0</v>
      </c>
      <c r="GL592">
        <f>ROUND(IF(AND(BH592=3,BI592=3,FS592&lt;&gt;0),P592,0),2)</f>
        <v>0</v>
      </c>
      <c r="GM592">
        <f>ROUND(CP592*I592,2)</f>
        <v>5112.9399999999996</v>
      </c>
      <c r="GN592">
        <f>IF(OR(BI592=0,BI592=1),ROUND(CP592*I592,2),0)</f>
        <v>5112.9399999999996</v>
      </c>
      <c r="GO592">
        <f>IF(BI592=2,ROUND(CP592*I592,2),0)</f>
        <v>0</v>
      </c>
      <c r="GP592">
        <f>IF(BI592=4,ROUND(CP592*I592,2)+GX592,0)</f>
        <v>0</v>
      </c>
      <c r="GR592">
        <v>0</v>
      </c>
      <c r="GS592">
        <v>3</v>
      </c>
      <c r="GT592">
        <v>0</v>
      </c>
      <c r="GU592" t="s">
        <v>6</v>
      </c>
      <c r="GV592">
        <f>0</f>
        <v>0</v>
      </c>
      <c r="GW592">
        <v>1</v>
      </c>
      <c r="GX592">
        <f>0</f>
        <v>0</v>
      </c>
      <c r="HA592">
        <v>0</v>
      </c>
      <c r="HB592">
        <v>0</v>
      </c>
      <c r="HC592">
        <v>0</v>
      </c>
      <c r="IK592">
        <v>0</v>
      </c>
    </row>
    <row r="593" spans="1:255" x14ac:dyDescent="0.2">
      <c r="A593" s="2">
        <v>17</v>
      </c>
      <c r="B593" s="2">
        <v>1</v>
      </c>
      <c r="C593" s="2"/>
      <c r="D593" s="2"/>
      <c r="E593" s="2" t="s">
        <v>581</v>
      </c>
      <c r="F593" s="2" t="s">
        <v>582</v>
      </c>
      <c r="G593" s="2" t="s">
        <v>583</v>
      </c>
      <c r="H593" s="2" t="s">
        <v>576</v>
      </c>
      <c r="I593" s="2">
        <v>17.861999999999998</v>
      </c>
      <c r="J593" s="2">
        <v>0</v>
      </c>
      <c r="K593" s="2"/>
      <c r="L593" s="2"/>
      <c r="M593" s="2"/>
      <c r="N593" s="2"/>
      <c r="O593" s="2">
        <f>0</f>
        <v>0</v>
      </c>
      <c r="P593" s="2">
        <f>0</f>
        <v>0</v>
      </c>
      <c r="Q593" s="2">
        <f>0</f>
        <v>0</v>
      </c>
      <c r="R593" s="2">
        <f>0</f>
        <v>0</v>
      </c>
      <c r="S593" s="2">
        <f>0</f>
        <v>0</v>
      </c>
      <c r="T593" s="2">
        <f>0</f>
        <v>0</v>
      </c>
      <c r="U593" s="2">
        <f>0</f>
        <v>0</v>
      </c>
      <c r="V593" s="2">
        <f>0</f>
        <v>0</v>
      </c>
      <c r="W593" s="2">
        <f>0</f>
        <v>0</v>
      </c>
      <c r="X593" s="2">
        <f>0</f>
        <v>0</v>
      </c>
      <c r="Y593" s="2">
        <f>0</f>
        <v>0</v>
      </c>
      <c r="Z593" s="2"/>
      <c r="AA593" s="2">
        <v>16781625</v>
      </c>
      <c r="AB593" s="2">
        <f>ROUND((AK593),6)</f>
        <v>12.65</v>
      </c>
      <c r="AC593" s="2">
        <f>0</f>
        <v>0</v>
      </c>
      <c r="AD593" s="2">
        <f>0</f>
        <v>0</v>
      </c>
      <c r="AE593" s="2">
        <f>0</f>
        <v>0</v>
      </c>
      <c r="AF593" s="2">
        <f>0</f>
        <v>0</v>
      </c>
      <c r="AG593" s="2">
        <f>0</f>
        <v>0</v>
      </c>
      <c r="AH593" s="2">
        <f>0</f>
        <v>0</v>
      </c>
      <c r="AI593" s="2">
        <f>0</f>
        <v>0</v>
      </c>
      <c r="AJ593" s="2">
        <f>0</f>
        <v>0</v>
      </c>
      <c r="AK593" s="2">
        <v>12.65</v>
      </c>
      <c r="AL593" s="2">
        <v>0</v>
      </c>
      <c r="AM593" s="2">
        <v>0</v>
      </c>
      <c r="AN593" s="2">
        <v>0</v>
      </c>
      <c r="AO593" s="2">
        <v>0</v>
      </c>
      <c r="AP593" s="2">
        <v>0</v>
      </c>
      <c r="AQ593" s="2">
        <v>0</v>
      </c>
      <c r="AR593" s="2">
        <v>0</v>
      </c>
      <c r="AS593" s="2">
        <v>0</v>
      </c>
      <c r="AT593" s="2">
        <v>0</v>
      </c>
      <c r="AU593" s="2">
        <v>0</v>
      </c>
      <c r="AV593" s="2">
        <v>1</v>
      </c>
      <c r="AW593" s="2">
        <v>1</v>
      </c>
      <c r="AX593" s="2"/>
      <c r="AY593" s="2"/>
      <c r="AZ593" s="2">
        <v>1</v>
      </c>
      <c r="BA593" s="2">
        <v>1</v>
      </c>
      <c r="BB593" s="2">
        <v>1</v>
      </c>
      <c r="BC593" s="2">
        <v>1</v>
      </c>
      <c r="BD593" s="2" t="s">
        <v>6</v>
      </c>
      <c r="BE593" s="2" t="s">
        <v>6</v>
      </c>
      <c r="BF593" s="2" t="s">
        <v>6</v>
      </c>
      <c r="BG593" s="2" t="s">
        <v>6</v>
      </c>
      <c r="BH593" s="2">
        <v>0</v>
      </c>
      <c r="BI593" s="2">
        <v>1</v>
      </c>
      <c r="BJ593" s="2" t="s">
        <v>584</v>
      </c>
      <c r="BK593" s="2"/>
      <c r="BL593" s="2"/>
      <c r="BM593" s="2">
        <v>700005</v>
      </c>
      <c r="BN593" s="2">
        <v>0</v>
      </c>
      <c r="BO593" s="2" t="s">
        <v>6</v>
      </c>
      <c r="BP593" s="2">
        <v>0</v>
      </c>
      <c r="BQ593" s="2">
        <v>10</v>
      </c>
      <c r="BR593" s="2">
        <v>0</v>
      </c>
      <c r="BS593" s="2">
        <v>1</v>
      </c>
      <c r="BT593" s="2">
        <v>1</v>
      </c>
      <c r="BU593" s="2">
        <v>1</v>
      </c>
      <c r="BV593" s="2">
        <v>1</v>
      </c>
      <c r="BW593" s="2">
        <v>1</v>
      </c>
      <c r="BX593" s="2">
        <v>1</v>
      </c>
      <c r="BY593" s="2" t="s">
        <v>6</v>
      </c>
      <c r="BZ593" s="2">
        <v>0</v>
      </c>
      <c r="CA593" s="2">
        <v>0</v>
      </c>
      <c r="CB593" s="2"/>
      <c r="CC593" s="2"/>
      <c r="CD593" s="2"/>
      <c r="CE593" s="2">
        <v>0</v>
      </c>
      <c r="CF593" s="2">
        <v>0</v>
      </c>
      <c r="CG593" s="2">
        <v>0</v>
      </c>
      <c r="CH593" s="2"/>
      <c r="CI593" s="2"/>
      <c r="CJ593" s="2"/>
      <c r="CK593" s="2"/>
      <c r="CL593" s="2"/>
      <c r="CM593" s="2">
        <v>0</v>
      </c>
      <c r="CN593" s="2" t="s">
        <v>6</v>
      </c>
      <c r="CO593" s="2">
        <v>0</v>
      </c>
      <c r="CP593" s="2">
        <f>AB593*AZ593</f>
        <v>12.65</v>
      </c>
      <c r="CQ593" s="2">
        <v>0</v>
      </c>
      <c r="CR593" s="2">
        <v>0</v>
      </c>
      <c r="CS593" s="2">
        <v>0</v>
      </c>
      <c r="CT593" s="2">
        <v>0</v>
      </c>
      <c r="CU593" s="2">
        <v>0</v>
      </c>
      <c r="CV593" s="2">
        <v>0</v>
      </c>
      <c r="CW593" s="2">
        <v>0</v>
      </c>
      <c r="CX593" s="2">
        <v>0</v>
      </c>
      <c r="CY593" s="2">
        <v>0</v>
      </c>
      <c r="CZ593" s="2">
        <v>0</v>
      </c>
      <c r="DA593" s="2"/>
      <c r="DB593" s="2"/>
      <c r="DC593" s="2" t="s">
        <v>6</v>
      </c>
      <c r="DD593" s="2" t="s">
        <v>6</v>
      </c>
      <c r="DE593" s="2" t="s">
        <v>6</v>
      </c>
      <c r="DF593" s="2" t="s">
        <v>6</v>
      </c>
      <c r="DG593" s="2" t="s">
        <v>6</v>
      </c>
      <c r="DH593" s="2" t="s">
        <v>6</v>
      </c>
      <c r="DI593" s="2" t="s">
        <v>6</v>
      </c>
      <c r="DJ593" s="2" t="s">
        <v>6</v>
      </c>
      <c r="DK593" s="2" t="s">
        <v>6</v>
      </c>
      <c r="DL593" s="2" t="s">
        <v>6</v>
      </c>
      <c r="DM593" s="2" t="s">
        <v>6</v>
      </c>
      <c r="DN593" s="2">
        <v>0</v>
      </c>
      <c r="DO593" s="2">
        <v>0</v>
      </c>
      <c r="DP593" s="2">
        <v>1</v>
      </c>
      <c r="DQ593" s="2">
        <v>1</v>
      </c>
      <c r="DR593" s="2"/>
      <c r="DS593" s="2"/>
      <c r="DT593" s="2"/>
      <c r="DU593" s="2">
        <v>1013</v>
      </c>
      <c r="DV593" s="2" t="s">
        <v>576</v>
      </c>
      <c r="DW593" s="2" t="s">
        <v>576</v>
      </c>
      <c r="DX593" s="2">
        <v>1</v>
      </c>
      <c r="DY593" s="2"/>
      <c r="DZ593" s="2"/>
      <c r="EA593" s="2"/>
      <c r="EB593" s="2"/>
      <c r="EC593" s="2"/>
      <c r="ED593" s="2"/>
      <c r="EE593" s="2">
        <v>16510679</v>
      </c>
      <c r="EF593" s="2">
        <v>10</v>
      </c>
      <c r="EG593" s="2" t="s">
        <v>585</v>
      </c>
      <c r="EH593" s="2">
        <v>0</v>
      </c>
      <c r="EI593" s="2" t="s">
        <v>6</v>
      </c>
      <c r="EJ593" s="2">
        <v>1</v>
      </c>
      <c r="EK593" s="2">
        <v>700005</v>
      </c>
      <c r="EL593" s="2" t="s">
        <v>586</v>
      </c>
      <c r="EM593" s="2" t="s">
        <v>587</v>
      </c>
      <c r="EN593" s="2"/>
      <c r="EO593" s="2" t="s">
        <v>6</v>
      </c>
      <c r="EP593" s="2"/>
      <c r="EQ593" s="2">
        <v>0</v>
      </c>
      <c r="ER593" s="2">
        <v>0</v>
      </c>
      <c r="ES593" s="2">
        <v>0</v>
      </c>
      <c r="ET593" s="2">
        <v>0</v>
      </c>
      <c r="EU593" s="2">
        <v>0</v>
      </c>
      <c r="EV593" s="2">
        <v>0</v>
      </c>
      <c r="EW593" s="2">
        <v>0</v>
      </c>
      <c r="EX593" s="2">
        <v>0</v>
      </c>
      <c r="EY593" s="2">
        <v>0</v>
      </c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2"/>
      <c r="FP593" s="2"/>
      <c r="FQ593" s="2">
        <v>0</v>
      </c>
      <c r="FR593" s="2">
        <f>ROUND(IF(AND(BH593=3,BI593=3),P593,0),2)</f>
        <v>0</v>
      </c>
      <c r="FS593" s="2">
        <v>0</v>
      </c>
      <c r="FT593" s="2"/>
      <c r="FU593" s="2"/>
      <c r="FV593" s="2"/>
      <c r="FW593" s="2"/>
      <c r="FX593" s="2">
        <v>0</v>
      </c>
      <c r="FY593" s="2">
        <v>0</v>
      </c>
      <c r="FZ593" s="2"/>
      <c r="GA593" s="2" t="s">
        <v>6</v>
      </c>
      <c r="GB593" s="2"/>
      <c r="GC593" s="2"/>
      <c r="GD593" s="2">
        <v>0</v>
      </c>
      <c r="GE593" s="2"/>
      <c r="GF593" s="2">
        <v>1928226394</v>
      </c>
      <c r="GG593" s="2">
        <v>2</v>
      </c>
      <c r="GH593" s="2">
        <v>1</v>
      </c>
      <c r="GI593" s="2">
        <v>-2</v>
      </c>
      <c r="GJ593" s="2">
        <v>2</v>
      </c>
      <c r="GK593" s="2">
        <f>ROUND(R593*(R12)/100,2)</f>
        <v>0</v>
      </c>
      <c r="GL593" s="2">
        <f>ROUND(IF(AND(BH593=3,BI593=3,FS593&lt;&gt;0),P593,0),2)</f>
        <v>0</v>
      </c>
      <c r="GM593" s="2">
        <f>ROUND(CP593*I593,2)</f>
        <v>225.95</v>
      </c>
      <c r="GN593" s="2">
        <f>IF(OR(BI593=0,BI593=1),ROUND(CP593*I593,2),0)</f>
        <v>225.95</v>
      </c>
      <c r="GO593" s="2">
        <f>IF(BI593=2,ROUND(CP593*I593,2),0)</f>
        <v>0</v>
      </c>
      <c r="GP593" s="2">
        <f>IF(BI593=4,ROUND(CP593*I593,2)+GX593,0)</f>
        <v>0</v>
      </c>
      <c r="GQ593" s="2"/>
      <c r="GR593" s="2">
        <v>0</v>
      </c>
      <c r="GS593" s="2">
        <v>3</v>
      </c>
      <c r="GT593" s="2">
        <v>0</v>
      </c>
      <c r="GU593" s="2" t="s">
        <v>6</v>
      </c>
      <c r="GV593" s="2">
        <f>0</f>
        <v>0</v>
      </c>
      <c r="GW593" s="2">
        <v>1</v>
      </c>
      <c r="GX593" s="2">
        <f>0</f>
        <v>0</v>
      </c>
      <c r="GY593" s="2"/>
      <c r="GZ593" s="2"/>
      <c r="HA593" s="2">
        <v>0</v>
      </c>
      <c r="HB593" s="2">
        <v>0</v>
      </c>
      <c r="HC593" s="2">
        <v>0</v>
      </c>
      <c r="HD593" s="2"/>
      <c r="HE593" s="2"/>
      <c r="HF593" s="2"/>
      <c r="HG593" s="2"/>
      <c r="HH593" s="2"/>
      <c r="HI593" s="2"/>
      <c r="HJ593" s="2"/>
      <c r="HK593" s="2"/>
      <c r="HL593" s="2"/>
      <c r="HM593" s="2"/>
      <c r="HN593" s="2"/>
      <c r="HO593" s="2"/>
      <c r="HP593" s="2"/>
      <c r="HQ593" s="2"/>
      <c r="HR593" s="2"/>
      <c r="HS593" s="2"/>
      <c r="HT593" s="2"/>
      <c r="HU593" s="2"/>
      <c r="HV593" s="2"/>
      <c r="HW593" s="2"/>
      <c r="HX593" s="2"/>
      <c r="HY593" s="2"/>
      <c r="HZ593" s="2"/>
      <c r="IA593" s="2"/>
      <c r="IB593" s="2"/>
      <c r="IC593" s="2"/>
      <c r="ID593" s="2"/>
      <c r="IE593" s="2"/>
      <c r="IF593" s="2"/>
      <c r="IG593" s="2"/>
      <c r="IH593" s="2"/>
      <c r="II593" s="2"/>
      <c r="IJ593" s="2"/>
      <c r="IK593" s="2">
        <v>0</v>
      </c>
      <c r="IL593" s="2"/>
      <c r="IM593" s="2"/>
      <c r="IN593" s="2"/>
      <c r="IO593" s="2"/>
      <c r="IP593" s="2"/>
      <c r="IQ593" s="2"/>
      <c r="IR593" s="2"/>
      <c r="IS593" s="2"/>
      <c r="IT593" s="2"/>
      <c r="IU593" s="2"/>
    </row>
    <row r="594" spans="1:255" x14ac:dyDescent="0.2">
      <c r="A594">
        <v>17</v>
      </c>
      <c r="B594">
        <v>1</v>
      </c>
      <c r="E594" t="s">
        <v>581</v>
      </c>
      <c r="F594" t="s">
        <v>582</v>
      </c>
      <c r="G594" t="s">
        <v>583</v>
      </c>
      <c r="H594" t="s">
        <v>576</v>
      </c>
      <c r="I594">
        <v>17.861999999999998</v>
      </c>
      <c r="J594">
        <v>0</v>
      </c>
      <c r="O594">
        <f>0</f>
        <v>0</v>
      </c>
      <c r="P594">
        <f>0</f>
        <v>0</v>
      </c>
      <c r="Q594">
        <f>0</f>
        <v>0</v>
      </c>
      <c r="R594">
        <f>0</f>
        <v>0</v>
      </c>
      <c r="S594">
        <f>0</f>
        <v>0</v>
      </c>
      <c r="T594">
        <f>0</f>
        <v>0</v>
      </c>
      <c r="U594">
        <f>0</f>
        <v>0</v>
      </c>
      <c r="V594">
        <f>0</f>
        <v>0</v>
      </c>
      <c r="W594">
        <f>0</f>
        <v>0</v>
      </c>
      <c r="X594">
        <f>0</f>
        <v>0</v>
      </c>
      <c r="Y594">
        <f>0</f>
        <v>0</v>
      </c>
      <c r="AA594">
        <v>16781639</v>
      </c>
      <c r="AB594">
        <f>ROUND((AK594),6)</f>
        <v>12.65</v>
      </c>
      <c r="AC594">
        <f>0</f>
        <v>0</v>
      </c>
      <c r="AD594">
        <f>0</f>
        <v>0</v>
      </c>
      <c r="AE594">
        <f>0</f>
        <v>0</v>
      </c>
      <c r="AF594">
        <f>0</f>
        <v>0</v>
      </c>
      <c r="AG594">
        <f>0</f>
        <v>0</v>
      </c>
      <c r="AH594">
        <f>0</f>
        <v>0</v>
      </c>
      <c r="AI594">
        <f>0</f>
        <v>0</v>
      </c>
      <c r="AJ594">
        <f>0</f>
        <v>0</v>
      </c>
      <c r="AK594">
        <v>12.65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1</v>
      </c>
      <c r="AW594">
        <v>1</v>
      </c>
      <c r="AZ594">
        <v>6.66</v>
      </c>
      <c r="BA594">
        <v>1</v>
      </c>
      <c r="BB594">
        <v>1</v>
      </c>
      <c r="BC594">
        <v>1</v>
      </c>
      <c r="BD594" t="s">
        <v>6</v>
      </c>
      <c r="BE594" t="s">
        <v>6</v>
      </c>
      <c r="BF594" t="s">
        <v>6</v>
      </c>
      <c r="BG594" t="s">
        <v>6</v>
      </c>
      <c r="BH594">
        <v>0</v>
      </c>
      <c r="BI594">
        <v>1</v>
      </c>
      <c r="BJ594" t="s">
        <v>584</v>
      </c>
      <c r="BM594">
        <v>700005</v>
      </c>
      <c r="BN594">
        <v>0</v>
      </c>
      <c r="BO594" t="s">
        <v>6</v>
      </c>
      <c r="BP594">
        <v>0</v>
      </c>
      <c r="BQ594">
        <v>10</v>
      </c>
      <c r="BR594">
        <v>0</v>
      </c>
      <c r="BS594">
        <v>1</v>
      </c>
      <c r="BT594">
        <v>1</v>
      </c>
      <c r="BU594">
        <v>1</v>
      </c>
      <c r="BV594">
        <v>1</v>
      </c>
      <c r="BW594">
        <v>1</v>
      </c>
      <c r="BX594">
        <v>1</v>
      </c>
      <c r="BY594" t="s">
        <v>6</v>
      </c>
      <c r="BZ594">
        <v>0</v>
      </c>
      <c r="CA594">
        <v>0</v>
      </c>
      <c r="CE594">
        <v>0</v>
      </c>
      <c r="CF594">
        <v>0</v>
      </c>
      <c r="CG594">
        <v>0</v>
      </c>
      <c r="CM594">
        <v>0</v>
      </c>
      <c r="CN594" t="s">
        <v>6</v>
      </c>
      <c r="CO594">
        <v>0</v>
      </c>
      <c r="CP594">
        <f>AB594*AZ594</f>
        <v>84.249000000000009</v>
      </c>
      <c r="CQ594">
        <v>0</v>
      </c>
      <c r="CR594">
        <v>0</v>
      </c>
      <c r="CS594">
        <v>0</v>
      </c>
      <c r="CT594">
        <v>0</v>
      </c>
      <c r="CU594">
        <v>0</v>
      </c>
      <c r="CV594">
        <v>0</v>
      </c>
      <c r="CW594">
        <v>0</v>
      </c>
      <c r="CX594">
        <v>0</v>
      </c>
      <c r="CY594">
        <v>0</v>
      </c>
      <c r="CZ594">
        <v>0</v>
      </c>
      <c r="DC594" t="s">
        <v>6</v>
      </c>
      <c r="DD594" t="s">
        <v>6</v>
      </c>
      <c r="DE594" t="s">
        <v>6</v>
      </c>
      <c r="DF594" t="s">
        <v>6</v>
      </c>
      <c r="DG594" t="s">
        <v>6</v>
      </c>
      <c r="DH594" t="s">
        <v>6</v>
      </c>
      <c r="DI594" t="s">
        <v>6</v>
      </c>
      <c r="DJ594" t="s">
        <v>6</v>
      </c>
      <c r="DK594" t="s">
        <v>6</v>
      </c>
      <c r="DL594" t="s">
        <v>6</v>
      </c>
      <c r="DM594" t="s">
        <v>6</v>
      </c>
      <c r="DN594">
        <v>0</v>
      </c>
      <c r="DO594">
        <v>0</v>
      </c>
      <c r="DP594">
        <v>1</v>
      </c>
      <c r="DQ594">
        <v>1</v>
      </c>
      <c r="DU594">
        <v>1013</v>
      </c>
      <c r="DV594" t="s">
        <v>576</v>
      </c>
      <c r="DW594" t="s">
        <v>576</v>
      </c>
      <c r="DX594">
        <v>1</v>
      </c>
      <c r="EE594">
        <v>16510679</v>
      </c>
      <c r="EF594">
        <v>10</v>
      </c>
      <c r="EG594" t="s">
        <v>585</v>
      </c>
      <c r="EH594">
        <v>0</v>
      </c>
      <c r="EI594" t="s">
        <v>6</v>
      </c>
      <c r="EJ594">
        <v>1</v>
      </c>
      <c r="EK594">
        <v>700005</v>
      </c>
      <c r="EL594" t="s">
        <v>586</v>
      </c>
      <c r="EM594" t="s">
        <v>587</v>
      </c>
      <c r="EO594" t="s">
        <v>6</v>
      </c>
      <c r="EQ594">
        <v>0</v>
      </c>
      <c r="ER594">
        <v>0</v>
      </c>
      <c r="ES594">
        <v>0</v>
      </c>
      <c r="ET594">
        <v>0</v>
      </c>
      <c r="EU594">
        <v>0</v>
      </c>
      <c r="EV594">
        <v>0</v>
      </c>
      <c r="EW594">
        <v>0</v>
      </c>
      <c r="EX594">
        <v>0</v>
      </c>
      <c r="EY594">
        <v>0</v>
      </c>
      <c r="FQ594">
        <v>0</v>
      </c>
      <c r="FR594">
        <f>ROUND(IF(AND(BH594=3,BI594=3),P594,0),2)</f>
        <v>0</v>
      </c>
      <c r="FS594">
        <v>0</v>
      </c>
      <c r="FX594">
        <v>0</v>
      </c>
      <c r="FY594">
        <v>0</v>
      </c>
      <c r="GA594" t="s">
        <v>6</v>
      </c>
      <c r="GD594">
        <v>0</v>
      </c>
      <c r="GF594">
        <v>1928226394</v>
      </c>
      <c r="GG594">
        <v>1</v>
      </c>
      <c r="GH594">
        <v>1</v>
      </c>
      <c r="GI594">
        <v>4</v>
      </c>
      <c r="GJ594">
        <v>2</v>
      </c>
      <c r="GK594">
        <f>ROUND(R594*(S12)/100,2)</f>
        <v>0</v>
      </c>
      <c r="GL594">
        <f>ROUND(IF(AND(BH594=3,BI594=3,FS594&lt;&gt;0),P594,0),2)</f>
        <v>0</v>
      </c>
      <c r="GM594">
        <f>ROUND(CP594*I594,2)</f>
        <v>1504.86</v>
      </c>
      <c r="GN594">
        <f>IF(OR(BI594=0,BI594=1),ROUND(CP594*I594,2),0)</f>
        <v>1504.86</v>
      </c>
      <c r="GO594">
        <f>IF(BI594=2,ROUND(CP594*I594,2),0)</f>
        <v>0</v>
      </c>
      <c r="GP594">
        <f>IF(BI594=4,ROUND(CP594*I594,2)+GX594,0)</f>
        <v>0</v>
      </c>
      <c r="GR594">
        <v>0</v>
      </c>
      <c r="GS594">
        <v>3</v>
      </c>
      <c r="GT594">
        <v>0</v>
      </c>
      <c r="GU594" t="s">
        <v>6</v>
      </c>
      <c r="GV594">
        <f>0</f>
        <v>0</v>
      </c>
      <c r="GW594">
        <v>1</v>
      </c>
      <c r="GX594">
        <f>0</f>
        <v>0</v>
      </c>
      <c r="HA594">
        <v>0</v>
      </c>
      <c r="HB594">
        <v>0</v>
      </c>
      <c r="HC594">
        <v>0</v>
      </c>
      <c r="IK594">
        <v>0</v>
      </c>
    </row>
    <row r="596" spans="1:255" x14ac:dyDescent="0.2">
      <c r="A596" s="3">
        <v>51</v>
      </c>
      <c r="B596" s="3">
        <f>B587</f>
        <v>1</v>
      </c>
      <c r="C596" s="3">
        <f>A587</f>
        <v>4</v>
      </c>
      <c r="D596" s="3">
        <f>ROW(A587)</f>
        <v>587</v>
      </c>
      <c r="E596" s="3"/>
      <c r="F596" s="3" t="str">
        <f>IF(F587&lt;&gt;"",F587,"")</f>
        <v>Новый раздел</v>
      </c>
      <c r="G596" s="3" t="str">
        <f>IF(G587&lt;&gt;"",G587,"")</f>
        <v>Раздел 5 Разные работы</v>
      </c>
      <c r="H596" s="3">
        <v>0</v>
      </c>
      <c r="I596" s="3"/>
      <c r="J596" s="3"/>
      <c r="K596" s="3"/>
      <c r="L596" s="3"/>
      <c r="M596" s="3"/>
      <c r="N596" s="3"/>
      <c r="O596" s="3">
        <f t="shared" ref="O596:T596" si="480">ROUND(AB596,2)</f>
        <v>0</v>
      </c>
      <c r="P596" s="3">
        <f t="shared" si="480"/>
        <v>0</v>
      </c>
      <c r="Q596" s="3">
        <f t="shared" si="480"/>
        <v>0</v>
      </c>
      <c r="R596" s="3">
        <f t="shared" si="480"/>
        <v>0</v>
      </c>
      <c r="S596" s="3">
        <f t="shared" si="480"/>
        <v>0</v>
      </c>
      <c r="T596" s="3">
        <f t="shared" si="480"/>
        <v>0</v>
      </c>
      <c r="U596" s="3">
        <f>AH596</f>
        <v>0</v>
      </c>
      <c r="V596" s="3">
        <f>AI596</f>
        <v>0</v>
      </c>
      <c r="W596" s="3">
        <f>ROUND(AJ596,2)</f>
        <v>0</v>
      </c>
      <c r="X596" s="3">
        <f>ROUND(AK596,2)</f>
        <v>0</v>
      </c>
      <c r="Y596" s="3">
        <f>ROUND(AL596,2)</f>
        <v>0</v>
      </c>
      <c r="Z596" s="3"/>
      <c r="AA596" s="3"/>
      <c r="AB596" s="3">
        <f>ROUND(SUMIF(AA591:AA594,"=16781625",O591:O594),2)</f>
        <v>0</v>
      </c>
      <c r="AC596" s="3">
        <f>ROUND(SUMIF(AA591:AA594,"=16781625",P591:P594),2)</f>
        <v>0</v>
      </c>
      <c r="AD596" s="3">
        <f>ROUND(SUMIF(AA591:AA594,"=16781625",Q591:Q594),2)</f>
        <v>0</v>
      </c>
      <c r="AE596" s="3">
        <f>ROUND(SUMIF(AA591:AA594,"=16781625",R591:R594),2)</f>
        <v>0</v>
      </c>
      <c r="AF596" s="3">
        <f>ROUND(SUMIF(AA591:AA594,"=16781625",S591:S594),2)</f>
        <v>0</v>
      </c>
      <c r="AG596" s="3">
        <f>ROUND(SUMIF(AA591:AA594,"=16781625",T591:T594),2)</f>
        <v>0</v>
      </c>
      <c r="AH596" s="3">
        <f>SUMIF(AA591:AA594,"=16781625",U591:U594)</f>
        <v>0</v>
      </c>
      <c r="AI596" s="3">
        <f>SUMIF(AA591:AA594,"=16781625",V591:V594)</f>
        <v>0</v>
      </c>
      <c r="AJ596" s="3">
        <f>ROUND(SUMIF(AA591:AA594,"=16781625",W591:W594),2)</f>
        <v>0</v>
      </c>
      <c r="AK596" s="3">
        <f>ROUND(SUMIF(AA591:AA594,"=16781625",X591:X594),2)</f>
        <v>0</v>
      </c>
      <c r="AL596" s="3">
        <f>ROUND(SUMIF(AA591:AA594,"=16781625",Y591:Y594),2)</f>
        <v>0</v>
      </c>
      <c r="AM596" s="3"/>
      <c r="AN596" s="3"/>
      <c r="AO596" s="3">
        <f t="shared" ref="AO596:BC596" si="481">ROUND(BX596,2)</f>
        <v>0</v>
      </c>
      <c r="AP596" s="3">
        <f t="shared" si="481"/>
        <v>0</v>
      </c>
      <c r="AQ596" s="3">
        <f t="shared" si="481"/>
        <v>0</v>
      </c>
      <c r="AR596" s="3">
        <f t="shared" si="481"/>
        <v>993.66</v>
      </c>
      <c r="AS596" s="3">
        <f t="shared" si="481"/>
        <v>993.66</v>
      </c>
      <c r="AT596" s="3">
        <f t="shared" si="481"/>
        <v>0</v>
      </c>
      <c r="AU596" s="3">
        <f t="shared" si="481"/>
        <v>0</v>
      </c>
      <c r="AV596" s="3">
        <f t="shared" si="481"/>
        <v>0</v>
      </c>
      <c r="AW596" s="3">
        <f t="shared" si="481"/>
        <v>0</v>
      </c>
      <c r="AX596" s="3">
        <f t="shared" si="481"/>
        <v>0</v>
      </c>
      <c r="AY596" s="3">
        <f t="shared" si="481"/>
        <v>0</v>
      </c>
      <c r="AZ596" s="3">
        <f t="shared" si="481"/>
        <v>0</v>
      </c>
      <c r="BA596" s="3">
        <f t="shared" si="481"/>
        <v>0</v>
      </c>
      <c r="BB596" s="3">
        <f t="shared" si="481"/>
        <v>0</v>
      </c>
      <c r="BC596" s="3">
        <f t="shared" si="481"/>
        <v>0</v>
      </c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>
        <f>ROUND(SUMIF(AA591:AA594,"=16781625",FQ591:FQ594),2)</f>
        <v>0</v>
      </c>
      <c r="BY596" s="3">
        <f>ROUND(SUMIF(AA591:AA594,"=16781625",FR591:FR594),2)</f>
        <v>0</v>
      </c>
      <c r="BZ596" s="3">
        <f>ROUND(SUMIF(AA591:AA594,"=16781625",GL591:GL594),2)</f>
        <v>0</v>
      </c>
      <c r="CA596" s="3">
        <f>ROUND(SUMIF(AA591:AA594,"=16781625",GM591:GM594),2)</f>
        <v>993.66</v>
      </c>
      <c r="CB596" s="3">
        <f>ROUND(SUMIF(AA591:AA594,"=16781625",GN591:GN594),2)</f>
        <v>993.66</v>
      </c>
      <c r="CC596" s="3">
        <f>ROUND(SUMIF(AA591:AA594,"=16781625",GO591:GO594),2)</f>
        <v>0</v>
      </c>
      <c r="CD596" s="3">
        <f>ROUND(SUMIF(AA591:AA594,"=16781625",GP591:GP594),2)</f>
        <v>0</v>
      </c>
      <c r="CE596" s="3">
        <f>AC596-BX596</f>
        <v>0</v>
      </c>
      <c r="CF596" s="3">
        <f>AC596-BY596</f>
        <v>0</v>
      </c>
      <c r="CG596" s="3">
        <f>BX596-BZ596</f>
        <v>0</v>
      </c>
      <c r="CH596" s="3">
        <f>AC596-BX596-BY596+BZ596</f>
        <v>0</v>
      </c>
      <c r="CI596" s="3">
        <f>BY596-BZ596</f>
        <v>0</v>
      </c>
      <c r="CJ596" s="3">
        <f>ROUND(SUMIF(AA591:AA594,"=16781625",GX591:GX594),2)</f>
        <v>0</v>
      </c>
      <c r="CK596" s="3">
        <f>ROUND(SUMIF(AA591:AA594,"=16781625",GY591:GY594),2)</f>
        <v>0</v>
      </c>
      <c r="CL596" s="3">
        <f>ROUND(SUMIF(AA591:AA594,"=16781625",GZ591:GZ594),2)</f>
        <v>0</v>
      </c>
      <c r="CM596" s="3"/>
      <c r="CN596" s="3"/>
      <c r="CO596" s="3"/>
      <c r="CP596" s="3"/>
      <c r="CQ596" s="3"/>
      <c r="CR596" s="3"/>
      <c r="CS596" s="3"/>
      <c r="CT596" s="3"/>
      <c r="CU596" s="3"/>
      <c r="CV596" s="3"/>
      <c r="CW596" s="3"/>
      <c r="CX596" s="3"/>
      <c r="CY596" s="3"/>
      <c r="CZ596" s="3"/>
      <c r="DA596" s="3"/>
      <c r="DB596" s="3"/>
      <c r="DC596" s="3"/>
      <c r="DD596" s="3"/>
      <c r="DE596" s="3"/>
      <c r="DF596" s="3"/>
      <c r="DG596" s="4">
        <f t="shared" ref="DG596:DL596" si="482">ROUND(DT596,2)</f>
        <v>0</v>
      </c>
      <c r="DH596" s="4">
        <f t="shared" si="482"/>
        <v>0</v>
      </c>
      <c r="DI596" s="4">
        <f t="shared" si="482"/>
        <v>0</v>
      </c>
      <c r="DJ596" s="4">
        <f t="shared" si="482"/>
        <v>0</v>
      </c>
      <c r="DK596" s="4">
        <f t="shared" si="482"/>
        <v>0</v>
      </c>
      <c r="DL596" s="4">
        <f t="shared" si="482"/>
        <v>0</v>
      </c>
      <c r="DM596" s="4">
        <f>DZ596</f>
        <v>0</v>
      </c>
      <c r="DN596" s="4">
        <f>EA596</f>
        <v>0</v>
      </c>
      <c r="DO596" s="4">
        <f>ROUND(EB596,2)</f>
        <v>0</v>
      </c>
      <c r="DP596" s="4">
        <f>ROUND(EC596,2)</f>
        <v>0</v>
      </c>
      <c r="DQ596" s="4">
        <f>ROUND(ED596,2)</f>
        <v>0</v>
      </c>
      <c r="DR596" s="4"/>
      <c r="DS596" s="4"/>
      <c r="DT596" s="4">
        <f>ROUND(SUMIF(AA591:AA594,"=16781639",O591:O594),2)</f>
        <v>0</v>
      </c>
      <c r="DU596" s="4">
        <f>ROUND(SUMIF(AA591:AA594,"=16781639",P591:P594),2)</f>
        <v>0</v>
      </c>
      <c r="DV596" s="4">
        <f>ROUND(SUMIF(AA591:AA594,"=16781639",Q591:Q594),2)</f>
        <v>0</v>
      </c>
      <c r="DW596" s="4">
        <f>ROUND(SUMIF(AA591:AA594,"=16781639",R591:R594),2)</f>
        <v>0</v>
      </c>
      <c r="DX596" s="4">
        <f>ROUND(SUMIF(AA591:AA594,"=16781639",S591:S594),2)</f>
        <v>0</v>
      </c>
      <c r="DY596" s="4">
        <f>ROUND(SUMIF(AA591:AA594,"=16781639",T591:T594),2)</f>
        <v>0</v>
      </c>
      <c r="DZ596" s="4">
        <f>SUMIF(AA591:AA594,"=16781639",U591:U594)</f>
        <v>0</v>
      </c>
      <c r="EA596" s="4">
        <f>SUMIF(AA591:AA594,"=16781639",V591:V594)</f>
        <v>0</v>
      </c>
      <c r="EB596" s="4">
        <f>ROUND(SUMIF(AA591:AA594,"=16781639",W591:W594),2)</f>
        <v>0</v>
      </c>
      <c r="EC596" s="4">
        <f>ROUND(SUMIF(AA591:AA594,"=16781639",X591:X594),2)</f>
        <v>0</v>
      </c>
      <c r="ED596" s="4">
        <f>ROUND(SUMIF(AA591:AA594,"=16781639",Y591:Y594),2)</f>
        <v>0</v>
      </c>
      <c r="EE596" s="4"/>
      <c r="EF596" s="4"/>
      <c r="EG596" s="4">
        <f t="shared" ref="EG596:EU596" si="483">ROUND(FP596,2)</f>
        <v>0</v>
      </c>
      <c r="EH596" s="4">
        <f t="shared" si="483"/>
        <v>0</v>
      </c>
      <c r="EI596" s="4">
        <f t="shared" si="483"/>
        <v>0</v>
      </c>
      <c r="EJ596" s="4">
        <f t="shared" si="483"/>
        <v>6617.8</v>
      </c>
      <c r="EK596" s="4">
        <f t="shared" si="483"/>
        <v>6617.8</v>
      </c>
      <c r="EL596" s="4">
        <f t="shared" si="483"/>
        <v>0</v>
      </c>
      <c r="EM596" s="4">
        <f t="shared" si="483"/>
        <v>0</v>
      </c>
      <c r="EN596" s="4">
        <f t="shared" si="483"/>
        <v>0</v>
      </c>
      <c r="EO596" s="4">
        <f t="shared" si="483"/>
        <v>0</v>
      </c>
      <c r="EP596" s="4">
        <f t="shared" si="483"/>
        <v>0</v>
      </c>
      <c r="EQ596" s="4">
        <f t="shared" si="483"/>
        <v>0</v>
      </c>
      <c r="ER596" s="4">
        <f t="shared" si="483"/>
        <v>0</v>
      </c>
      <c r="ES596" s="4">
        <f t="shared" si="483"/>
        <v>0</v>
      </c>
      <c r="ET596" s="4">
        <f t="shared" si="483"/>
        <v>0</v>
      </c>
      <c r="EU596" s="4">
        <f t="shared" si="483"/>
        <v>0</v>
      </c>
      <c r="EV596" s="4"/>
      <c r="EW596" s="4"/>
      <c r="EX596" s="4"/>
      <c r="EY596" s="4"/>
      <c r="EZ596" s="4"/>
      <c r="FA596" s="4"/>
      <c r="FB596" s="4"/>
      <c r="FC596" s="4"/>
      <c r="FD596" s="4"/>
      <c r="FE596" s="4"/>
      <c r="FF596" s="4"/>
      <c r="FG596" s="4"/>
      <c r="FH596" s="4"/>
      <c r="FI596" s="4"/>
      <c r="FJ596" s="4"/>
      <c r="FK596" s="4"/>
      <c r="FL596" s="4"/>
      <c r="FM596" s="4"/>
      <c r="FN596" s="4"/>
      <c r="FO596" s="4"/>
      <c r="FP596" s="4">
        <f>ROUND(SUMIF(AA591:AA594,"=16781639",FQ591:FQ594),2)</f>
        <v>0</v>
      </c>
      <c r="FQ596" s="4">
        <f>ROUND(SUMIF(AA591:AA594,"=16781639",FR591:FR594),2)</f>
        <v>0</v>
      </c>
      <c r="FR596" s="4">
        <f>ROUND(SUMIF(AA591:AA594,"=16781639",GL591:GL594),2)</f>
        <v>0</v>
      </c>
      <c r="FS596" s="4">
        <f>ROUND(SUMIF(AA591:AA594,"=16781639",GM591:GM594),2)</f>
        <v>6617.8</v>
      </c>
      <c r="FT596" s="4">
        <f>ROUND(SUMIF(AA591:AA594,"=16781639",GN591:GN594),2)</f>
        <v>6617.8</v>
      </c>
      <c r="FU596" s="4">
        <f>ROUND(SUMIF(AA591:AA594,"=16781639",GO591:GO594),2)</f>
        <v>0</v>
      </c>
      <c r="FV596" s="4">
        <f>ROUND(SUMIF(AA591:AA594,"=16781639",GP591:GP594),2)</f>
        <v>0</v>
      </c>
      <c r="FW596" s="4">
        <f>DU596-FP596</f>
        <v>0</v>
      </c>
      <c r="FX596" s="4">
        <f>DU596-FQ596</f>
        <v>0</v>
      </c>
      <c r="FY596" s="4">
        <f>FP596-FR596</f>
        <v>0</v>
      </c>
      <c r="FZ596" s="4">
        <f>DU596-FP596-FQ596+FR596</f>
        <v>0</v>
      </c>
      <c r="GA596" s="4">
        <f>FQ596-FR596</f>
        <v>0</v>
      </c>
      <c r="GB596" s="4">
        <f>ROUND(SUMIF(AA591:AA594,"=16781639",GX591:GX594),2)</f>
        <v>0</v>
      </c>
      <c r="GC596" s="4">
        <f>ROUND(SUMIF(AA591:AA594,"=16781639",GY591:GY594),2)</f>
        <v>0</v>
      </c>
      <c r="GD596" s="4">
        <f>ROUND(SUMIF(AA591:AA594,"=16781639",GZ591:GZ594),2)</f>
        <v>0</v>
      </c>
      <c r="GE596" s="4"/>
      <c r="GF596" s="4"/>
      <c r="GG596" s="4"/>
      <c r="GH596" s="4"/>
      <c r="GI596" s="4"/>
      <c r="GJ596" s="4"/>
      <c r="GK596" s="4"/>
      <c r="GL596" s="4"/>
      <c r="GM596" s="4"/>
      <c r="GN596" s="4"/>
      <c r="GO596" s="4"/>
      <c r="GP596" s="4"/>
      <c r="GQ596" s="4"/>
      <c r="GR596" s="4"/>
      <c r="GS596" s="4"/>
      <c r="GT596" s="4"/>
      <c r="GU596" s="4"/>
      <c r="GV596" s="4"/>
      <c r="GW596" s="4"/>
      <c r="GX596" s="4">
        <v>0</v>
      </c>
    </row>
    <row r="598" spans="1:255" x14ac:dyDescent="0.2">
      <c r="A598" s="5">
        <v>50</v>
      </c>
      <c r="B598" s="5">
        <v>0</v>
      </c>
      <c r="C598" s="5">
        <v>0</v>
      </c>
      <c r="D598" s="5">
        <v>1</v>
      </c>
      <c r="E598" s="5">
        <v>201</v>
      </c>
      <c r="F598" s="5">
        <f>ROUND(Source!O596,O598)</f>
        <v>0</v>
      </c>
      <c r="G598" s="5" t="s">
        <v>109</v>
      </c>
      <c r="H598" s="5" t="s">
        <v>110</v>
      </c>
      <c r="I598" s="5"/>
      <c r="J598" s="5"/>
      <c r="K598" s="5">
        <v>201</v>
      </c>
      <c r="L598" s="5">
        <v>1</v>
      </c>
      <c r="M598" s="5">
        <v>3</v>
      </c>
      <c r="N598" s="5" t="s">
        <v>6</v>
      </c>
      <c r="O598" s="5">
        <v>2</v>
      </c>
      <c r="P598" s="5">
        <f>ROUND(Source!DG596,O598)</f>
        <v>0</v>
      </c>
      <c r="Q598" s="5"/>
      <c r="R598" s="5"/>
      <c r="S598" s="5"/>
      <c r="T598" s="5"/>
      <c r="U598" s="5"/>
      <c r="V598" s="5"/>
      <c r="W598" s="5"/>
    </row>
    <row r="599" spans="1:255" x14ac:dyDescent="0.2">
      <c r="A599" s="5">
        <v>50</v>
      </c>
      <c r="B599" s="5">
        <v>0</v>
      </c>
      <c r="C599" s="5">
        <v>0</v>
      </c>
      <c r="D599" s="5">
        <v>1</v>
      </c>
      <c r="E599" s="5">
        <v>202</v>
      </c>
      <c r="F599" s="5">
        <f>ROUND(Source!P596,O599)</f>
        <v>0</v>
      </c>
      <c r="G599" s="5" t="s">
        <v>111</v>
      </c>
      <c r="H599" s="5" t="s">
        <v>112</v>
      </c>
      <c r="I599" s="5"/>
      <c r="J599" s="5"/>
      <c r="K599" s="5">
        <v>202</v>
      </c>
      <c r="L599" s="5">
        <v>2</v>
      </c>
      <c r="M599" s="5">
        <v>3</v>
      </c>
      <c r="N599" s="5" t="s">
        <v>6</v>
      </c>
      <c r="O599" s="5">
        <v>2</v>
      </c>
      <c r="P599" s="5">
        <f>ROUND(Source!DH596,O599)</f>
        <v>0</v>
      </c>
      <c r="Q599" s="5"/>
      <c r="R599" s="5"/>
      <c r="S599" s="5"/>
      <c r="T599" s="5"/>
      <c r="U599" s="5"/>
      <c r="V599" s="5"/>
      <c r="W599" s="5"/>
    </row>
    <row r="600" spans="1:255" x14ac:dyDescent="0.2">
      <c r="A600" s="5">
        <v>50</v>
      </c>
      <c r="B600" s="5">
        <v>0</v>
      </c>
      <c r="C600" s="5">
        <v>0</v>
      </c>
      <c r="D600" s="5">
        <v>1</v>
      </c>
      <c r="E600" s="5">
        <v>222</v>
      </c>
      <c r="F600" s="5">
        <f>ROUND(Source!AO596,O600)</f>
        <v>0</v>
      </c>
      <c r="G600" s="5" t="s">
        <v>113</v>
      </c>
      <c r="H600" s="5" t="s">
        <v>114</v>
      </c>
      <c r="I600" s="5"/>
      <c r="J600" s="5"/>
      <c r="K600" s="5">
        <v>222</v>
      </c>
      <c r="L600" s="5">
        <v>3</v>
      </c>
      <c r="M600" s="5">
        <v>3</v>
      </c>
      <c r="N600" s="5" t="s">
        <v>6</v>
      </c>
      <c r="O600" s="5">
        <v>2</v>
      </c>
      <c r="P600" s="5">
        <f>ROUND(Source!EG596,O600)</f>
        <v>0</v>
      </c>
      <c r="Q600" s="5"/>
      <c r="R600" s="5"/>
      <c r="S600" s="5"/>
      <c r="T600" s="5"/>
      <c r="U600" s="5"/>
      <c r="V600" s="5"/>
      <c r="W600" s="5"/>
    </row>
    <row r="601" spans="1:255" x14ac:dyDescent="0.2">
      <c r="A601" s="5">
        <v>50</v>
      </c>
      <c r="B601" s="5">
        <v>0</v>
      </c>
      <c r="C601" s="5">
        <v>0</v>
      </c>
      <c r="D601" s="5">
        <v>1</v>
      </c>
      <c r="E601" s="5">
        <v>225</v>
      </c>
      <c r="F601" s="5">
        <f>ROUND(Source!AV596,O601)</f>
        <v>0</v>
      </c>
      <c r="G601" s="5" t="s">
        <v>115</v>
      </c>
      <c r="H601" s="5" t="s">
        <v>116</v>
      </c>
      <c r="I601" s="5"/>
      <c r="J601" s="5"/>
      <c r="K601" s="5">
        <v>225</v>
      </c>
      <c r="L601" s="5">
        <v>4</v>
      </c>
      <c r="M601" s="5">
        <v>3</v>
      </c>
      <c r="N601" s="5" t="s">
        <v>6</v>
      </c>
      <c r="O601" s="5">
        <v>2</v>
      </c>
      <c r="P601" s="5">
        <f>ROUND(Source!EN596,O601)</f>
        <v>0</v>
      </c>
      <c r="Q601" s="5"/>
      <c r="R601" s="5"/>
      <c r="S601" s="5"/>
      <c r="T601" s="5"/>
      <c r="U601" s="5"/>
      <c r="V601" s="5"/>
      <c r="W601" s="5"/>
    </row>
    <row r="602" spans="1:255" x14ac:dyDescent="0.2">
      <c r="A602" s="5">
        <v>50</v>
      </c>
      <c r="B602" s="5">
        <v>0</v>
      </c>
      <c r="C602" s="5">
        <v>0</v>
      </c>
      <c r="D602" s="5">
        <v>1</v>
      </c>
      <c r="E602" s="5">
        <v>226</v>
      </c>
      <c r="F602" s="5">
        <f>ROUND(Source!AW596,O602)</f>
        <v>0</v>
      </c>
      <c r="G602" s="5" t="s">
        <v>117</v>
      </c>
      <c r="H602" s="5" t="s">
        <v>118</v>
      </c>
      <c r="I602" s="5"/>
      <c r="J602" s="5"/>
      <c r="K602" s="5">
        <v>226</v>
      </c>
      <c r="L602" s="5">
        <v>5</v>
      </c>
      <c r="M602" s="5">
        <v>3</v>
      </c>
      <c r="N602" s="5" t="s">
        <v>6</v>
      </c>
      <c r="O602" s="5">
        <v>2</v>
      </c>
      <c r="P602" s="5">
        <f>ROUND(Source!EO596,O602)</f>
        <v>0</v>
      </c>
      <c r="Q602" s="5"/>
      <c r="R602" s="5"/>
      <c r="S602" s="5"/>
      <c r="T602" s="5"/>
      <c r="U602" s="5"/>
      <c r="V602" s="5"/>
      <c r="W602" s="5"/>
    </row>
    <row r="603" spans="1:255" x14ac:dyDescent="0.2">
      <c r="A603" s="5">
        <v>50</v>
      </c>
      <c r="B603" s="5">
        <v>0</v>
      </c>
      <c r="C603" s="5">
        <v>0</v>
      </c>
      <c r="D603" s="5">
        <v>1</v>
      </c>
      <c r="E603" s="5">
        <v>227</v>
      </c>
      <c r="F603" s="5">
        <f>ROUND(Source!AX596,O603)</f>
        <v>0</v>
      </c>
      <c r="G603" s="5" t="s">
        <v>119</v>
      </c>
      <c r="H603" s="5" t="s">
        <v>120</v>
      </c>
      <c r="I603" s="5"/>
      <c r="J603" s="5"/>
      <c r="K603" s="5">
        <v>227</v>
      </c>
      <c r="L603" s="5">
        <v>6</v>
      </c>
      <c r="M603" s="5">
        <v>3</v>
      </c>
      <c r="N603" s="5" t="s">
        <v>6</v>
      </c>
      <c r="O603" s="5">
        <v>2</v>
      </c>
      <c r="P603" s="5">
        <f>ROUND(Source!EP596,O603)</f>
        <v>0</v>
      </c>
      <c r="Q603" s="5"/>
      <c r="R603" s="5"/>
      <c r="S603" s="5"/>
      <c r="T603" s="5"/>
      <c r="U603" s="5"/>
      <c r="V603" s="5"/>
      <c r="W603" s="5"/>
    </row>
    <row r="604" spans="1:255" x14ac:dyDescent="0.2">
      <c r="A604" s="5">
        <v>50</v>
      </c>
      <c r="B604" s="5">
        <v>0</v>
      </c>
      <c r="C604" s="5">
        <v>0</v>
      </c>
      <c r="D604" s="5">
        <v>1</v>
      </c>
      <c r="E604" s="5">
        <v>228</v>
      </c>
      <c r="F604" s="5">
        <f>ROUND(Source!AY596,O604)</f>
        <v>0</v>
      </c>
      <c r="G604" s="5" t="s">
        <v>121</v>
      </c>
      <c r="H604" s="5" t="s">
        <v>122</v>
      </c>
      <c r="I604" s="5"/>
      <c r="J604" s="5"/>
      <c r="K604" s="5">
        <v>228</v>
      </c>
      <c r="L604" s="5">
        <v>7</v>
      </c>
      <c r="M604" s="5">
        <v>3</v>
      </c>
      <c r="N604" s="5" t="s">
        <v>6</v>
      </c>
      <c r="O604" s="5">
        <v>2</v>
      </c>
      <c r="P604" s="5">
        <f>ROUND(Source!EQ596,O604)</f>
        <v>0</v>
      </c>
      <c r="Q604" s="5"/>
      <c r="R604" s="5"/>
      <c r="S604" s="5"/>
      <c r="T604" s="5"/>
      <c r="U604" s="5"/>
      <c r="V604" s="5"/>
      <c r="W604" s="5"/>
    </row>
    <row r="605" spans="1:255" x14ac:dyDescent="0.2">
      <c r="A605" s="5">
        <v>50</v>
      </c>
      <c r="B605" s="5">
        <v>0</v>
      </c>
      <c r="C605" s="5">
        <v>0</v>
      </c>
      <c r="D605" s="5">
        <v>1</v>
      </c>
      <c r="E605" s="5">
        <v>216</v>
      </c>
      <c r="F605" s="5">
        <f>ROUND(Source!AP596,O605)</f>
        <v>0</v>
      </c>
      <c r="G605" s="5" t="s">
        <v>123</v>
      </c>
      <c r="H605" s="5" t="s">
        <v>124</v>
      </c>
      <c r="I605" s="5"/>
      <c r="J605" s="5"/>
      <c r="K605" s="5">
        <v>216</v>
      </c>
      <c r="L605" s="5">
        <v>8</v>
      </c>
      <c r="M605" s="5">
        <v>3</v>
      </c>
      <c r="N605" s="5" t="s">
        <v>6</v>
      </c>
      <c r="O605" s="5">
        <v>2</v>
      </c>
      <c r="P605" s="5">
        <f>ROUND(Source!EH596,O605)</f>
        <v>0</v>
      </c>
      <c r="Q605" s="5"/>
      <c r="R605" s="5"/>
      <c r="S605" s="5"/>
      <c r="T605" s="5"/>
      <c r="U605" s="5"/>
      <c r="V605" s="5"/>
      <c r="W605" s="5"/>
    </row>
    <row r="606" spans="1:255" x14ac:dyDescent="0.2">
      <c r="A606" s="5">
        <v>50</v>
      </c>
      <c r="B606" s="5">
        <v>0</v>
      </c>
      <c r="C606" s="5">
        <v>0</v>
      </c>
      <c r="D606" s="5">
        <v>1</v>
      </c>
      <c r="E606" s="5">
        <v>223</v>
      </c>
      <c r="F606" s="5">
        <f>ROUND(Source!AQ596,O606)</f>
        <v>0</v>
      </c>
      <c r="G606" s="5" t="s">
        <v>125</v>
      </c>
      <c r="H606" s="5" t="s">
        <v>126</v>
      </c>
      <c r="I606" s="5"/>
      <c r="J606" s="5"/>
      <c r="K606" s="5">
        <v>223</v>
      </c>
      <c r="L606" s="5">
        <v>9</v>
      </c>
      <c r="M606" s="5">
        <v>3</v>
      </c>
      <c r="N606" s="5" t="s">
        <v>6</v>
      </c>
      <c r="O606" s="5">
        <v>2</v>
      </c>
      <c r="P606" s="5">
        <f>ROUND(Source!EI596,O606)</f>
        <v>0</v>
      </c>
      <c r="Q606" s="5"/>
      <c r="R606" s="5"/>
      <c r="S606" s="5"/>
      <c r="T606" s="5"/>
      <c r="U606" s="5"/>
      <c r="V606" s="5"/>
      <c r="W606" s="5"/>
    </row>
    <row r="607" spans="1:255" x14ac:dyDescent="0.2">
      <c r="A607" s="5">
        <v>50</v>
      </c>
      <c r="B607" s="5">
        <v>0</v>
      </c>
      <c r="C607" s="5">
        <v>0</v>
      </c>
      <c r="D607" s="5">
        <v>1</v>
      </c>
      <c r="E607" s="5">
        <v>229</v>
      </c>
      <c r="F607" s="5">
        <f>ROUND(Source!AZ596,O607)</f>
        <v>0</v>
      </c>
      <c r="G607" s="5" t="s">
        <v>127</v>
      </c>
      <c r="H607" s="5" t="s">
        <v>128</v>
      </c>
      <c r="I607" s="5"/>
      <c r="J607" s="5"/>
      <c r="K607" s="5">
        <v>229</v>
      </c>
      <c r="L607" s="5">
        <v>10</v>
      </c>
      <c r="M607" s="5">
        <v>3</v>
      </c>
      <c r="N607" s="5" t="s">
        <v>6</v>
      </c>
      <c r="O607" s="5">
        <v>2</v>
      </c>
      <c r="P607" s="5">
        <f>ROUND(Source!ER596,O607)</f>
        <v>0</v>
      </c>
      <c r="Q607" s="5"/>
      <c r="R607" s="5"/>
      <c r="S607" s="5"/>
      <c r="T607" s="5"/>
      <c r="U607" s="5"/>
      <c r="V607" s="5"/>
      <c r="W607" s="5"/>
    </row>
    <row r="608" spans="1:255" x14ac:dyDescent="0.2">
      <c r="A608" s="5">
        <v>50</v>
      </c>
      <c r="B608" s="5">
        <v>0</v>
      </c>
      <c r="C608" s="5">
        <v>0</v>
      </c>
      <c r="D608" s="5">
        <v>1</v>
      </c>
      <c r="E608" s="5">
        <v>203</v>
      </c>
      <c r="F608" s="5">
        <f>ROUND(Source!Q596,O608)</f>
        <v>0</v>
      </c>
      <c r="G608" s="5" t="s">
        <v>129</v>
      </c>
      <c r="H608" s="5" t="s">
        <v>130</v>
      </c>
      <c r="I608" s="5"/>
      <c r="J608" s="5"/>
      <c r="K608" s="5">
        <v>203</v>
      </c>
      <c r="L608" s="5">
        <v>11</v>
      </c>
      <c r="M608" s="5">
        <v>3</v>
      </c>
      <c r="N608" s="5" t="s">
        <v>6</v>
      </c>
      <c r="O608" s="5">
        <v>2</v>
      </c>
      <c r="P608" s="5">
        <f>ROUND(Source!DI596,O608)</f>
        <v>0</v>
      </c>
      <c r="Q608" s="5"/>
      <c r="R608" s="5"/>
      <c r="S608" s="5"/>
      <c r="T608" s="5"/>
      <c r="U608" s="5"/>
      <c r="V608" s="5"/>
      <c r="W608" s="5"/>
    </row>
    <row r="609" spans="1:23" x14ac:dyDescent="0.2">
      <c r="A609" s="5">
        <v>50</v>
      </c>
      <c r="B609" s="5">
        <v>0</v>
      </c>
      <c r="C609" s="5">
        <v>0</v>
      </c>
      <c r="D609" s="5">
        <v>1</v>
      </c>
      <c r="E609" s="5">
        <v>231</v>
      </c>
      <c r="F609" s="5">
        <f>ROUND(Source!BB596,O609)</f>
        <v>0</v>
      </c>
      <c r="G609" s="5" t="s">
        <v>131</v>
      </c>
      <c r="H609" s="5" t="s">
        <v>132</v>
      </c>
      <c r="I609" s="5"/>
      <c r="J609" s="5"/>
      <c r="K609" s="5">
        <v>231</v>
      </c>
      <c r="L609" s="5">
        <v>12</v>
      </c>
      <c r="M609" s="5">
        <v>3</v>
      </c>
      <c r="N609" s="5" t="s">
        <v>6</v>
      </c>
      <c r="O609" s="5">
        <v>2</v>
      </c>
      <c r="P609" s="5">
        <f>ROUND(Source!ET596,O609)</f>
        <v>0</v>
      </c>
      <c r="Q609" s="5"/>
      <c r="R609" s="5"/>
      <c r="S609" s="5"/>
      <c r="T609" s="5"/>
      <c r="U609" s="5"/>
      <c r="V609" s="5"/>
      <c r="W609" s="5"/>
    </row>
    <row r="610" spans="1:23" x14ac:dyDescent="0.2">
      <c r="A610" s="5">
        <v>50</v>
      </c>
      <c r="B610" s="5">
        <v>0</v>
      </c>
      <c r="C610" s="5">
        <v>0</v>
      </c>
      <c r="D610" s="5">
        <v>1</v>
      </c>
      <c r="E610" s="5">
        <v>204</v>
      </c>
      <c r="F610" s="5">
        <f>ROUND(Source!R596,O610)</f>
        <v>0</v>
      </c>
      <c r="G610" s="5" t="s">
        <v>133</v>
      </c>
      <c r="H610" s="5" t="s">
        <v>134</v>
      </c>
      <c r="I610" s="5"/>
      <c r="J610" s="5"/>
      <c r="K610" s="5">
        <v>204</v>
      </c>
      <c r="L610" s="5">
        <v>13</v>
      </c>
      <c r="M610" s="5">
        <v>3</v>
      </c>
      <c r="N610" s="5" t="s">
        <v>6</v>
      </c>
      <c r="O610" s="5">
        <v>2</v>
      </c>
      <c r="P610" s="5">
        <f>ROUND(Source!DJ596,O610)</f>
        <v>0</v>
      </c>
      <c r="Q610" s="5"/>
      <c r="R610" s="5"/>
      <c r="S610" s="5"/>
      <c r="T610" s="5"/>
      <c r="U610" s="5"/>
      <c r="V610" s="5"/>
      <c r="W610" s="5"/>
    </row>
    <row r="611" spans="1:23" x14ac:dyDescent="0.2">
      <c r="A611" s="5">
        <v>50</v>
      </c>
      <c r="B611" s="5">
        <v>0</v>
      </c>
      <c r="C611" s="5">
        <v>0</v>
      </c>
      <c r="D611" s="5">
        <v>1</v>
      </c>
      <c r="E611" s="5">
        <v>205</v>
      </c>
      <c r="F611" s="5">
        <f>ROUND(Source!S596,O611)</f>
        <v>0</v>
      </c>
      <c r="G611" s="5" t="s">
        <v>135</v>
      </c>
      <c r="H611" s="5" t="s">
        <v>136</v>
      </c>
      <c r="I611" s="5"/>
      <c r="J611" s="5"/>
      <c r="K611" s="5">
        <v>205</v>
      </c>
      <c r="L611" s="5">
        <v>14</v>
      </c>
      <c r="M611" s="5">
        <v>3</v>
      </c>
      <c r="N611" s="5" t="s">
        <v>6</v>
      </c>
      <c r="O611" s="5">
        <v>2</v>
      </c>
      <c r="P611" s="5">
        <f>ROUND(Source!DK596,O611)</f>
        <v>0</v>
      </c>
      <c r="Q611" s="5"/>
      <c r="R611" s="5"/>
      <c r="S611" s="5"/>
      <c r="T611" s="5"/>
      <c r="U611" s="5"/>
      <c r="V611" s="5"/>
      <c r="W611" s="5"/>
    </row>
    <row r="612" spans="1:23" x14ac:dyDescent="0.2">
      <c r="A612" s="5">
        <v>50</v>
      </c>
      <c r="B612" s="5">
        <v>0</v>
      </c>
      <c r="C612" s="5">
        <v>0</v>
      </c>
      <c r="D612" s="5">
        <v>1</v>
      </c>
      <c r="E612" s="5">
        <v>232</v>
      </c>
      <c r="F612" s="5">
        <f>ROUND(Source!BC596,O612)</f>
        <v>0</v>
      </c>
      <c r="G612" s="5" t="s">
        <v>137</v>
      </c>
      <c r="H612" s="5" t="s">
        <v>138</v>
      </c>
      <c r="I612" s="5"/>
      <c r="J612" s="5"/>
      <c r="K612" s="5">
        <v>232</v>
      </c>
      <c r="L612" s="5">
        <v>15</v>
      </c>
      <c r="M612" s="5">
        <v>3</v>
      </c>
      <c r="N612" s="5" t="s">
        <v>6</v>
      </c>
      <c r="O612" s="5">
        <v>2</v>
      </c>
      <c r="P612" s="5">
        <f>ROUND(Source!EU596,O612)</f>
        <v>0</v>
      </c>
      <c r="Q612" s="5"/>
      <c r="R612" s="5"/>
      <c r="S612" s="5"/>
      <c r="T612" s="5"/>
      <c r="U612" s="5"/>
      <c r="V612" s="5"/>
      <c r="W612" s="5"/>
    </row>
    <row r="613" spans="1:23" x14ac:dyDescent="0.2">
      <c r="A613" s="5">
        <v>50</v>
      </c>
      <c r="B613" s="5">
        <v>0</v>
      </c>
      <c r="C613" s="5">
        <v>0</v>
      </c>
      <c r="D613" s="5">
        <v>1</v>
      </c>
      <c r="E613" s="5">
        <v>214</v>
      </c>
      <c r="F613" s="5">
        <f>ROUND(Source!AS596,O613)</f>
        <v>993.66</v>
      </c>
      <c r="G613" s="5" t="s">
        <v>139</v>
      </c>
      <c r="H613" s="5" t="s">
        <v>140</v>
      </c>
      <c r="I613" s="5"/>
      <c r="J613" s="5"/>
      <c r="K613" s="5">
        <v>214</v>
      </c>
      <c r="L613" s="5">
        <v>16</v>
      </c>
      <c r="M613" s="5">
        <v>3</v>
      </c>
      <c r="N613" s="5" t="s">
        <v>6</v>
      </c>
      <c r="O613" s="5">
        <v>2</v>
      </c>
      <c r="P613" s="5">
        <f>ROUND(Source!EK596,O613)</f>
        <v>6617.8</v>
      </c>
      <c r="Q613" s="5"/>
      <c r="R613" s="5"/>
      <c r="S613" s="5"/>
      <c r="T613" s="5"/>
      <c r="U613" s="5"/>
      <c r="V613" s="5"/>
      <c r="W613" s="5"/>
    </row>
    <row r="614" spans="1:23" x14ac:dyDescent="0.2">
      <c r="A614" s="5">
        <v>50</v>
      </c>
      <c r="B614" s="5">
        <v>0</v>
      </c>
      <c r="C614" s="5">
        <v>0</v>
      </c>
      <c r="D614" s="5">
        <v>1</v>
      </c>
      <c r="E614" s="5">
        <v>215</v>
      </c>
      <c r="F614" s="5">
        <f>ROUND(Source!AT596,O614)</f>
        <v>0</v>
      </c>
      <c r="G614" s="5" t="s">
        <v>141</v>
      </c>
      <c r="H614" s="5" t="s">
        <v>142</v>
      </c>
      <c r="I614" s="5"/>
      <c r="J614" s="5"/>
      <c r="K614" s="5">
        <v>215</v>
      </c>
      <c r="L614" s="5">
        <v>17</v>
      </c>
      <c r="M614" s="5">
        <v>3</v>
      </c>
      <c r="N614" s="5" t="s">
        <v>6</v>
      </c>
      <c r="O614" s="5">
        <v>2</v>
      </c>
      <c r="P614" s="5">
        <f>ROUND(Source!EL596,O614)</f>
        <v>0</v>
      </c>
      <c r="Q614" s="5"/>
      <c r="R614" s="5"/>
      <c r="S614" s="5"/>
      <c r="T614" s="5"/>
      <c r="U614" s="5"/>
      <c r="V614" s="5"/>
      <c r="W614" s="5"/>
    </row>
    <row r="615" spans="1:23" x14ac:dyDescent="0.2">
      <c r="A615" s="5">
        <v>50</v>
      </c>
      <c r="B615" s="5">
        <v>0</v>
      </c>
      <c r="C615" s="5">
        <v>0</v>
      </c>
      <c r="D615" s="5">
        <v>1</v>
      </c>
      <c r="E615" s="5">
        <v>217</v>
      </c>
      <c r="F615" s="5">
        <f>ROUND(Source!AU596,O615)</f>
        <v>0</v>
      </c>
      <c r="G615" s="5" t="s">
        <v>143</v>
      </c>
      <c r="H615" s="5" t="s">
        <v>144</v>
      </c>
      <c r="I615" s="5"/>
      <c r="J615" s="5"/>
      <c r="K615" s="5">
        <v>217</v>
      </c>
      <c r="L615" s="5">
        <v>18</v>
      </c>
      <c r="M615" s="5">
        <v>3</v>
      </c>
      <c r="N615" s="5" t="s">
        <v>6</v>
      </c>
      <c r="O615" s="5">
        <v>2</v>
      </c>
      <c r="P615" s="5">
        <f>ROUND(Source!EM596,O615)</f>
        <v>0</v>
      </c>
      <c r="Q615" s="5"/>
      <c r="R615" s="5"/>
      <c r="S615" s="5"/>
      <c r="T615" s="5"/>
      <c r="U615" s="5"/>
      <c r="V615" s="5"/>
      <c r="W615" s="5"/>
    </row>
    <row r="616" spans="1:23" x14ac:dyDescent="0.2">
      <c r="A616" s="5">
        <v>50</v>
      </c>
      <c r="B616" s="5">
        <v>0</v>
      </c>
      <c r="C616" s="5">
        <v>0</v>
      </c>
      <c r="D616" s="5">
        <v>1</v>
      </c>
      <c r="E616" s="5">
        <v>230</v>
      </c>
      <c r="F616" s="5">
        <f>ROUND(Source!BA596,O616)</f>
        <v>0</v>
      </c>
      <c r="G616" s="5" t="s">
        <v>145</v>
      </c>
      <c r="H616" s="5" t="s">
        <v>146</v>
      </c>
      <c r="I616" s="5"/>
      <c r="J616" s="5"/>
      <c r="K616" s="5">
        <v>230</v>
      </c>
      <c r="L616" s="5">
        <v>19</v>
      </c>
      <c r="M616" s="5">
        <v>3</v>
      </c>
      <c r="N616" s="5" t="s">
        <v>6</v>
      </c>
      <c r="O616" s="5">
        <v>2</v>
      </c>
      <c r="P616" s="5">
        <f>ROUND(Source!ES596,O616)</f>
        <v>0</v>
      </c>
      <c r="Q616" s="5"/>
      <c r="R616" s="5"/>
      <c r="S616" s="5"/>
      <c r="T616" s="5"/>
      <c r="U616" s="5"/>
      <c r="V616" s="5"/>
      <c r="W616" s="5"/>
    </row>
    <row r="617" spans="1:23" x14ac:dyDescent="0.2">
      <c r="A617" s="5">
        <v>50</v>
      </c>
      <c r="B617" s="5">
        <v>0</v>
      </c>
      <c r="C617" s="5">
        <v>0</v>
      </c>
      <c r="D617" s="5">
        <v>1</v>
      </c>
      <c r="E617" s="5">
        <v>206</v>
      </c>
      <c r="F617" s="5">
        <f>ROUND(Source!T596,O617)</f>
        <v>0</v>
      </c>
      <c r="G617" s="5" t="s">
        <v>147</v>
      </c>
      <c r="H617" s="5" t="s">
        <v>148</v>
      </c>
      <c r="I617" s="5"/>
      <c r="J617" s="5"/>
      <c r="K617" s="5">
        <v>206</v>
      </c>
      <c r="L617" s="5">
        <v>20</v>
      </c>
      <c r="M617" s="5">
        <v>3</v>
      </c>
      <c r="N617" s="5" t="s">
        <v>6</v>
      </c>
      <c r="O617" s="5">
        <v>2</v>
      </c>
      <c r="P617" s="5">
        <f>ROUND(Source!DL596,O617)</f>
        <v>0</v>
      </c>
      <c r="Q617" s="5"/>
      <c r="R617" s="5"/>
      <c r="S617" s="5"/>
      <c r="T617" s="5"/>
      <c r="U617" s="5"/>
      <c r="V617" s="5"/>
      <c r="W617" s="5"/>
    </row>
    <row r="618" spans="1:23" x14ac:dyDescent="0.2">
      <c r="A618" s="5">
        <v>50</v>
      </c>
      <c r="B618" s="5">
        <v>0</v>
      </c>
      <c r="C618" s="5">
        <v>0</v>
      </c>
      <c r="D618" s="5">
        <v>1</v>
      </c>
      <c r="E618" s="5">
        <v>207</v>
      </c>
      <c r="F618" s="5">
        <f>Source!U596</f>
        <v>0</v>
      </c>
      <c r="G618" s="5" t="s">
        <v>149</v>
      </c>
      <c r="H618" s="5" t="s">
        <v>150</v>
      </c>
      <c r="I618" s="5"/>
      <c r="J618" s="5"/>
      <c r="K618" s="5">
        <v>207</v>
      </c>
      <c r="L618" s="5">
        <v>21</v>
      </c>
      <c r="M618" s="5">
        <v>3</v>
      </c>
      <c r="N618" s="5" t="s">
        <v>6</v>
      </c>
      <c r="O618" s="5">
        <v>-1</v>
      </c>
      <c r="P618" s="5">
        <f>Source!DM596</f>
        <v>0</v>
      </c>
      <c r="Q618" s="5"/>
      <c r="R618" s="5"/>
      <c r="S618" s="5"/>
      <c r="T618" s="5"/>
      <c r="U618" s="5"/>
      <c r="V618" s="5"/>
      <c r="W618" s="5"/>
    </row>
    <row r="619" spans="1:23" x14ac:dyDescent="0.2">
      <c r="A619" s="5">
        <v>50</v>
      </c>
      <c r="B619" s="5">
        <v>0</v>
      </c>
      <c r="C619" s="5">
        <v>0</v>
      </c>
      <c r="D619" s="5">
        <v>1</v>
      </c>
      <c r="E619" s="5">
        <v>208</v>
      </c>
      <c r="F619" s="5">
        <f>Source!V596</f>
        <v>0</v>
      </c>
      <c r="G619" s="5" t="s">
        <v>151</v>
      </c>
      <c r="H619" s="5" t="s">
        <v>152</v>
      </c>
      <c r="I619" s="5"/>
      <c r="J619" s="5"/>
      <c r="K619" s="5">
        <v>208</v>
      </c>
      <c r="L619" s="5">
        <v>22</v>
      </c>
      <c r="M619" s="5">
        <v>3</v>
      </c>
      <c r="N619" s="5" t="s">
        <v>6</v>
      </c>
      <c r="O619" s="5">
        <v>-1</v>
      </c>
      <c r="P619" s="5">
        <f>Source!DN596</f>
        <v>0</v>
      </c>
      <c r="Q619" s="5"/>
      <c r="R619" s="5"/>
      <c r="S619" s="5"/>
      <c r="T619" s="5"/>
      <c r="U619" s="5"/>
      <c r="V619" s="5"/>
      <c r="W619" s="5"/>
    </row>
    <row r="620" spans="1:23" x14ac:dyDescent="0.2">
      <c r="A620" s="5">
        <v>50</v>
      </c>
      <c r="B620" s="5">
        <v>0</v>
      </c>
      <c r="C620" s="5">
        <v>0</v>
      </c>
      <c r="D620" s="5">
        <v>1</v>
      </c>
      <c r="E620" s="5">
        <v>209</v>
      </c>
      <c r="F620" s="5">
        <f>ROUND(Source!W596,O620)</f>
        <v>0</v>
      </c>
      <c r="G620" s="5" t="s">
        <v>153</v>
      </c>
      <c r="H620" s="5" t="s">
        <v>154</v>
      </c>
      <c r="I620" s="5"/>
      <c r="J620" s="5"/>
      <c r="K620" s="5">
        <v>209</v>
      </c>
      <c r="L620" s="5">
        <v>23</v>
      </c>
      <c r="M620" s="5">
        <v>3</v>
      </c>
      <c r="N620" s="5" t="s">
        <v>6</v>
      </c>
      <c r="O620" s="5">
        <v>2</v>
      </c>
      <c r="P620" s="5">
        <f>ROUND(Source!DO596,O620)</f>
        <v>0</v>
      </c>
      <c r="Q620" s="5"/>
      <c r="R620" s="5"/>
      <c r="S620" s="5"/>
      <c r="T620" s="5"/>
      <c r="U620" s="5"/>
      <c r="V620" s="5"/>
      <c r="W620" s="5"/>
    </row>
    <row r="621" spans="1:23" x14ac:dyDescent="0.2">
      <c r="A621" s="5">
        <v>50</v>
      </c>
      <c r="B621" s="5">
        <v>0</v>
      </c>
      <c r="C621" s="5">
        <v>0</v>
      </c>
      <c r="D621" s="5">
        <v>1</v>
      </c>
      <c r="E621" s="5">
        <v>210</v>
      </c>
      <c r="F621" s="5">
        <f>ROUND(Source!X596,O621)</f>
        <v>0</v>
      </c>
      <c r="G621" s="5" t="s">
        <v>155</v>
      </c>
      <c r="H621" s="5" t="s">
        <v>156</v>
      </c>
      <c r="I621" s="5"/>
      <c r="J621" s="5"/>
      <c r="K621" s="5">
        <v>210</v>
      </c>
      <c r="L621" s="5">
        <v>24</v>
      </c>
      <c r="M621" s="5">
        <v>3</v>
      </c>
      <c r="N621" s="5" t="s">
        <v>6</v>
      </c>
      <c r="O621" s="5">
        <v>2</v>
      </c>
      <c r="P621" s="5">
        <f>ROUND(Source!DP596,O621)</f>
        <v>0</v>
      </c>
      <c r="Q621" s="5"/>
      <c r="R621" s="5"/>
      <c r="S621" s="5"/>
      <c r="T621" s="5"/>
      <c r="U621" s="5"/>
      <c r="V621" s="5"/>
      <c r="W621" s="5"/>
    </row>
    <row r="622" spans="1:23" x14ac:dyDescent="0.2">
      <c r="A622" s="5">
        <v>50</v>
      </c>
      <c r="B622" s="5">
        <v>0</v>
      </c>
      <c r="C622" s="5">
        <v>0</v>
      </c>
      <c r="D622" s="5">
        <v>1</v>
      </c>
      <c r="E622" s="5">
        <v>211</v>
      </c>
      <c r="F622" s="5">
        <f>ROUND(Source!Y596,O622)</f>
        <v>0</v>
      </c>
      <c r="G622" s="5" t="s">
        <v>157</v>
      </c>
      <c r="H622" s="5" t="s">
        <v>158</v>
      </c>
      <c r="I622" s="5"/>
      <c r="J622" s="5"/>
      <c r="K622" s="5">
        <v>211</v>
      </c>
      <c r="L622" s="5">
        <v>25</v>
      </c>
      <c r="M622" s="5">
        <v>3</v>
      </c>
      <c r="N622" s="5" t="s">
        <v>6</v>
      </c>
      <c r="O622" s="5">
        <v>2</v>
      </c>
      <c r="P622" s="5">
        <f>ROUND(Source!DQ596,O622)</f>
        <v>0</v>
      </c>
      <c r="Q622" s="5"/>
      <c r="R622" s="5"/>
      <c r="S622" s="5"/>
      <c r="T622" s="5"/>
      <c r="U622" s="5"/>
      <c r="V622" s="5"/>
      <c r="W622" s="5"/>
    </row>
    <row r="623" spans="1:23" x14ac:dyDescent="0.2">
      <c r="A623" s="5">
        <v>50</v>
      </c>
      <c r="B623" s="5">
        <v>0</v>
      </c>
      <c r="C623" s="5">
        <v>0</v>
      </c>
      <c r="D623" s="5">
        <v>1</v>
      </c>
      <c r="E623" s="5">
        <v>224</v>
      </c>
      <c r="F623" s="5">
        <f>ROUND(Source!AR596,O623)</f>
        <v>993.66</v>
      </c>
      <c r="G623" s="5" t="s">
        <v>159</v>
      </c>
      <c r="H623" s="5" t="s">
        <v>160</v>
      </c>
      <c r="I623" s="5"/>
      <c r="J623" s="5"/>
      <c r="K623" s="5">
        <v>224</v>
      </c>
      <c r="L623" s="5">
        <v>26</v>
      </c>
      <c r="M623" s="5">
        <v>3</v>
      </c>
      <c r="N623" s="5" t="s">
        <v>6</v>
      </c>
      <c r="O623" s="5">
        <v>2</v>
      </c>
      <c r="P623" s="5">
        <f>ROUND(Source!EJ596,O623)</f>
        <v>6617.8</v>
      </c>
      <c r="Q623" s="5"/>
      <c r="R623" s="5"/>
      <c r="S623" s="5"/>
      <c r="T623" s="5"/>
      <c r="U623" s="5"/>
      <c r="V623" s="5"/>
      <c r="W623" s="5"/>
    </row>
    <row r="625" spans="1:206" x14ac:dyDescent="0.2">
      <c r="A625" s="3">
        <v>51</v>
      </c>
      <c r="B625" s="3">
        <f>B20</f>
        <v>1</v>
      </c>
      <c r="C625" s="3">
        <f>A20</f>
        <v>3</v>
      </c>
      <c r="D625" s="3">
        <f>ROW(A20)</f>
        <v>20</v>
      </c>
      <c r="E625" s="3"/>
      <c r="F625" s="3" t="str">
        <f>IF(F20&lt;&gt;"",F20,"")</f>
        <v>Новая локальная смета</v>
      </c>
      <c r="G625" s="3" t="str">
        <f>IF(G20&lt;&gt;"",G20,"")</f>
        <v>Новая локальная смета</v>
      </c>
      <c r="H625" s="3">
        <v>0</v>
      </c>
      <c r="I625" s="3"/>
      <c r="J625" s="3"/>
      <c r="K625" s="3"/>
      <c r="L625" s="3"/>
      <c r="M625" s="3"/>
      <c r="N625" s="3"/>
      <c r="O625" s="3">
        <f t="shared" ref="O625:T625" si="484">ROUND(O59+O320+O512+O558+O596+AB625,2)</f>
        <v>265474.65999999997</v>
      </c>
      <c r="P625" s="3">
        <f t="shared" si="484"/>
        <v>234451.16</v>
      </c>
      <c r="Q625" s="3">
        <f t="shared" si="484"/>
        <v>6363.62</v>
      </c>
      <c r="R625" s="3">
        <f t="shared" si="484"/>
        <v>877.51</v>
      </c>
      <c r="S625" s="3">
        <f t="shared" si="484"/>
        <v>24659.88</v>
      </c>
      <c r="T625" s="3">
        <f t="shared" si="484"/>
        <v>0</v>
      </c>
      <c r="U625" s="3">
        <f>U59+U320+U512+U558+U596+AH625</f>
        <v>2762.8964070900001</v>
      </c>
      <c r="V625" s="3">
        <f>V59+V320+V512+V558+V596+AI625</f>
        <v>77.127800539999996</v>
      </c>
      <c r="W625" s="3">
        <f>ROUND(W59+W320+W512+W558+W596+AJ625,2)</f>
        <v>0</v>
      </c>
      <c r="X625" s="3">
        <f>ROUND(X59+X320+X512+X558+X596+AK625,2)</f>
        <v>24064.21</v>
      </c>
      <c r="Y625" s="3">
        <f>ROUND(Y59+Y320+Y512+Y558+Y596+AL625,2)</f>
        <v>15341.89</v>
      </c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>
        <f t="shared" ref="AO625:BC625" si="485">ROUND(AO59+AO320+AO512+AO558+AO596+BX625,2)</f>
        <v>0</v>
      </c>
      <c r="AP625" s="3">
        <f t="shared" si="485"/>
        <v>0</v>
      </c>
      <c r="AQ625" s="3">
        <f t="shared" si="485"/>
        <v>0</v>
      </c>
      <c r="AR625" s="3">
        <f t="shared" si="485"/>
        <v>305874.42</v>
      </c>
      <c r="AS625" s="3">
        <f t="shared" si="485"/>
        <v>259337.67</v>
      </c>
      <c r="AT625" s="3">
        <f t="shared" si="485"/>
        <v>46536.75</v>
      </c>
      <c r="AU625" s="3">
        <f t="shared" si="485"/>
        <v>0</v>
      </c>
      <c r="AV625" s="3">
        <f t="shared" si="485"/>
        <v>234451.16</v>
      </c>
      <c r="AW625" s="3">
        <f t="shared" si="485"/>
        <v>234451.16</v>
      </c>
      <c r="AX625" s="3">
        <f t="shared" si="485"/>
        <v>0</v>
      </c>
      <c r="AY625" s="3">
        <f t="shared" si="485"/>
        <v>234451.16</v>
      </c>
      <c r="AZ625" s="3">
        <f t="shared" si="485"/>
        <v>0</v>
      </c>
      <c r="BA625" s="3">
        <f t="shared" si="485"/>
        <v>0</v>
      </c>
      <c r="BB625" s="3">
        <f t="shared" si="485"/>
        <v>0</v>
      </c>
      <c r="BC625" s="3">
        <f t="shared" si="485"/>
        <v>0</v>
      </c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  <c r="CC625" s="3"/>
      <c r="CD625" s="3"/>
      <c r="CE625" s="3"/>
      <c r="CF625" s="3"/>
      <c r="CG625" s="3"/>
      <c r="CH625" s="3"/>
      <c r="CI625" s="3"/>
      <c r="CJ625" s="3"/>
      <c r="CK625" s="3"/>
      <c r="CL625" s="3"/>
      <c r="CM625" s="3"/>
      <c r="CN625" s="3"/>
      <c r="CO625" s="3"/>
      <c r="CP625" s="3"/>
      <c r="CQ625" s="3"/>
      <c r="CR625" s="3"/>
      <c r="CS625" s="3"/>
      <c r="CT625" s="3"/>
      <c r="CU625" s="3"/>
      <c r="CV625" s="3"/>
      <c r="CW625" s="3"/>
      <c r="CX625" s="3"/>
      <c r="CY625" s="3"/>
      <c r="CZ625" s="3"/>
      <c r="DA625" s="3"/>
      <c r="DB625" s="3"/>
      <c r="DC625" s="3"/>
      <c r="DD625" s="3"/>
      <c r="DE625" s="3"/>
      <c r="DF625" s="3"/>
      <c r="DG625" s="4">
        <f t="shared" ref="DG625:DL625" si="486">ROUND(DG59+DG320+DG512+DG558+DG596+DT625,2)</f>
        <v>1965430.46</v>
      </c>
      <c r="DH625" s="4">
        <f t="shared" si="486"/>
        <v>1758814.22</v>
      </c>
      <c r="DI625" s="4">
        <f t="shared" si="486"/>
        <v>42381.73</v>
      </c>
      <c r="DJ625" s="4">
        <f t="shared" si="486"/>
        <v>5844.37</v>
      </c>
      <c r="DK625" s="4">
        <f t="shared" si="486"/>
        <v>164234.51</v>
      </c>
      <c r="DL625" s="4">
        <f t="shared" si="486"/>
        <v>0</v>
      </c>
      <c r="DM625" s="4">
        <f>DM59+DM320+DM512+DM558+DM596+DZ625</f>
        <v>2762.8964070900001</v>
      </c>
      <c r="DN625" s="4">
        <f>DN59+DN320+DN512+DN558+DN596+EA625</f>
        <v>77.127800539999996</v>
      </c>
      <c r="DO625" s="4">
        <f>ROUND(DO59+DO320+DO512+DO558+DO596+EB625,2)</f>
        <v>0</v>
      </c>
      <c r="DP625" s="4">
        <f>ROUND(DP59+DP320+DP512+DP558+DP596+EC625,2)</f>
        <v>160267.4</v>
      </c>
      <c r="DQ625" s="4">
        <f>ROUND(DQ59+DQ320+DQ512+DQ558+DQ596+ED625,2)</f>
        <v>102176.63</v>
      </c>
      <c r="DR625" s="4"/>
      <c r="DS625" s="4"/>
      <c r="DT625" s="4"/>
      <c r="DU625" s="4"/>
      <c r="DV625" s="4"/>
      <c r="DW625" s="4"/>
      <c r="DX625" s="4"/>
      <c r="DY625" s="4"/>
      <c r="DZ625" s="4"/>
      <c r="EA625" s="4"/>
      <c r="EB625" s="4"/>
      <c r="EC625" s="4"/>
      <c r="ED625" s="4"/>
      <c r="EE625" s="4"/>
      <c r="EF625" s="4"/>
      <c r="EG625" s="4">
        <f t="shared" ref="EG625:EU625" si="487">ROUND(EG59+EG320+EG512+EG558+EG596+FP625,2)</f>
        <v>0</v>
      </c>
      <c r="EH625" s="4">
        <f t="shared" si="487"/>
        <v>0</v>
      </c>
      <c r="EI625" s="4">
        <f t="shared" si="487"/>
        <v>0</v>
      </c>
      <c r="EJ625" s="4">
        <f t="shared" si="487"/>
        <v>2234492.29</v>
      </c>
      <c r="EK625" s="4">
        <f t="shared" si="487"/>
        <v>1727188.38</v>
      </c>
      <c r="EL625" s="4">
        <f t="shared" si="487"/>
        <v>507303.91</v>
      </c>
      <c r="EM625" s="4">
        <f t="shared" si="487"/>
        <v>0</v>
      </c>
      <c r="EN625" s="4">
        <f t="shared" si="487"/>
        <v>1758814.22</v>
      </c>
      <c r="EO625" s="4">
        <f t="shared" si="487"/>
        <v>1758814.22</v>
      </c>
      <c r="EP625" s="4">
        <f t="shared" si="487"/>
        <v>0</v>
      </c>
      <c r="EQ625" s="4">
        <f t="shared" si="487"/>
        <v>1758814.22</v>
      </c>
      <c r="ER625" s="4">
        <f t="shared" si="487"/>
        <v>0</v>
      </c>
      <c r="ES625" s="4">
        <f t="shared" si="487"/>
        <v>0</v>
      </c>
      <c r="ET625" s="4">
        <f t="shared" si="487"/>
        <v>0</v>
      </c>
      <c r="EU625" s="4">
        <f t="shared" si="487"/>
        <v>0</v>
      </c>
      <c r="EV625" s="4"/>
      <c r="EW625" s="4"/>
      <c r="EX625" s="4"/>
      <c r="EY625" s="4"/>
      <c r="EZ625" s="4"/>
      <c r="FA625" s="4"/>
      <c r="FB625" s="4"/>
      <c r="FC625" s="4"/>
      <c r="FD625" s="4"/>
      <c r="FE625" s="4"/>
      <c r="FF625" s="4"/>
      <c r="FG625" s="4"/>
      <c r="FH625" s="4"/>
      <c r="FI625" s="4"/>
      <c r="FJ625" s="4"/>
      <c r="FK625" s="4"/>
      <c r="FL625" s="4"/>
      <c r="FM625" s="4"/>
      <c r="FN625" s="4"/>
      <c r="FO625" s="4"/>
      <c r="FP625" s="4"/>
      <c r="FQ625" s="4"/>
      <c r="FR625" s="4"/>
      <c r="FS625" s="4"/>
      <c r="FT625" s="4"/>
      <c r="FU625" s="4"/>
      <c r="FV625" s="4"/>
      <c r="FW625" s="4"/>
      <c r="FX625" s="4"/>
      <c r="FY625" s="4"/>
      <c r="FZ625" s="4"/>
      <c r="GA625" s="4"/>
      <c r="GB625" s="4"/>
      <c r="GC625" s="4"/>
      <c r="GD625" s="4"/>
      <c r="GE625" s="4"/>
      <c r="GF625" s="4"/>
      <c r="GG625" s="4"/>
      <c r="GH625" s="4"/>
      <c r="GI625" s="4"/>
      <c r="GJ625" s="4"/>
      <c r="GK625" s="4"/>
      <c r="GL625" s="4"/>
      <c r="GM625" s="4"/>
      <c r="GN625" s="4"/>
      <c r="GO625" s="4"/>
      <c r="GP625" s="4"/>
      <c r="GQ625" s="4"/>
      <c r="GR625" s="4"/>
      <c r="GS625" s="4"/>
      <c r="GT625" s="4"/>
      <c r="GU625" s="4"/>
      <c r="GV625" s="4"/>
      <c r="GW625" s="4"/>
      <c r="GX625" s="4">
        <v>0</v>
      </c>
    </row>
    <row r="627" spans="1:206" x14ac:dyDescent="0.2">
      <c r="A627" s="5">
        <v>50</v>
      </c>
      <c r="B627" s="5">
        <v>0</v>
      </c>
      <c r="C627" s="5">
        <v>0</v>
      </c>
      <c r="D627" s="5">
        <v>1</v>
      </c>
      <c r="E627" s="5">
        <v>201</v>
      </c>
      <c r="F627" s="5">
        <f>ROUND(Source!O625,O627)</f>
        <v>265474.65999999997</v>
      </c>
      <c r="G627" s="5" t="s">
        <v>109</v>
      </c>
      <c r="H627" s="5" t="s">
        <v>110</v>
      </c>
      <c r="I627" s="5"/>
      <c r="J627" s="5"/>
      <c r="K627" s="5">
        <v>201</v>
      </c>
      <c r="L627" s="5">
        <v>1</v>
      </c>
      <c r="M627" s="5">
        <v>3</v>
      </c>
      <c r="N627" s="5" t="s">
        <v>6</v>
      </c>
      <c r="O627" s="5">
        <v>2</v>
      </c>
      <c r="P627" s="5">
        <f>ROUND(Source!DG625,O627)</f>
        <v>1965430.46</v>
      </c>
      <c r="Q627" s="5"/>
      <c r="R627" s="5"/>
      <c r="S627" s="5"/>
      <c r="T627" s="5"/>
      <c r="U627" s="5"/>
      <c r="V627" s="5"/>
      <c r="W627" s="5"/>
    </row>
    <row r="628" spans="1:206" x14ac:dyDescent="0.2">
      <c r="A628" s="5">
        <v>50</v>
      </c>
      <c r="B628" s="5">
        <v>0</v>
      </c>
      <c r="C628" s="5">
        <v>0</v>
      </c>
      <c r="D628" s="5">
        <v>1</v>
      </c>
      <c r="E628" s="5">
        <v>202</v>
      </c>
      <c r="F628" s="5">
        <f>ROUND(Source!P625,O628)</f>
        <v>234451.16</v>
      </c>
      <c r="G628" s="5" t="s">
        <v>111</v>
      </c>
      <c r="H628" s="5" t="s">
        <v>112</v>
      </c>
      <c r="I628" s="5"/>
      <c r="J628" s="5"/>
      <c r="K628" s="5">
        <v>202</v>
      </c>
      <c r="L628" s="5">
        <v>2</v>
      </c>
      <c r="M628" s="5">
        <v>3</v>
      </c>
      <c r="N628" s="5" t="s">
        <v>6</v>
      </c>
      <c r="O628" s="5">
        <v>2</v>
      </c>
      <c r="P628" s="5">
        <f>ROUND(Source!DH625,O628)</f>
        <v>1758814.22</v>
      </c>
      <c r="Q628" s="5"/>
      <c r="R628" s="5"/>
      <c r="S628" s="5"/>
      <c r="T628" s="5"/>
      <c r="U628" s="5"/>
      <c r="V628" s="5"/>
      <c r="W628" s="5"/>
    </row>
    <row r="629" spans="1:206" x14ac:dyDescent="0.2">
      <c r="A629" s="5">
        <v>50</v>
      </c>
      <c r="B629" s="5">
        <v>0</v>
      </c>
      <c r="C629" s="5">
        <v>0</v>
      </c>
      <c r="D629" s="5">
        <v>1</v>
      </c>
      <c r="E629" s="5">
        <v>222</v>
      </c>
      <c r="F629" s="5">
        <f>ROUND(Source!AO625,O629)</f>
        <v>0</v>
      </c>
      <c r="G629" s="5" t="s">
        <v>113</v>
      </c>
      <c r="H629" s="5" t="s">
        <v>114</v>
      </c>
      <c r="I629" s="5"/>
      <c r="J629" s="5"/>
      <c r="K629" s="5">
        <v>222</v>
      </c>
      <c r="L629" s="5">
        <v>3</v>
      </c>
      <c r="M629" s="5">
        <v>3</v>
      </c>
      <c r="N629" s="5" t="s">
        <v>6</v>
      </c>
      <c r="O629" s="5">
        <v>2</v>
      </c>
      <c r="P629" s="5">
        <f>ROUND(Source!EG625,O629)</f>
        <v>0</v>
      </c>
      <c r="Q629" s="5"/>
      <c r="R629" s="5"/>
      <c r="S629" s="5"/>
      <c r="T629" s="5"/>
      <c r="U629" s="5"/>
      <c r="V629" s="5"/>
      <c r="W629" s="5"/>
    </row>
    <row r="630" spans="1:206" x14ac:dyDescent="0.2">
      <c r="A630" s="5">
        <v>50</v>
      </c>
      <c r="B630" s="5">
        <v>0</v>
      </c>
      <c r="C630" s="5">
        <v>0</v>
      </c>
      <c r="D630" s="5">
        <v>1</v>
      </c>
      <c r="E630" s="5">
        <v>225</v>
      </c>
      <c r="F630" s="5">
        <f>ROUND(Source!AV625,O630)</f>
        <v>234451.16</v>
      </c>
      <c r="G630" s="5" t="s">
        <v>115</v>
      </c>
      <c r="H630" s="5" t="s">
        <v>116</v>
      </c>
      <c r="I630" s="5"/>
      <c r="J630" s="5"/>
      <c r="K630" s="5">
        <v>225</v>
      </c>
      <c r="L630" s="5">
        <v>4</v>
      </c>
      <c r="M630" s="5">
        <v>3</v>
      </c>
      <c r="N630" s="5" t="s">
        <v>6</v>
      </c>
      <c r="O630" s="5">
        <v>2</v>
      </c>
      <c r="P630" s="5">
        <f>ROUND(Source!EN625,O630)</f>
        <v>1758814.22</v>
      </c>
      <c r="Q630" s="5"/>
      <c r="R630" s="5"/>
      <c r="S630" s="5"/>
      <c r="T630" s="5"/>
      <c r="U630" s="5"/>
      <c r="V630" s="5"/>
      <c r="W630" s="5"/>
    </row>
    <row r="631" spans="1:206" x14ac:dyDescent="0.2">
      <c r="A631" s="5">
        <v>50</v>
      </c>
      <c r="B631" s="5">
        <v>0</v>
      </c>
      <c r="C631" s="5">
        <v>0</v>
      </c>
      <c r="D631" s="5">
        <v>1</v>
      </c>
      <c r="E631" s="5">
        <v>226</v>
      </c>
      <c r="F631" s="5">
        <f>ROUND(Source!AW625,O631)</f>
        <v>234451.16</v>
      </c>
      <c r="G631" s="5" t="s">
        <v>117</v>
      </c>
      <c r="H631" s="5" t="s">
        <v>118</v>
      </c>
      <c r="I631" s="5"/>
      <c r="J631" s="5"/>
      <c r="K631" s="5">
        <v>226</v>
      </c>
      <c r="L631" s="5">
        <v>5</v>
      </c>
      <c r="M631" s="5">
        <v>3</v>
      </c>
      <c r="N631" s="5" t="s">
        <v>6</v>
      </c>
      <c r="O631" s="5">
        <v>2</v>
      </c>
      <c r="P631" s="5">
        <f>ROUND(Source!EO625,O631)</f>
        <v>1758814.22</v>
      </c>
      <c r="Q631" s="5"/>
      <c r="R631" s="5"/>
      <c r="S631" s="5"/>
      <c r="T631" s="5"/>
      <c r="U631" s="5"/>
      <c r="V631" s="5"/>
      <c r="W631" s="5"/>
    </row>
    <row r="632" spans="1:206" x14ac:dyDescent="0.2">
      <c r="A632" s="5">
        <v>50</v>
      </c>
      <c r="B632" s="5">
        <v>0</v>
      </c>
      <c r="C632" s="5">
        <v>0</v>
      </c>
      <c r="D632" s="5">
        <v>1</v>
      </c>
      <c r="E632" s="5">
        <v>227</v>
      </c>
      <c r="F632" s="5">
        <f>ROUND(Source!AX625,O632)</f>
        <v>0</v>
      </c>
      <c r="G632" s="5" t="s">
        <v>119</v>
      </c>
      <c r="H632" s="5" t="s">
        <v>120</v>
      </c>
      <c r="I632" s="5"/>
      <c r="J632" s="5"/>
      <c r="K632" s="5">
        <v>227</v>
      </c>
      <c r="L632" s="5">
        <v>6</v>
      </c>
      <c r="M632" s="5">
        <v>3</v>
      </c>
      <c r="N632" s="5" t="s">
        <v>6</v>
      </c>
      <c r="O632" s="5">
        <v>2</v>
      </c>
      <c r="P632" s="5">
        <f>ROUND(Source!EP625,O632)</f>
        <v>0</v>
      </c>
      <c r="Q632" s="5"/>
      <c r="R632" s="5"/>
      <c r="S632" s="5"/>
      <c r="T632" s="5"/>
      <c r="U632" s="5"/>
      <c r="V632" s="5"/>
      <c r="W632" s="5"/>
    </row>
    <row r="633" spans="1:206" x14ac:dyDescent="0.2">
      <c r="A633" s="5">
        <v>50</v>
      </c>
      <c r="B633" s="5">
        <v>0</v>
      </c>
      <c r="C633" s="5">
        <v>0</v>
      </c>
      <c r="D633" s="5">
        <v>1</v>
      </c>
      <c r="E633" s="5">
        <v>228</v>
      </c>
      <c r="F633" s="5">
        <f>ROUND(Source!AY625,O633)</f>
        <v>234451.16</v>
      </c>
      <c r="G633" s="5" t="s">
        <v>121</v>
      </c>
      <c r="H633" s="5" t="s">
        <v>122</v>
      </c>
      <c r="I633" s="5"/>
      <c r="J633" s="5"/>
      <c r="K633" s="5">
        <v>228</v>
      </c>
      <c r="L633" s="5">
        <v>7</v>
      </c>
      <c r="M633" s="5">
        <v>3</v>
      </c>
      <c r="N633" s="5" t="s">
        <v>6</v>
      </c>
      <c r="O633" s="5">
        <v>2</v>
      </c>
      <c r="P633" s="5">
        <f>ROUND(Source!EQ625,O633)</f>
        <v>1758814.22</v>
      </c>
      <c r="Q633" s="5"/>
      <c r="R633" s="5"/>
      <c r="S633" s="5"/>
      <c r="T633" s="5"/>
      <c r="U633" s="5"/>
      <c r="V633" s="5"/>
      <c r="W633" s="5"/>
    </row>
    <row r="634" spans="1:206" x14ac:dyDescent="0.2">
      <c r="A634" s="5">
        <v>50</v>
      </c>
      <c r="B634" s="5">
        <v>0</v>
      </c>
      <c r="C634" s="5">
        <v>0</v>
      </c>
      <c r="D634" s="5">
        <v>1</v>
      </c>
      <c r="E634" s="5">
        <v>216</v>
      </c>
      <c r="F634" s="5">
        <f>ROUND(Source!AP625,O634)</f>
        <v>0</v>
      </c>
      <c r="G634" s="5" t="s">
        <v>123</v>
      </c>
      <c r="H634" s="5" t="s">
        <v>124</v>
      </c>
      <c r="I634" s="5"/>
      <c r="J634" s="5"/>
      <c r="K634" s="5">
        <v>216</v>
      </c>
      <c r="L634" s="5">
        <v>8</v>
      </c>
      <c r="M634" s="5">
        <v>3</v>
      </c>
      <c r="N634" s="5" t="s">
        <v>6</v>
      </c>
      <c r="O634" s="5">
        <v>2</v>
      </c>
      <c r="P634" s="5">
        <f>ROUND(Source!EH625,O634)</f>
        <v>0</v>
      </c>
      <c r="Q634" s="5"/>
      <c r="R634" s="5"/>
      <c r="S634" s="5"/>
      <c r="T634" s="5"/>
      <c r="U634" s="5"/>
      <c r="V634" s="5"/>
      <c r="W634" s="5"/>
    </row>
    <row r="635" spans="1:206" x14ac:dyDescent="0.2">
      <c r="A635" s="5">
        <v>50</v>
      </c>
      <c r="B635" s="5">
        <v>0</v>
      </c>
      <c r="C635" s="5">
        <v>0</v>
      </c>
      <c r="D635" s="5">
        <v>1</v>
      </c>
      <c r="E635" s="5">
        <v>223</v>
      </c>
      <c r="F635" s="5">
        <f>ROUND(Source!AQ625,O635)</f>
        <v>0</v>
      </c>
      <c r="G635" s="5" t="s">
        <v>125</v>
      </c>
      <c r="H635" s="5" t="s">
        <v>126</v>
      </c>
      <c r="I635" s="5"/>
      <c r="J635" s="5"/>
      <c r="K635" s="5">
        <v>223</v>
      </c>
      <c r="L635" s="5">
        <v>9</v>
      </c>
      <c r="M635" s="5">
        <v>3</v>
      </c>
      <c r="N635" s="5" t="s">
        <v>6</v>
      </c>
      <c r="O635" s="5">
        <v>2</v>
      </c>
      <c r="P635" s="5">
        <f>ROUND(Source!EI625,O635)</f>
        <v>0</v>
      </c>
      <c r="Q635" s="5"/>
      <c r="R635" s="5"/>
      <c r="S635" s="5"/>
      <c r="T635" s="5"/>
      <c r="U635" s="5"/>
      <c r="V635" s="5"/>
      <c r="W635" s="5"/>
    </row>
    <row r="636" spans="1:206" x14ac:dyDescent="0.2">
      <c r="A636" s="5">
        <v>50</v>
      </c>
      <c r="B636" s="5">
        <v>0</v>
      </c>
      <c r="C636" s="5">
        <v>0</v>
      </c>
      <c r="D636" s="5">
        <v>1</v>
      </c>
      <c r="E636" s="5">
        <v>229</v>
      </c>
      <c r="F636" s="5">
        <f>ROUND(Source!AZ625,O636)</f>
        <v>0</v>
      </c>
      <c r="G636" s="5" t="s">
        <v>127</v>
      </c>
      <c r="H636" s="5" t="s">
        <v>128</v>
      </c>
      <c r="I636" s="5"/>
      <c r="J636" s="5"/>
      <c r="K636" s="5">
        <v>229</v>
      </c>
      <c r="L636" s="5">
        <v>10</v>
      </c>
      <c r="M636" s="5">
        <v>3</v>
      </c>
      <c r="N636" s="5" t="s">
        <v>6</v>
      </c>
      <c r="O636" s="5">
        <v>2</v>
      </c>
      <c r="P636" s="5">
        <f>ROUND(Source!ER625,O636)</f>
        <v>0</v>
      </c>
      <c r="Q636" s="5"/>
      <c r="R636" s="5"/>
      <c r="S636" s="5"/>
      <c r="T636" s="5"/>
      <c r="U636" s="5"/>
      <c r="V636" s="5"/>
      <c r="W636" s="5"/>
    </row>
    <row r="637" spans="1:206" x14ac:dyDescent="0.2">
      <c r="A637" s="5">
        <v>50</v>
      </c>
      <c r="B637" s="5">
        <v>0</v>
      </c>
      <c r="C637" s="5">
        <v>0</v>
      </c>
      <c r="D637" s="5">
        <v>1</v>
      </c>
      <c r="E637" s="5">
        <v>203</v>
      </c>
      <c r="F637" s="5">
        <f>ROUND(Source!Q625,O637)</f>
        <v>6363.62</v>
      </c>
      <c r="G637" s="5" t="s">
        <v>129</v>
      </c>
      <c r="H637" s="5" t="s">
        <v>130</v>
      </c>
      <c r="I637" s="5"/>
      <c r="J637" s="5"/>
      <c r="K637" s="5">
        <v>203</v>
      </c>
      <c r="L637" s="5">
        <v>11</v>
      </c>
      <c r="M637" s="5">
        <v>3</v>
      </c>
      <c r="N637" s="5" t="s">
        <v>6</v>
      </c>
      <c r="O637" s="5">
        <v>2</v>
      </c>
      <c r="P637" s="5">
        <f>ROUND(Source!DI625,O637)</f>
        <v>42381.73</v>
      </c>
      <c r="Q637" s="5"/>
      <c r="R637" s="5"/>
      <c r="S637" s="5"/>
      <c r="T637" s="5"/>
      <c r="U637" s="5"/>
      <c r="V637" s="5"/>
      <c r="W637" s="5"/>
    </row>
    <row r="638" spans="1:206" x14ac:dyDescent="0.2">
      <c r="A638" s="5">
        <v>50</v>
      </c>
      <c r="B638" s="5">
        <v>0</v>
      </c>
      <c r="C638" s="5">
        <v>0</v>
      </c>
      <c r="D638" s="5">
        <v>1</v>
      </c>
      <c r="E638" s="5">
        <v>231</v>
      </c>
      <c r="F638" s="5">
        <f>ROUND(Source!BB625,O638)</f>
        <v>0</v>
      </c>
      <c r="G638" s="5" t="s">
        <v>131</v>
      </c>
      <c r="H638" s="5" t="s">
        <v>132</v>
      </c>
      <c r="I638" s="5"/>
      <c r="J638" s="5"/>
      <c r="K638" s="5">
        <v>231</v>
      </c>
      <c r="L638" s="5">
        <v>12</v>
      </c>
      <c r="M638" s="5">
        <v>3</v>
      </c>
      <c r="N638" s="5" t="s">
        <v>6</v>
      </c>
      <c r="O638" s="5">
        <v>2</v>
      </c>
      <c r="P638" s="5">
        <f>ROUND(Source!ET625,O638)</f>
        <v>0</v>
      </c>
      <c r="Q638" s="5"/>
      <c r="R638" s="5"/>
      <c r="S638" s="5"/>
      <c r="T638" s="5"/>
      <c r="U638" s="5"/>
      <c r="V638" s="5"/>
      <c r="W638" s="5"/>
    </row>
    <row r="639" spans="1:206" x14ac:dyDescent="0.2">
      <c r="A639" s="5">
        <v>50</v>
      </c>
      <c r="B639" s="5">
        <v>0</v>
      </c>
      <c r="C639" s="5">
        <v>0</v>
      </c>
      <c r="D639" s="5">
        <v>1</v>
      </c>
      <c r="E639" s="5">
        <v>204</v>
      </c>
      <c r="F639" s="5">
        <f>ROUND(Source!R625,O639)</f>
        <v>877.51</v>
      </c>
      <c r="G639" s="5" t="s">
        <v>133</v>
      </c>
      <c r="H639" s="5" t="s">
        <v>134</v>
      </c>
      <c r="I639" s="5"/>
      <c r="J639" s="5"/>
      <c r="K639" s="5">
        <v>204</v>
      </c>
      <c r="L639" s="5">
        <v>13</v>
      </c>
      <c r="M639" s="5">
        <v>3</v>
      </c>
      <c r="N639" s="5" t="s">
        <v>6</v>
      </c>
      <c r="O639" s="5">
        <v>2</v>
      </c>
      <c r="P639" s="5">
        <f>ROUND(Source!DJ625,O639)</f>
        <v>5844.37</v>
      </c>
      <c r="Q639" s="5"/>
      <c r="R639" s="5"/>
      <c r="S639" s="5"/>
      <c r="T639" s="5"/>
      <c r="U639" s="5"/>
      <c r="V639" s="5"/>
      <c r="W639" s="5"/>
    </row>
    <row r="640" spans="1:206" x14ac:dyDescent="0.2">
      <c r="A640" s="5">
        <v>50</v>
      </c>
      <c r="B640" s="5">
        <v>0</v>
      </c>
      <c r="C640" s="5">
        <v>0</v>
      </c>
      <c r="D640" s="5">
        <v>1</v>
      </c>
      <c r="E640" s="5">
        <v>205</v>
      </c>
      <c r="F640" s="5">
        <f>ROUND(Source!S625,O640)</f>
        <v>24659.88</v>
      </c>
      <c r="G640" s="5" t="s">
        <v>135</v>
      </c>
      <c r="H640" s="5" t="s">
        <v>136</v>
      </c>
      <c r="I640" s="5"/>
      <c r="J640" s="5"/>
      <c r="K640" s="5">
        <v>205</v>
      </c>
      <c r="L640" s="5">
        <v>14</v>
      </c>
      <c r="M640" s="5">
        <v>3</v>
      </c>
      <c r="N640" s="5" t="s">
        <v>6</v>
      </c>
      <c r="O640" s="5">
        <v>2</v>
      </c>
      <c r="P640" s="5">
        <f>ROUND(Source!DK625,O640)</f>
        <v>164234.51</v>
      </c>
      <c r="Q640" s="5"/>
      <c r="R640" s="5"/>
      <c r="S640" s="5"/>
      <c r="T640" s="5"/>
      <c r="U640" s="5"/>
      <c r="V640" s="5"/>
      <c r="W640" s="5"/>
    </row>
    <row r="641" spans="1:23" x14ac:dyDescent="0.2">
      <c r="A641" s="5">
        <v>50</v>
      </c>
      <c r="B641" s="5">
        <v>0</v>
      </c>
      <c r="C641" s="5">
        <v>0</v>
      </c>
      <c r="D641" s="5">
        <v>1</v>
      </c>
      <c r="E641" s="5">
        <v>232</v>
      </c>
      <c r="F641" s="5">
        <f>ROUND(Source!BC625,O641)</f>
        <v>0</v>
      </c>
      <c r="G641" s="5" t="s">
        <v>137</v>
      </c>
      <c r="H641" s="5" t="s">
        <v>138</v>
      </c>
      <c r="I641" s="5"/>
      <c r="J641" s="5"/>
      <c r="K641" s="5">
        <v>232</v>
      </c>
      <c r="L641" s="5">
        <v>15</v>
      </c>
      <c r="M641" s="5">
        <v>3</v>
      </c>
      <c r="N641" s="5" t="s">
        <v>6</v>
      </c>
      <c r="O641" s="5">
        <v>2</v>
      </c>
      <c r="P641" s="5">
        <f>ROUND(Source!EU625,O641)</f>
        <v>0</v>
      </c>
      <c r="Q641" s="5"/>
      <c r="R641" s="5"/>
      <c r="S641" s="5"/>
      <c r="T641" s="5"/>
      <c r="U641" s="5"/>
      <c r="V641" s="5"/>
      <c r="W641" s="5"/>
    </row>
    <row r="642" spans="1:23" x14ac:dyDescent="0.2">
      <c r="A642" s="5">
        <v>50</v>
      </c>
      <c r="B642" s="5">
        <v>0</v>
      </c>
      <c r="C642" s="5">
        <v>0</v>
      </c>
      <c r="D642" s="5">
        <v>1</v>
      </c>
      <c r="E642" s="5">
        <v>214</v>
      </c>
      <c r="F642" s="5">
        <f>ROUND(Source!AS625,O642)</f>
        <v>259337.67</v>
      </c>
      <c r="G642" s="5" t="s">
        <v>139</v>
      </c>
      <c r="H642" s="5" t="s">
        <v>140</v>
      </c>
      <c r="I642" s="5"/>
      <c r="J642" s="5"/>
      <c r="K642" s="5">
        <v>214</v>
      </c>
      <c r="L642" s="5">
        <v>16</v>
      </c>
      <c r="M642" s="5">
        <v>3</v>
      </c>
      <c r="N642" s="5" t="s">
        <v>6</v>
      </c>
      <c r="O642" s="5">
        <v>2</v>
      </c>
      <c r="P642" s="5">
        <f>ROUND(Source!EK625,O642)</f>
        <v>1727188.38</v>
      </c>
      <c r="Q642" s="5"/>
      <c r="R642" s="5"/>
      <c r="S642" s="5"/>
      <c r="T642" s="5"/>
      <c r="U642" s="5"/>
      <c r="V642" s="5"/>
      <c r="W642" s="5"/>
    </row>
    <row r="643" spans="1:23" x14ac:dyDescent="0.2">
      <c r="A643" s="5">
        <v>50</v>
      </c>
      <c r="B643" s="5">
        <v>0</v>
      </c>
      <c r="C643" s="5">
        <v>0</v>
      </c>
      <c r="D643" s="5">
        <v>1</v>
      </c>
      <c r="E643" s="5">
        <v>215</v>
      </c>
      <c r="F643" s="5">
        <f>ROUND(Source!AT625,O643)</f>
        <v>46536.75</v>
      </c>
      <c r="G643" s="5" t="s">
        <v>141</v>
      </c>
      <c r="H643" s="5" t="s">
        <v>142</v>
      </c>
      <c r="I643" s="5"/>
      <c r="J643" s="5"/>
      <c r="K643" s="5">
        <v>215</v>
      </c>
      <c r="L643" s="5">
        <v>17</v>
      </c>
      <c r="M643" s="5">
        <v>3</v>
      </c>
      <c r="N643" s="5" t="s">
        <v>6</v>
      </c>
      <c r="O643" s="5">
        <v>2</v>
      </c>
      <c r="P643" s="5">
        <f>ROUND(Source!EL625,O643)</f>
        <v>507303.91</v>
      </c>
      <c r="Q643" s="5"/>
      <c r="R643" s="5"/>
      <c r="S643" s="5"/>
      <c r="T643" s="5"/>
      <c r="U643" s="5"/>
      <c r="V643" s="5"/>
      <c r="W643" s="5"/>
    </row>
    <row r="644" spans="1:23" x14ac:dyDescent="0.2">
      <c r="A644" s="5">
        <v>50</v>
      </c>
      <c r="B644" s="5">
        <v>0</v>
      </c>
      <c r="C644" s="5">
        <v>0</v>
      </c>
      <c r="D644" s="5">
        <v>1</v>
      </c>
      <c r="E644" s="5">
        <v>217</v>
      </c>
      <c r="F644" s="5">
        <f>ROUND(Source!AU625,O644)</f>
        <v>0</v>
      </c>
      <c r="G644" s="5" t="s">
        <v>143</v>
      </c>
      <c r="H644" s="5" t="s">
        <v>144</v>
      </c>
      <c r="I644" s="5"/>
      <c r="J644" s="5"/>
      <c r="K644" s="5">
        <v>217</v>
      </c>
      <c r="L644" s="5">
        <v>18</v>
      </c>
      <c r="M644" s="5">
        <v>3</v>
      </c>
      <c r="N644" s="5" t="s">
        <v>6</v>
      </c>
      <c r="O644" s="5">
        <v>2</v>
      </c>
      <c r="P644" s="5">
        <f>ROUND(Source!EM625,O644)</f>
        <v>0</v>
      </c>
      <c r="Q644" s="5"/>
      <c r="R644" s="5"/>
      <c r="S644" s="5"/>
      <c r="T644" s="5"/>
      <c r="U644" s="5"/>
      <c r="V644" s="5"/>
      <c r="W644" s="5"/>
    </row>
    <row r="645" spans="1:23" x14ac:dyDescent="0.2">
      <c r="A645" s="5">
        <v>50</v>
      </c>
      <c r="B645" s="5">
        <v>0</v>
      </c>
      <c r="C645" s="5">
        <v>0</v>
      </c>
      <c r="D645" s="5">
        <v>1</v>
      </c>
      <c r="E645" s="5">
        <v>230</v>
      </c>
      <c r="F645" s="5">
        <f>ROUND(Source!BA625,O645)</f>
        <v>0</v>
      </c>
      <c r="G645" s="5" t="s">
        <v>145</v>
      </c>
      <c r="H645" s="5" t="s">
        <v>146</v>
      </c>
      <c r="I645" s="5"/>
      <c r="J645" s="5"/>
      <c r="K645" s="5">
        <v>230</v>
      </c>
      <c r="L645" s="5">
        <v>19</v>
      </c>
      <c r="M645" s="5">
        <v>3</v>
      </c>
      <c r="N645" s="5" t="s">
        <v>6</v>
      </c>
      <c r="O645" s="5">
        <v>2</v>
      </c>
      <c r="P645" s="5">
        <f>ROUND(Source!ES625,O645)</f>
        <v>0</v>
      </c>
      <c r="Q645" s="5"/>
      <c r="R645" s="5"/>
      <c r="S645" s="5"/>
      <c r="T645" s="5"/>
      <c r="U645" s="5"/>
      <c r="V645" s="5"/>
      <c r="W645" s="5"/>
    </row>
    <row r="646" spans="1:23" x14ac:dyDescent="0.2">
      <c r="A646" s="5">
        <v>50</v>
      </c>
      <c r="B646" s="5">
        <v>0</v>
      </c>
      <c r="C646" s="5">
        <v>0</v>
      </c>
      <c r="D646" s="5">
        <v>1</v>
      </c>
      <c r="E646" s="5">
        <v>206</v>
      </c>
      <c r="F646" s="5">
        <f>ROUND(Source!T625,O646)</f>
        <v>0</v>
      </c>
      <c r="G646" s="5" t="s">
        <v>147</v>
      </c>
      <c r="H646" s="5" t="s">
        <v>148</v>
      </c>
      <c r="I646" s="5"/>
      <c r="J646" s="5"/>
      <c r="K646" s="5">
        <v>206</v>
      </c>
      <c r="L646" s="5">
        <v>20</v>
      </c>
      <c r="M646" s="5">
        <v>3</v>
      </c>
      <c r="N646" s="5" t="s">
        <v>6</v>
      </c>
      <c r="O646" s="5">
        <v>2</v>
      </c>
      <c r="P646" s="5">
        <f>ROUND(Source!DL625,O646)</f>
        <v>0</v>
      </c>
      <c r="Q646" s="5"/>
      <c r="R646" s="5"/>
      <c r="S646" s="5"/>
      <c r="T646" s="5"/>
      <c r="U646" s="5"/>
      <c r="V646" s="5"/>
      <c r="W646" s="5"/>
    </row>
    <row r="647" spans="1:23" x14ac:dyDescent="0.2">
      <c r="A647" s="5">
        <v>50</v>
      </c>
      <c r="B647" s="5">
        <v>0</v>
      </c>
      <c r="C647" s="5">
        <v>0</v>
      </c>
      <c r="D647" s="5">
        <v>1</v>
      </c>
      <c r="E647" s="5">
        <v>207</v>
      </c>
      <c r="F647" s="5">
        <f>Source!U625</f>
        <v>2762.8964070900001</v>
      </c>
      <c r="G647" s="5" t="s">
        <v>149</v>
      </c>
      <c r="H647" s="5" t="s">
        <v>150</v>
      </c>
      <c r="I647" s="5"/>
      <c r="J647" s="5"/>
      <c r="K647" s="5">
        <v>207</v>
      </c>
      <c r="L647" s="5">
        <v>21</v>
      </c>
      <c r="M647" s="5">
        <v>3</v>
      </c>
      <c r="N647" s="5" t="s">
        <v>6</v>
      </c>
      <c r="O647" s="5">
        <v>-1</v>
      </c>
      <c r="P647" s="5">
        <f>Source!DM625</f>
        <v>2762.8964070900001</v>
      </c>
      <c r="Q647" s="5"/>
      <c r="R647" s="5"/>
      <c r="S647" s="5"/>
      <c r="T647" s="5"/>
      <c r="U647" s="5"/>
      <c r="V647" s="5"/>
      <c r="W647" s="5"/>
    </row>
    <row r="648" spans="1:23" x14ac:dyDescent="0.2">
      <c r="A648" s="5">
        <v>50</v>
      </c>
      <c r="B648" s="5">
        <v>0</v>
      </c>
      <c r="C648" s="5">
        <v>0</v>
      </c>
      <c r="D648" s="5">
        <v>1</v>
      </c>
      <c r="E648" s="5">
        <v>208</v>
      </c>
      <c r="F648" s="5">
        <f>Source!V625</f>
        <v>77.127800539999996</v>
      </c>
      <c r="G648" s="5" t="s">
        <v>151</v>
      </c>
      <c r="H648" s="5" t="s">
        <v>152</v>
      </c>
      <c r="I648" s="5"/>
      <c r="J648" s="5"/>
      <c r="K648" s="5">
        <v>208</v>
      </c>
      <c r="L648" s="5">
        <v>22</v>
      </c>
      <c r="M648" s="5">
        <v>3</v>
      </c>
      <c r="N648" s="5" t="s">
        <v>6</v>
      </c>
      <c r="O648" s="5">
        <v>-1</v>
      </c>
      <c r="P648" s="5">
        <f>Source!DN625</f>
        <v>77.127800539999996</v>
      </c>
      <c r="Q648" s="5"/>
      <c r="R648" s="5"/>
      <c r="S648" s="5"/>
      <c r="T648" s="5"/>
      <c r="U648" s="5"/>
      <c r="V648" s="5"/>
      <c r="W648" s="5"/>
    </row>
    <row r="649" spans="1:23" x14ac:dyDescent="0.2">
      <c r="A649" s="5">
        <v>50</v>
      </c>
      <c r="B649" s="5">
        <v>0</v>
      </c>
      <c r="C649" s="5">
        <v>0</v>
      </c>
      <c r="D649" s="5">
        <v>1</v>
      </c>
      <c r="E649" s="5">
        <v>209</v>
      </c>
      <c r="F649" s="5">
        <f>ROUND(Source!W625,O649)</f>
        <v>0</v>
      </c>
      <c r="G649" s="5" t="s">
        <v>153</v>
      </c>
      <c r="H649" s="5" t="s">
        <v>154</v>
      </c>
      <c r="I649" s="5"/>
      <c r="J649" s="5"/>
      <c r="K649" s="5">
        <v>209</v>
      </c>
      <c r="L649" s="5">
        <v>23</v>
      </c>
      <c r="M649" s="5">
        <v>3</v>
      </c>
      <c r="N649" s="5" t="s">
        <v>6</v>
      </c>
      <c r="O649" s="5">
        <v>2</v>
      </c>
      <c r="P649" s="5">
        <f>ROUND(Source!DO625,O649)</f>
        <v>0</v>
      </c>
      <c r="Q649" s="5"/>
      <c r="R649" s="5"/>
      <c r="S649" s="5"/>
      <c r="T649" s="5"/>
      <c r="U649" s="5"/>
      <c r="V649" s="5"/>
      <c r="W649" s="5"/>
    </row>
    <row r="650" spans="1:23" x14ac:dyDescent="0.2">
      <c r="A650" s="5">
        <v>50</v>
      </c>
      <c r="B650" s="5">
        <v>0</v>
      </c>
      <c r="C650" s="5">
        <v>0</v>
      </c>
      <c r="D650" s="5">
        <v>1</v>
      </c>
      <c r="E650" s="5">
        <v>210</v>
      </c>
      <c r="F650" s="5">
        <f>ROUND(Source!X625,O650)</f>
        <v>24064.21</v>
      </c>
      <c r="G650" s="5" t="s">
        <v>155</v>
      </c>
      <c r="H650" s="5" t="s">
        <v>156</v>
      </c>
      <c r="I650" s="5"/>
      <c r="J650" s="5"/>
      <c r="K650" s="5">
        <v>210</v>
      </c>
      <c r="L650" s="5">
        <v>24</v>
      </c>
      <c r="M650" s="5">
        <v>3</v>
      </c>
      <c r="N650" s="5" t="s">
        <v>6</v>
      </c>
      <c r="O650" s="5">
        <v>2</v>
      </c>
      <c r="P650" s="5">
        <f>ROUND(Source!DP625,O650)</f>
        <v>160267.4</v>
      </c>
      <c r="Q650" s="5"/>
      <c r="R650" s="5"/>
      <c r="S650" s="5"/>
      <c r="T650" s="5"/>
      <c r="U650" s="5"/>
      <c r="V650" s="5"/>
      <c r="W650" s="5"/>
    </row>
    <row r="651" spans="1:23" x14ac:dyDescent="0.2">
      <c r="A651" s="5">
        <v>50</v>
      </c>
      <c r="B651" s="5">
        <v>0</v>
      </c>
      <c r="C651" s="5">
        <v>0</v>
      </c>
      <c r="D651" s="5">
        <v>1</v>
      </c>
      <c r="E651" s="5">
        <v>211</v>
      </c>
      <c r="F651" s="5">
        <f>ROUND(Source!Y625,O651)</f>
        <v>15341.89</v>
      </c>
      <c r="G651" s="5" t="s">
        <v>157</v>
      </c>
      <c r="H651" s="5" t="s">
        <v>158</v>
      </c>
      <c r="I651" s="5"/>
      <c r="J651" s="5"/>
      <c r="K651" s="5">
        <v>211</v>
      </c>
      <c r="L651" s="5">
        <v>25</v>
      </c>
      <c r="M651" s="5">
        <v>3</v>
      </c>
      <c r="N651" s="5" t="s">
        <v>6</v>
      </c>
      <c r="O651" s="5">
        <v>2</v>
      </c>
      <c r="P651" s="5">
        <f>ROUND(Source!DQ625,O651)</f>
        <v>102176.63</v>
      </c>
      <c r="Q651" s="5"/>
      <c r="R651" s="5"/>
      <c r="S651" s="5"/>
      <c r="T651" s="5"/>
      <c r="U651" s="5"/>
      <c r="V651" s="5"/>
      <c r="W651" s="5"/>
    </row>
    <row r="652" spans="1:23" x14ac:dyDescent="0.2">
      <c r="A652" s="5">
        <v>50</v>
      </c>
      <c r="B652" s="5">
        <v>0</v>
      </c>
      <c r="C652" s="5">
        <v>0</v>
      </c>
      <c r="D652" s="5">
        <v>1</v>
      </c>
      <c r="E652" s="5">
        <v>0</v>
      </c>
      <c r="F652" s="5">
        <f>ROUND(Source!AR625,O652)</f>
        <v>305874.42</v>
      </c>
      <c r="G652" s="5" t="s">
        <v>159</v>
      </c>
      <c r="H652" s="5" t="s">
        <v>160</v>
      </c>
      <c r="I652" s="5"/>
      <c r="J652" s="5"/>
      <c r="K652" s="5">
        <v>224</v>
      </c>
      <c r="L652" s="5">
        <v>26</v>
      </c>
      <c r="M652" s="5">
        <v>3</v>
      </c>
      <c r="N652" s="5" t="s">
        <v>6</v>
      </c>
      <c r="O652" s="5">
        <v>2</v>
      </c>
      <c r="P652" s="5">
        <f>ROUND(Source!EJ625,O652)</f>
        <v>2234492.29</v>
      </c>
      <c r="Q652" s="5"/>
      <c r="R652" s="5"/>
      <c r="S652" s="5"/>
      <c r="T652" s="5"/>
      <c r="U652" s="5"/>
      <c r="V652" s="5"/>
      <c r="W652" s="5"/>
    </row>
    <row r="653" spans="1:23" x14ac:dyDescent="0.2">
      <c r="A653" s="5">
        <v>50</v>
      </c>
      <c r="B653" s="5">
        <v>1</v>
      </c>
      <c r="C653" s="5">
        <v>0</v>
      </c>
      <c r="D653" s="5">
        <v>2</v>
      </c>
      <c r="E653" s="5">
        <v>0</v>
      </c>
      <c r="F653" s="5">
        <f>ROUND(F652,O653)</f>
        <v>305874.42</v>
      </c>
      <c r="G653" s="5" t="s">
        <v>588</v>
      </c>
      <c r="H653" s="5" t="s">
        <v>159</v>
      </c>
      <c r="I653" s="5"/>
      <c r="J653" s="5"/>
      <c r="K653" s="5">
        <v>212</v>
      </c>
      <c r="L653" s="5">
        <v>27</v>
      </c>
      <c r="M653" s="5">
        <v>0</v>
      </c>
      <c r="N653" s="5" t="s">
        <v>6</v>
      </c>
      <c r="O653" s="5">
        <v>2</v>
      </c>
      <c r="P653" s="5">
        <f>ROUND(P652,O653)</f>
        <v>2234492.29</v>
      </c>
      <c r="Q653" s="5"/>
      <c r="R653" s="5"/>
      <c r="S653" s="5"/>
      <c r="T653" s="5"/>
      <c r="U653" s="5"/>
      <c r="V653" s="5"/>
      <c r="W653" s="5"/>
    </row>
    <row r="654" spans="1:23" x14ac:dyDescent="0.2">
      <c r="A654" s="5">
        <v>50</v>
      </c>
      <c r="B654" s="5">
        <v>1</v>
      </c>
      <c r="C654" s="5">
        <v>0</v>
      </c>
      <c r="D654" s="5">
        <v>2</v>
      </c>
      <c r="E654" s="5">
        <v>0</v>
      </c>
      <c r="F654" s="5">
        <f>ROUND(F653*0.18,O654)</f>
        <v>55057.4</v>
      </c>
      <c r="G654" s="5" t="s">
        <v>589</v>
      </c>
      <c r="H654" s="5" t="s">
        <v>590</v>
      </c>
      <c r="I654" s="5"/>
      <c r="J654" s="5"/>
      <c r="K654" s="5">
        <v>212</v>
      </c>
      <c r="L654" s="5">
        <v>28</v>
      </c>
      <c r="M654" s="5">
        <v>0</v>
      </c>
      <c r="N654" s="5" t="s">
        <v>6</v>
      </c>
      <c r="O654" s="5">
        <v>2</v>
      </c>
      <c r="P654" s="5">
        <f>ROUND(P653*0.18,O654)</f>
        <v>402208.61</v>
      </c>
      <c r="Q654" s="5"/>
      <c r="R654" s="5"/>
      <c r="S654" s="5"/>
      <c r="T654" s="5"/>
      <c r="U654" s="5"/>
      <c r="V654" s="5"/>
      <c r="W654" s="5"/>
    </row>
    <row r="655" spans="1:23" x14ac:dyDescent="0.2">
      <c r="A655" s="5">
        <v>50</v>
      </c>
      <c r="B655" s="5">
        <v>1</v>
      </c>
      <c r="C655" s="5">
        <v>0</v>
      </c>
      <c r="D655" s="5">
        <v>2</v>
      </c>
      <c r="E655" s="5">
        <v>224</v>
      </c>
      <c r="F655" s="5">
        <f>ROUND(F653+F654,O655)</f>
        <v>360931.82</v>
      </c>
      <c r="G655" s="5" t="s">
        <v>591</v>
      </c>
      <c r="H655" s="5" t="s">
        <v>592</v>
      </c>
      <c r="I655" s="5"/>
      <c r="J655" s="5"/>
      <c r="K655" s="5">
        <v>212</v>
      </c>
      <c r="L655" s="5">
        <v>29</v>
      </c>
      <c r="M655" s="5">
        <v>0</v>
      </c>
      <c r="N655" s="5" t="s">
        <v>6</v>
      </c>
      <c r="O655" s="5">
        <v>2</v>
      </c>
      <c r="P655" s="5">
        <f>ROUND(P653+P654,O655)</f>
        <v>2636700.9</v>
      </c>
      <c r="Q655" s="5"/>
      <c r="R655" s="5"/>
      <c r="S655" s="5"/>
      <c r="T655" s="5"/>
      <c r="U655" s="5"/>
      <c r="V655" s="5"/>
      <c r="W655" s="5"/>
    </row>
    <row r="657" spans="1:206" x14ac:dyDescent="0.2">
      <c r="A657" s="3">
        <v>51</v>
      </c>
      <c r="B657" s="3">
        <f>B12</f>
        <v>718</v>
      </c>
      <c r="C657" s="3">
        <f>A12</f>
        <v>1</v>
      </c>
      <c r="D657" s="3">
        <f>ROW(A12)</f>
        <v>12</v>
      </c>
      <c r="E657" s="3"/>
      <c r="F657" s="3" t="str">
        <f>IF(F12&lt;&gt;"",F12,"")</f>
        <v>Новый объект</v>
      </c>
      <c r="G657" s="3" t="str">
        <f>IF(G12&lt;&gt;"",G12,"")</f>
        <v>Капитальный ремонт актового зала Технологического института - филиала НИЯУ МИФИ (ТИ НИЯУ МИФИ) по адресу: Свердловская  обл., г. Лесной,  Коммунистический проспект, д.36</v>
      </c>
      <c r="H657" s="3">
        <v>0</v>
      </c>
      <c r="I657" s="3"/>
      <c r="J657" s="3"/>
      <c r="K657" s="3"/>
      <c r="L657" s="3"/>
      <c r="M657" s="3"/>
      <c r="N657" s="3"/>
      <c r="O657" s="3">
        <f t="shared" ref="O657:T657" si="488">ROUND(O625,2)</f>
        <v>265474.65999999997</v>
      </c>
      <c r="P657" s="3">
        <f t="shared" si="488"/>
        <v>234451.16</v>
      </c>
      <c r="Q657" s="3">
        <f t="shared" si="488"/>
        <v>6363.62</v>
      </c>
      <c r="R657" s="3">
        <f t="shared" si="488"/>
        <v>877.51</v>
      </c>
      <c r="S657" s="3">
        <f t="shared" si="488"/>
        <v>24659.88</v>
      </c>
      <c r="T657" s="3">
        <f t="shared" si="488"/>
        <v>0</v>
      </c>
      <c r="U657" s="3">
        <f>U625</f>
        <v>2762.8964070900001</v>
      </c>
      <c r="V657" s="3">
        <f>V625</f>
        <v>77.127800539999996</v>
      </c>
      <c r="W657" s="3">
        <f>ROUND(W625,2)</f>
        <v>0</v>
      </c>
      <c r="X657" s="3">
        <f>ROUND(X625,2)</f>
        <v>24064.21</v>
      </c>
      <c r="Y657" s="3">
        <f>ROUND(Y625,2)</f>
        <v>15341.89</v>
      </c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>
        <f t="shared" ref="AO657:BC657" si="489">ROUND(AO625,2)</f>
        <v>0</v>
      </c>
      <c r="AP657" s="3">
        <f t="shared" si="489"/>
        <v>0</v>
      </c>
      <c r="AQ657" s="3">
        <f t="shared" si="489"/>
        <v>0</v>
      </c>
      <c r="AR657" s="3">
        <f t="shared" si="489"/>
        <v>305874.42</v>
      </c>
      <c r="AS657" s="3">
        <f t="shared" si="489"/>
        <v>259337.67</v>
      </c>
      <c r="AT657" s="3">
        <f t="shared" si="489"/>
        <v>46536.75</v>
      </c>
      <c r="AU657" s="3">
        <f t="shared" si="489"/>
        <v>0</v>
      </c>
      <c r="AV657" s="3">
        <f t="shared" si="489"/>
        <v>234451.16</v>
      </c>
      <c r="AW657" s="3">
        <f t="shared" si="489"/>
        <v>234451.16</v>
      </c>
      <c r="AX657" s="3">
        <f t="shared" si="489"/>
        <v>0</v>
      </c>
      <c r="AY657" s="3">
        <f t="shared" si="489"/>
        <v>234451.16</v>
      </c>
      <c r="AZ657" s="3">
        <f t="shared" si="489"/>
        <v>0</v>
      </c>
      <c r="BA657" s="3">
        <f t="shared" si="489"/>
        <v>0</v>
      </c>
      <c r="BB657" s="3">
        <f t="shared" si="489"/>
        <v>0</v>
      </c>
      <c r="BC657" s="3">
        <f t="shared" si="489"/>
        <v>0</v>
      </c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  <c r="CC657" s="3"/>
      <c r="CD657" s="3"/>
      <c r="CE657" s="3"/>
      <c r="CF657" s="3"/>
      <c r="CG657" s="3"/>
      <c r="CH657" s="3"/>
      <c r="CI657" s="3"/>
      <c r="CJ657" s="3"/>
      <c r="CK657" s="3"/>
      <c r="CL657" s="3"/>
      <c r="CM657" s="3"/>
      <c r="CN657" s="3"/>
      <c r="CO657" s="3"/>
      <c r="CP657" s="3"/>
      <c r="CQ657" s="3"/>
      <c r="CR657" s="3"/>
      <c r="CS657" s="3"/>
      <c r="CT657" s="3"/>
      <c r="CU657" s="3"/>
      <c r="CV657" s="3"/>
      <c r="CW657" s="3"/>
      <c r="CX657" s="3"/>
      <c r="CY657" s="3"/>
      <c r="CZ657" s="3"/>
      <c r="DA657" s="3"/>
      <c r="DB657" s="3"/>
      <c r="DC657" s="3"/>
      <c r="DD657" s="3"/>
      <c r="DE657" s="3"/>
      <c r="DF657" s="3"/>
      <c r="DG657" s="4">
        <f t="shared" ref="DG657:DL657" si="490">ROUND(DG625,2)</f>
        <v>1965430.46</v>
      </c>
      <c r="DH657" s="4">
        <f t="shared" si="490"/>
        <v>1758814.22</v>
      </c>
      <c r="DI657" s="4">
        <f t="shared" si="490"/>
        <v>42381.73</v>
      </c>
      <c r="DJ657" s="4">
        <f t="shared" si="490"/>
        <v>5844.37</v>
      </c>
      <c r="DK657" s="4">
        <f t="shared" si="490"/>
        <v>164234.51</v>
      </c>
      <c r="DL657" s="4">
        <f t="shared" si="490"/>
        <v>0</v>
      </c>
      <c r="DM657" s="4">
        <f>DM625</f>
        <v>2762.8964070900001</v>
      </c>
      <c r="DN657" s="4">
        <f>DN625</f>
        <v>77.127800539999996</v>
      </c>
      <c r="DO657" s="4">
        <f>ROUND(DO625,2)</f>
        <v>0</v>
      </c>
      <c r="DP657" s="4">
        <f>ROUND(DP625,2)</f>
        <v>160267.4</v>
      </c>
      <c r="DQ657" s="4">
        <f>ROUND(DQ625,2)</f>
        <v>102176.63</v>
      </c>
      <c r="DR657" s="4"/>
      <c r="DS657" s="4"/>
      <c r="DT657" s="4"/>
      <c r="DU657" s="4"/>
      <c r="DV657" s="4"/>
      <c r="DW657" s="4"/>
      <c r="DX657" s="4"/>
      <c r="DY657" s="4"/>
      <c r="DZ657" s="4"/>
      <c r="EA657" s="4"/>
      <c r="EB657" s="4"/>
      <c r="EC657" s="4"/>
      <c r="ED657" s="4"/>
      <c r="EE657" s="4"/>
      <c r="EF657" s="4"/>
      <c r="EG657" s="4">
        <f t="shared" ref="EG657:EU657" si="491">ROUND(EG625,2)</f>
        <v>0</v>
      </c>
      <c r="EH657" s="4">
        <f t="shared" si="491"/>
        <v>0</v>
      </c>
      <c r="EI657" s="4">
        <f t="shared" si="491"/>
        <v>0</v>
      </c>
      <c r="EJ657" s="4">
        <f t="shared" si="491"/>
        <v>2234492.29</v>
      </c>
      <c r="EK657" s="4">
        <f t="shared" si="491"/>
        <v>1727188.38</v>
      </c>
      <c r="EL657" s="4">
        <f t="shared" si="491"/>
        <v>507303.91</v>
      </c>
      <c r="EM657" s="4">
        <f t="shared" si="491"/>
        <v>0</v>
      </c>
      <c r="EN657" s="4">
        <f t="shared" si="491"/>
        <v>1758814.22</v>
      </c>
      <c r="EO657" s="4">
        <f t="shared" si="491"/>
        <v>1758814.22</v>
      </c>
      <c r="EP657" s="4">
        <f t="shared" si="491"/>
        <v>0</v>
      </c>
      <c r="EQ657" s="4">
        <f t="shared" si="491"/>
        <v>1758814.22</v>
      </c>
      <c r="ER657" s="4">
        <f t="shared" si="491"/>
        <v>0</v>
      </c>
      <c r="ES657" s="4">
        <f t="shared" si="491"/>
        <v>0</v>
      </c>
      <c r="ET657" s="4">
        <f t="shared" si="491"/>
        <v>0</v>
      </c>
      <c r="EU657" s="4">
        <f t="shared" si="491"/>
        <v>0</v>
      </c>
      <c r="EV657" s="4"/>
      <c r="EW657" s="4"/>
      <c r="EX657" s="4"/>
      <c r="EY657" s="4"/>
      <c r="EZ657" s="4"/>
      <c r="FA657" s="4"/>
      <c r="FB657" s="4"/>
      <c r="FC657" s="4"/>
      <c r="FD657" s="4"/>
      <c r="FE657" s="4"/>
      <c r="FF657" s="4"/>
      <c r="FG657" s="4"/>
      <c r="FH657" s="4"/>
      <c r="FI657" s="4"/>
      <c r="FJ657" s="4"/>
      <c r="FK657" s="4"/>
      <c r="FL657" s="4"/>
      <c r="FM657" s="4"/>
      <c r="FN657" s="4"/>
      <c r="FO657" s="4"/>
      <c r="FP657" s="4"/>
      <c r="FQ657" s="4"/>
      <c r="FR657" s="4"/>
      <c r="FS657" s="4"/>
      <c r="FT657" s="4"/>
      <c r="FU657" s="4"/>
      <c r="FV657" s="4"/>
      <c r="FW657" s="4"/>
      <c r="FX657" s="4"/>
      <c r="FY657" s="4"/>
      <c r="FZ657" s="4"/>
      <c r="GA657" s="4"/>
      <c r="GB657" s="4"/>
      <c r="GC657" s="4"/>
      <c r="GD657" s="4"/>
      <c r="GE657" s="4"/>
      <c r="GF657" s="4"/>
      <c r="GG657" s="4"/>
      <c r="GH657" s="4"/>
      <c r="GI657" s="4"/>
      <c r="GJ657" s="4"/>
      <c r="GK657" s="4"/>
      <c r="GL657" s="4"/>
      <c r="GM657" s="4"/>
      <c r="GN657" s="4"/>
      <c r="GO657" s="4"/>
      <c r="GP657" s="4"/>
      <c r="GQ657" s="4"/>
      <c r="GR657" s="4"/>
      <c r="GS657" s="4"/>
      <c r="GT657" s="4"/>
      <c r="GU657" s="4"/>
      <c r="GV657" s="4"/>
      <c r="GW657" s="4"/>
      <c r="GX657" s="4">
        <v>0</v>
      </c>
    </row>
    <row r="659" spans="1:206" x14ac:dyDescent="0.2">
      <c r="A659" s="5">
        <v>50</v>
      </c>
      <c r="B659" s="5">
        <v>0</v>
      </c>
      <c r="C659" s="5">
        <v>0</v>
      </c>
      <c r="D659" s="5">
        <v>1</v>
      </c>
      <c r="E659" s="5">
        <v>201</v>
      </c>
      <c r="F659" s="5">
        <f>ROUND(Source!O657,O659)</f>
        <v>265474.65999999997</v>
      </c>
      <c r="G659" s="5" t="s">
        <v>109</v>
      </c>
      <c r="H659" s="5" t="s">
        <v>110</v>
      </c>
      <c r="I659" s="5"/>
      <c r="J659" s="5"/>
      <c r="K659" s="5">
        <v>201</v>
      </c>
      <c r="L659" s="5">
        <v>1</v>
      </c>
      <c r="M659" s="5">
        <v>3</v>
      </c>
      <c r="N659" s="5" t="s">
        <v>6</v>
      </c>
      <c r="O659" s="5">
        <v>2</v>
      </c>
      <c r="P659" s="5">
        <f>ROUND(Source!DG657,O659)</f>
        <v>1965430.46</v>
      </c>
      <c r="Q659" s="5"/>
      <c r="R659" s="5"/>
      <c r="S659" s="5"/>
      <c r="T659" s="5"/>
      <c r="U659" s="5"/>
      <c r="V659" s="5"/>
      <c r="W659" s="5"/>
    </row>
    <row r="660" spans="1:206" x14ac:dyDescent="0.2">
      <c r="A660" s="5">
        <v>50</v>
      </c>
      <c r="B660" s="5">
        <v>0</v>
      </c>
      <c r="C660" s="5">
        <v>0</v>
      </c>
      <c r="D660" s="5">
        <v>1</v>
      </c>
      <c r="E660" s="5">
        <v>202</v>
      </c>
      <c r="F660" s="5">
        <f>ROUND(Source!P657,O660)</f>
        <v>234451.16</v>
      </c>
      <c r="G660" s="5" t="s">
        <v>111</v>
      </c>
      <c r="H660" s="5" t="s">
        <v>112</v>
      </c>
      <c r="I660" s="5"/>
      <c r="J660" s="5"/>
      <c r="K660" s="5">
        <v>202</v>
      </c>
      <c r="L660" s="5">
        <v>2</v>
      </c>
      <c r="M660" s="5">
        <v>3</v>
      </c>
      <c r="N660" s="5" t="s">
        <v>6</v>
      </c>
      <c r="O660" s="5">
        <v>2</v>
      </c>
      <c r="P660" s="5">
        <f>ROUND(Source!DH657,O660)</f>
        <v>1758814.22</v>
      </c>
      <c r="Q660" s="5"/>
      <c r="R660" s="5"/>
      <c r="S660" s="5"/>
      <c r="T660" s="5"/>
      <c r="U660" s="5"/>
      <c r="V660" s="5"/>
      <c r="W660" s="5"/>
    </row>
    <row r="661" spans="1:206" x14ac:dyDescent="0.2">
      <c r="A661" s="5">
        <v>50</v>
      </c>
      <c r="B661" s="5">
        <v>0</v>
      </c>
      <c r="C661" s="5">
        <v>0</v>
      </c>
      <c r="D661" s="5">
        <v>1</v>
      </c>
      <c r="E661" s="5">
        <v>222</v>
      </c>
      <c r="F661" s="5">
        <f>ROUND(Source!AO657,O661)</f>
        <v>0</v>
      </c>
      <c r="G661" s="5" t="s">
        <v>113</v>
      </c>
      <c r="H661" s="5" t="s">
        <v>114</v>
      </c>
      <c r="I661" s="5"/>
      <c r="J661" s="5"/>
      <c r="K661" s="5">
        <v>222</v>
      </c>
      <c r="L661" s="5">
        <v>3</v>
      </c>
      <c r="M661" s="5">
        <v>3</v>
      </c>
      <c r="N661" s="5" t="s">
        <v>6</v>
      </c>
      <c r="O661" s="5">
        <v>2</v>
      </c>
      <c r="P661" s="5">
        <f>ROUND(Source!EG657,O661)</f>
        <v>0</v>
      </c>
      <c r="Q661" s="5"/>
      <c r="R661" s="5"/>
      <c r="S661" s="5"/>
      <c r="T661" s="5"/>
      <c r="U661" s="5"/>
      <c r="V661" s="5"/>
      <c r="W661" s="5"/>
    </row>
    <row r="662" spans="1:206" x14ac:dyDescent="0.2">
      <c r="A662" s="5">
        <v>50</v>
      </c>
      <c r="B662" s="5">
        <v>0</v>
      </c>
      <c r="C662" s="5">
        <v>0</v>
      </c>
      <c r="D662" s="5">
        <v>1</v>
      </c>
      <c r="E662" s="5">
        <v>225</v>
      </c>
      <c r="F662" s="5">
        <f>ROUND(Source!AV657,O662)</f>
        <v>234451.16</v>
      </c>
      <c r="G662" s="5" t="s">
        <v>115</v>
      </c>
      <c r="H662" s="5" t="s">
        <v>116</v>
      </c>
      <c r="I662" s="5"/>
      <c r="J662" s="5"/>
      <c r="K662" s="5">
        <v>225</v>
      </c>
      <c r="L662" s="5">
        <v>4</v>
      </c>
      <c r="M662" s="5">
        <v>3</v>
      </c>
      <c r="N662" s="5" t="s">
        <v>6</v>
      </c>
      <c r="O662" s="5">
        <v>2</v>
      </c>
      <c r="P662" s="5">
        <f>ROUND(Source!EN657,O662)</f>
        <v>1758814.22</v>
      </c>
      <c r="Q662" s="5"/>
      <c r="R662" s="5"/>
      <c r="S662" s="5"/>
      <c r="T662" s="5"/>
      <c r="U662" s="5"/>
      <c r="V662" s="5"/>
      <c r="W662" s="5"/>
    </row>
    <row r="663" spans="1:206" x14ac:dyDescent="0.2">
      <c r="A663" s="5">
        <v>50</v>
      </c>
      <c r="B663" s="5">
        <v>0</v>
      </c>
      <c r="C663" s="5">
        <v>0</v>
      </c>
      <c r="D663" s="5">
        <v>1</v>
      </c>
      <c r="E663" s="5">
        <v>226</v>
      </c>
      <c r="F663" s="5">
        <f>ROUND(Source!AW657,O663)</f>
        <v>234451.16</v>
      </c>
      <c r="G663" s="5" t="s">
        <v>117</v>
      </c>
      <c r="H663" s="5" t="s">
        <v>118</v>
      </c>
      <c r="I663" s="5"/>
      <c r="J663" s="5"/>
      <c r="K663" s="5">
        <v>226</v>
      </c>
      <c r="L663" s="5">
        <v>5</v>
      </c>
      <c r="M663" s="5">
        <v>3</v>
      </c>
      <c r="N663" s="5" t="s">
        <v>6</v>
      </c>
      <c r="O663" s="5">
        <v>2</v>
      </c>
      <c r="P663" s="5">
        <f>ROUND(Source!EO657,O663)</f>
        <v>1758814.22</v>
      </c>
      <c r="Q663" s="5"/>
      <c r="R663" s="5"/>
      <c r="S663" s="5"/>
      <c r="T663" s="5"/>
      <c r="U663" s="5"/>
      <c r="V663" s="5"/>
      <c r="W663" s="5"/>
    </row>
    <row r="664" spans="1:206" x14ac:dyDescent="0.2">
      <c r="A664" s="5">
        <v>50</v>
      </c>
      <c r="B664" s="5">
        <v>0</v>
      </c>
      <c r="C664" s="5">
        <v>0</v>
      </c>
      <c r="D664" s="5">
        <v>1</v>
      </c>
      <c r="E664" s="5">
        <v>227</v>
      </c>
      <c r="F664" s="5">
        <f>ROUND(Source!AX657,O664)</f>
        <v>0</v>
      </c>
      <c r="G664" s="5" t="s">
        <v>119</v>
      </c>
      <c r="H664" s="5" t="s">
        <v>120</v>
      </c>
      <c r="I664" s="5"/>
      <c r="J664" s="5"/>
      <c r="K664" s="5">
        <v>227</v>
      </c>
      <c r="L664" s="5">
        <v>6</v>
      </c>
      <c r="M664" s="5">
        <v>3</v>
      </c>
      <c r="N664" s="5" t="s">
        <v>6</v>
      </c>
      <c r="O664" s="5">
        <v>2</v>
      </c>
      <c r="P664" s="5">
        <f>ROUND(Source!EP657,O664)</f>
        <v>0</v>
      </c>
      <c r="Q664" s="5"/>
      <c r="R664" s="5"/>
      <c r="S664" s="5"/>
      <c r="T664" s="5"/>
      <c r="U664" s="5"/>
      <c r="V664" s="5"/>
      <c r="W664" s="5"/>
    </row>
    <row r="665" spans="1:206" x14ac:dyDescent="0.2">
      <c r="A665" s="5">
        <v>50</v>
      </c>
      <c r="B665" s="5">
        <v>0</v>
      </c>
      <c r="C665" s="5">
        <v>0</v>
      </c>
      <c r="D665" s="5">
        <v>1</v>
      </c>
      <c r="E665" s="5">
        <v>228</v>
      </c>
      <c r="F665" s="5">
        <f>ROUND(Source!AY657,O665)</f>
        <v>234451.16</v>
      </c>
      <c r="G665" s="5" t="s">
        <v>121</v>
      </c>
      <c r="H665" s="5" t="s">
        <v>122</v>
      </c>
      <c r="I665" s="5"/>
      <c r="J665" s="5"/>
      <c r="K665" s="5">
        <v>228</v>
      </c>
      <c r="L665" s="5">
        <v>7</v>
      </c>
      <c r="M665" s="5">
        <v>3</v>
      </c>
      <c r="N665" s="5" t="s">
        <v>6</v>
      </c>
      <c r="O665" s="5">
        <v>2</v>
      </c>
      <c r="P665" s="5">
        <f>ROUND(Source!EQ657,O665)</f>
        <v>1758814.22</v>
      </c>
      <c r="Q665" s="5"/>
      <c r="R665" s="5"/>
      <c r="S665" s="5"/>
      <c r="T665" s="5"/>
      <c r="U665" s="5"/>
      <c r="V665" s="5"/>
      <c r="W665" s="5"/>
    </row>
    <row r="666" spans="1:206" x14ac:dyDescent="0.2">
      <c r="A666" s="5">
        <v>50</v>
      </c>
      <c r="B666" s="5">
        <v>0</v>
      </c>
      <c r="C666" s="5">
        <v>0</v>
      </c>
      <c r="D666" s="5">
        <v>1</v>
      </c>
      <c r="E666" s="5">
        <v>216</v>
      </c>
      <c r="F666" s="5">
        <f>ROUND(Source!AP657,O666)</f>
        <v>0</v>
      </c>
      <c r="G666" s="5" t="s">
        <v>123</v>
      </c>
      <c r="H666" s="5" t="s">
        <v>124</v>
      </c>
      <c r="I666" s="5"/>
      <c r="J666" s="5"/>
      <c r="K666" s="5">
        <v>216</v>
      </c>
      <c r="L666" s="5">
        <v>8</v>
      </c>
      <c r="M666" s="5">
        <v>3</v>
      </c>
      <c r="N666" s="5" t="s">
        <v>6</v>
      </c>
      <c r="O666" s="5">
        <v>2</v>
      </c>
      <c r="P666" s="5">
        <f>ROUND(Source!EH657,O666)</f>
        <v>0</v>
      </c>
      <c r="Q666" s="5"/>
      <c r="R666" s="5"/>
      <c r="S666" s="5"/>
      <c r="T666" s="5"/>
      <c r="U666" s="5"/>
      <c r="V666" s="5"/>
      <c r="W666" s="5"/>
    </row>
    <row r="667" spans="1:206" x14ac:dyDescent="0.2">
      <c r="A667" s="5">
        <v>50</v>
      </c>
      <c r="B667" s="5">
        <v>0</v>
      </c>
      <c r="C667" s="5">
        <v>0</v>
      </c>
      <c r="D667" s="5">
        <v>1</v>
      </c>
      <c r="E667" s="5">
        <v>223</v>
      </c>
      <c r="F667" s="5">
        <f>ROUND(Source!AQ657,O667)</f>
        <v>0</v>
      </c>
      <c r="G667" s="5" t="s">
        <v>125</v>
      </c>
      <c r="H667" s="5" t="s">
        <v>126</v>
      </c>
      <c r="I667" s="5"/>
      <c r="J667" s="5"/>
      <c r="K667" s="5">
        <v>223</v>
      </c>
      <c r="L667" s="5">
        <v>9</v>
      </c>
      <c r="M667" s="5">
        <v>3</v>
      </c>
      <c r="N667" s="5" t="s">
        <v>6</v>
      </c>
      <c r="O667" s="5">
        <v>2</v>
      </c>
      <c r="P667" s="5">
        <f>ROUND(Source!EI657,O667)</f>
        <v>0</v>
      </c>
      <c r="Q667" s="5"/>
      <c r="R667" s="5"/>
      <c r="S667" s="5"/>
      <c r="T667" s="5"/>
      <c r="U667" s="5"/>
      <c r="V667" s="5"/>
      <c r="W667" s="5"/>
    </row>
    <row r="668" spans="1:206" x14ac:dyDescent="0.2">
      <c r="A668" s="5">
        <v>50</v>
      </c>
      <c r="B668" s="5">
        <v>0</v>
      </c>
      <c r="C668" s="5">
        <v>0</v>
      </c>
      <c r="D668" s="5">
        <v>1</v>
      </c>
      <c r="E668" s="5">
        <v>229</v>
      </c>
      <c r="F668" s="5">
        <f>ROUND(Source!AZ657,O668)</f>
        <v>0</v>
      </c>
      <c r="G668" s="5" t="s">
        <v>127</v>
      </c>
      <c r="H668" s="5" t="s">
        <v>128</v>
      </c>
      <c r="I668" s="5"/>
      <c r="J668" s="5"/>
      <c r="K668" s="5">
        <v>229</v>
      </c>
      <c r="L668" s="5">
        <v>10</v>
      </c>
      <c r="M668" s="5">
        <v>3</v>
      </c>
      <c r="N668" s="5" t="s">
        <v>6</v>
      </c>
      <c r="O668" s="5">
        <v>2</v>
      </c>
      <c r="P668" s="5">
        <f>ROUND(Source!ER657,O668)</f>
        <v>0</v>
      </c>
      <c r="Q668" s="5"/>
      <c r="R668" s="5"/>
      <c r="S668" s="5"/>
      <c r="T668" s="5"/>
      <c r="U668" s="5"/>
      <c r="V668" s="5"/>
      <c r="W668" s="5"/>
    </row>
    <row r="669" spans="1:206" x14ac:dyDescent="0.2">
      <c r="A669" s="5">
        <v>50</v>
      </c>
      <c r="B669" s="5">
        <v>0</v>
      </c>
      <c r="C669" s="5">
        <v>0</v>
      </c>
      <c r="D669" s="5">
        <v>1</v>
      </c>
      <c r="E669" s="5">
        <v>203</v>
      </c>
      <c r="F669" s="5">
        <f>ROUND(Source!Q657,O669)</f>
        <v>6363.62</v>
      </c>
      <c r="G669" s="5" t="s">
        <v>129</v>
      </c>
      <c r="H669" s="5" t="s">
        <v>130</v>
      </c>
      <c r="I669" s="5"/>
      <c r="J669" s="5"/>
      <c r="K669" s="5">
        <v>203</v>
      </c>
      <c r="L669" s="5">
        <v>11</v>
      </c>
      <c r="M669" s="5">
        <v>3</v>
      </c>
      <c r="N669" s="5" t="s">
        <v>6</v>
      </c>
      <c r="O669" s="5">
        <v>2</v>
      </c>
      <c r="P669" s="5">
        <f>ROUND(Source!DI657,O669)</f>
        <v>42381.73</v>
      </c>
      <c r="Q669" s="5"/>
      <c r="R669" s="5"/>
      <c r="S669" s="5"/>
      <c r="T669" s="5"/>
      <c r="U669" s="5"/>
      <c r="V669" s="5"/>
      <c r="W669" s="5"/>
    </row>
    <row r="670" spans="1:206" x14ac:dyDescent="0.2">
      <c r="A670" s="5">
        <v>50</v>
      </c>
      <c r="B670" s="5">
        <v>0</v>
      </c>
      <c r="C670" s="5">
        <v>0</v>
      </c>
      <c r="D670" s="5">
        <v>1</v>
      </c>
      <c r="E670" s="5">
        <v>231</v>
      </c>
      <c r="F670" s="5">
        <f>ROUND(Source!BB657,O670)</f>
        <v>0</v>
      </c>
      <c r="G670" s="5" t="s">
        <v>131</v>
      </c>
      <c r="H670" s="5" t="s">
        <v>132</v>
      </c>
      <c r="I670" s="5"/>
      <c r="J670" s="5"/>
      <c r="K670" s="5">
        <v>231</v>
      </c>
      <c r="L670" s="5">
        <v>12</v>
      </c>
      <c r="M670" s="5">
        <v>3</v>
      </c>
      <c r="N670" s="5" t="s">
        <v>6</v>
      </c>
      <c r="O670" s="5">
        <v>2</v>
      </c>
      <c r="P670" s="5">
        <f>ROUND(Source!ET657,O670)</f>
        <v>0</v>
      </c>
      <c r="Q670" s="5"/>
      <c r="R670" s="5"/>
      <c r="S670" s="5"/>
      <c r="T670" s="5"/>
      <c r="U670" s="5"/>
      <c r="V670" s="5"/>
      <c r="W670" s="5"/>
    </row>
    <row r="671" spans="1:206" x14ac:dyDescent="0.2">
      <c r="A671" s="5">
        <v>50</v>
      </c>
      <c r="B671" s="5">
        <v>0</v>
      </c>
      <c r="C671" s="5">
        <v>0</v>
      </c>
      <c r="D671" s="5">
        <v>1</v>
      </c>
      <c r="E671" s="5">
        <v>204</v>
      </c>
      <c r="F671" s="5">
        <f>ROUND(Source!R657,O671)</f>
        <v>877.51</v>
      </c>
      <c r="G671" s="5" t="s">
        <v>133</v>
      </c>
      <c r="H671" s="5" t="s">
        <v>134</v>
      </c>
      <c r="I671" s="5"/>
      <c r="J671" s="5"/>
      <c r="K671" s="5">
        <v>204</v>
      </c>
      <c r="L671" s="5">
        <v>13</v>
      </c>
      <c r="M671" s="5">
        <v>3</v>
      </c>
      <c r="N671" s="5" t="s">
        <v>6</v>
      </c>
      <c r="O671" s="5">
        <v>2</v>
      </c>
      <c r="P671" s="5">
        <f>ROUND(Source!DJ657,O671)</f>
        <v>5844.37</v>
      </c>
      <c r="Q671" s="5"/>
      <c r="R671" s="5"/>
      <c r="S671" s="5"/>
      <c r="T671" s="5"/>
      <c r="U671" s="5"/>
      <c r="V671" s="5"/>
      <c r="W671" s="5"/>
    </row>
    <row r="672" spans="1:206" x14ac:dyDescent="0.2">
      <c r="A672" s="5">
        <v>50</v>
      </c>
      <c r="B672" s="5">
        <v>0</v>
      </c>
      <c r="C672" s="5">
        <v>0</v>
      </c>
      <c r="D672" s="5">
        <v>1</v>
      </c>
      <c r="E672" s="5">
        <v>205</v>
      </c>
      <c r="F672" s="5">
        <f>ROUND(Source!S657,O672)</f>
        <v>24659.88</v>
      </c>
      <c r="G672" s="5" t="s">
        <v>135</v>
      </c>
      <c r="H672" s="5" t="s">
        <v>136</v>
      </c>
      <c r="I672" s="5"/>
      <c r="J672" s="5"/>
      <c r="K672" s="5">
        <v>205</v>
      </c>
      <c r="L672" s="5">
        <v>14</v>
      </c>
      <c r="M672" s="5">
        <v>3</v>
      </c>
      <c r="N672" s="5" t="s">
        <v>6</v>
      </c>
      <c r="O672" s="5">
        <v>2</v>
      </c>
      <c r="P672" s="5">
        <f>ROUND(Source!DK657,O672)</f>
        <v>164234.51</v>
      </c>
      <c r="Q672" s="5"/>
      <c r="R672" s="5"/>
      <c r="S672" s="5"/>
      <c r="T672" s="5"/>
      <c r="U672" s="5"/>
      <c r="V672" s="5"/>
      <c r="W672" s="5"/>
    </row>
    <row r="673" spans="1:23" x14ac:dyDescent="0.2">
      <c r="A673" s="5">
        <v>50</v>
      </c>
      <c r="B673" s="5">
        <v>0</v>
      </c>
      <c r="C673" s="5">
        <v>0</v>
      </c>
      <c r="D673" s="5">
        <v>1</v>
      </c>
      <c r="E673" s="5">
        <v>232</v>
      </c>
      <c r="F673" s="5">
        <f>ROUND(Source!BC657,O673)</f>
        <v>0</v>
      </c>
      <c r="G673" s="5" t="s">
        <v>137</v>
      </c>
      <c r="H673" s="5" t="s">
        <v>138</v>
      </c>
      <c r="I673" s="5"/>
      <c r="J673" s="5"/>
      <c r="K673" s="5">
        <v>232</v>
      </c>
      <c r="L673" s="5">
        <v>15</v>
      </c>
      <c r="M673" s="5">
        <v>3</v>
      </c>
      <c r="N673" s="5" t="s">
        <v>6</v>
      </c>
      <c r="O673" s="5">
        <v>2</v>
      </c>
      <c r="P673" s="5">
        <f>ROUND(Source!EU657,O673)</f>
        <v>0</v>
      </c>
      <c r="Q673" s="5"/>
      <c r="R673" s="5"/>
      <c r="S673" s="5"/>
      <c r="T673" s="5"/>
      <c r="U673" s="5"/>
      <c r="V673" s="5"/>
      <c r="W673" s="5"/>
    </row>
    <row r="674" spans="1:23" x14ac:dyDescent="0.2">
      <c r="A674" s="5">
        <v>50</v>
      </c>
      <c r="B674" s="5">
        <v>0</v>
      </c>
      <c r="C674" s="5">
        <v>0</v>
      </c>
      <c r="D674" s="5">
        <v>1</v>
      </c>
      <c r="E674" s="5">
        <v>214</v>
      </c>
      <c r="F674" s="5">
        <f>ROUND(Source!AS657,O674)</f>
        <v>259337.67</v>
      </c>
      <c r="G674" s="5" t="s">
        <v>139</v>
      </c>
      <c r="H674" s="5" t="s">
        <v>140</v>
      </c>
      <c r="I674" s="5"/>
      <c r="J674" s="5"/>
      <c r="K674" s="5">
        <v>214</v>
      </c>
      <c r="L674" s="5">
        <v>16</v>
      </c>
      <c r="M674" s="5">
        <v>3</v>
      </c>
      <c r="N674" s="5" t="s">
        <v>6</v>
      </c>
      <c r="O674" s="5">
        <v>2</v>
      </c>
      <c r="P674" s="5">
        <f>ROUND(Source!EK657,O674)</f>
        <v>1727188.38</v>
      </c>
      <c r="Q674" s="5"/>
      <c r="R674" s="5"/>
      <c r="S674" s="5"/>
      <c r="T674" s="5"/>
      <c r="U674" s="5"/>
      <c r="V674" s="5"/>
      <c r="W674" s="5"/>
    </row>
    <row r="675" spans="1:23" x14ac:dyDescent="0.2">
      <c r="A675" s="5">
        <v>50</v>
      </c>
      <c r="B675" s="5">
        <v>0</v>
      </c>
      <c r="C675" s="5">
        <v>0</v>
      </c>
      <c r="D675" s="5">
        <v>1</v>
      </c>
      <c r="E675" s="5">
        <v>215</v>
      </c>
      <c r="F675" s="5">
        <f>ROUND(Source!AT657,O675)</f>
        <v>46536.75</v>
      </c>
      <c r="G675" s="5" t="s">
        <v>141</v>
      </c>
      <c r="H675" s="5" t="s">
        <v>142</v>
      </c>
      <c r="I675" s="5"/>
      <c r="J675" s="5"/>
      <c r="K675" s="5">
        <v>215</v>
      </c>
      <c r="L675" s="5">
        <v>17</v>
      </c>
      <c r="M675" s="5">
        <v>3</v>
      </c>
      <c r="N675" s="5" t="s">
        <v>6</v>
      </c>
      <c r="O675" s="5">
        <v>2</v>
      </c>
      <c r="P675" s="5">
        <f>ROUND(Source!EL657,O675)</f>
        <v>507303.91</v>
      </c>
      <c r="Q675" s="5"/>
      <c r="R675" s="5"/>
      <c r="S675" s="5"/>
      <c r="T675" s="5"/>
      <c r="U675" s="5"/>
      <c r="V675" s="5"/>
      <c r="W675" s="5"/>
    </row>
    <row r="676" spans="1:23" x14ac:dyDescent="0.2">
      <c r="A676" s="5">
        <v>50</v>
      </c>
      <c r="B676" s="5">
        <v>0</v>
      </c>
      <c r="C676" s="5">
        <v>0</v>
      </c>
      <c r="D676" s="5">
        <v>1</v>
      </c>
      <c r="E676" s="5">
        <v>217</v>
      </c>
      <c r="F676" s="5">
        <f>ROUND(Source!AU657,O676)</f>
        <v>0</v>
      </c>
      <c r="G676" s="5" t="s">
        <v>143</v>
      </c>
      <c r="H676" s="5" t="s">
        <v>144</v>
      </c>
      <c r="I676" s="5"/>
      <c r="J676" s="5"/>
      <c r="K676" s="5">
        <v>217</v>
      </c>
      <c r="L676" s="5">
        <v>18</v>
      </c>
      <c r="M676" s="5">
        <v>3</v>
      </c>
      <c r="N676" s="5" t="s">
        <v>6</v>
      </c>
      <c r="O676" s="5">
        <v>2</v>
      </c>
      <c r="P676" s="5">
        <f>ROUND(Source!EM657,O676)</f>
        <v>0</v>
      </c>
      <c r="Q676" s="5"/>
      <c r="R676" s="5"/>
      <c r="S676" s="5"/>
      <c r="T676" s="5"/>
      <c r="U676" s="5"/>
      <c r="V676" s="5"/>
      <c r="W676" s="5"/>
    </row>
    <row r="677" spans="1:23" x14ac:dyDescent="0.2">
      <c r="A677" s="5">
        <v>50</v>
      </c>
      <c r="B677" s="5">
        <v>0</v>
      </c>
      <c r="C677" s="5">
        <v>0</v>
      </c>
      <c r="D677" s="5">
        <v>1</v>
      </c>
      <c r="E677" s="5">
        <v>230</v>
      </c>
      <c r="F677" s="5">
        <f>ROUND(Source!BA657,O677)</f>
        <v>0</v>
      </c>
      <c r="G677" s="5" t="s">
        <v>145</v>
      </c>
      <c r="H677" s="5" t="s">
        <v>146</v>
      </c>
      <c r="I677" s="5"/>
      <c r="J677" s="5"/>
      <c r="K677" s="5">
        <v>230</v>
      </c>
      <c r="L677" s="5">
        <v>19</v>
      </c>
      <c r="M677" s="5">
        <v>3</v>
      </c>
      <c r="N677" s="5" t="s">
        <v>6</v>
      </c>
      <c r="O677" s="5">
        <v>2</v>
      </c>
      <c r="P677" s="5">
        <f>ROUND(Source!ES657,O677)</f>
        <v>0</v>
      </c>
      <c r="Q677" s="5"/>
      <c r="R677" s="5"/>
      <c r="S677" s="5"/>
      <c r="T677" s="5"/>
      <c r="U677" s="5"/>
      <c r="V677" s="5"/>
      <c r="W677" s="5"/>
    </row>
    <row r="678" spans="1:23" x14ac:dyDescent="0.2">
      <c r="A678" s="5">
        <v>50</v>
      </c>
      <c r="B678" s="5">
        <v>0</v>
      </c>
      <c r="C678" s="5">
        <v>0</v>
      </c>
      <c r="D678" s="5">
        <v>1</v>
      </c>
      <c r="E678" s="5">
        <v>206</v>
      </c>
      <c r="F678" s="5">
        <f>ROUND(Source!T657,O678)</f>
        <v>0</v>
      </c>
      <c r="G678" s="5" t="s">
        <v>147</v>
      </c>
      <c r="H678" s="5" t="s">
        <v>148</v>
      </c>
      <c r="I678" s="5"/>
      <c r="J678" s="5"/>
      <c r="K678" s="5">
        <v>206</v>
      </c>
      <c r="L678" s="5">
        <v>20</v>
      </c>
      <c r="M678" s="5">
        <v>3</v>
      </c>
      <c r="N678" s="5" t="s">
        <v>6</v>
      </c>
      <c r="O678" s="5">
        <v>2</v>
      </c>
      <c r="P678" s="5">
        <f>ROUND(Source!DL657,O678)</f>
        <v>0</v>
      </c>
      <c r="Q678" s="5"/>
      <c r="R678" s="5"/>
      <c r="S678" s="5"/>
      <c r="T678" s="5"/>
      <c r="U678" s="5"/>
      <c r="V678" s="5"/>
      <c r="W678" s="5"/>
    </row>
    <row r="679" spans="1:23" x14ac:dyDescent="0.2">
      <c r="A679" s="5">
        <v>50</v>
      </c>
      <c r="B679" s="5">
        <v>0</v>
      </c>
      <c r="C679" s="5">
        <v>0</v>
      </c>
      <c r="D679" s="5">
        <v>1</v>
      </c>
      <c r="E679" s="5">
        <v>207</v>
      </c>
      <c r="F679" s="5">
        <f>Source!U657</f>
        <v>2762.8964070900001</v>
      </c>
      <c r="G679" s="5" t="s">
        <v>149</v>
      </c>
      <c r="H679" s="5" t="s">
        <v>150</v>
      </c>
      <c r="I679" s="5"/>
      <c r="J679" s="5"/>
      <c r="K679" s="5">
        <v>207</v>
      </c>
      <c r="L679" s="5">
        <v>21</v>
      </c>
      <c r="M679" s="5">
        <v>3</v>
      </c>
      <c r="N679" s="5" t="s">
        <v>6</v>
      </c>
      <c r="O679" s="5">
        <v>-1</v>
      </c>
      <c r="P679" s="5">
        <f>Source!DM657</f>
        <v>2762.8964070900001</v>
      </c>
      <c r="Q679" s="5"/>
      <c r="R679" s="5"/>
      <c r="S679" s="5"/>
      <c r="T679" s="5"/>
      <c r="U679" s="5"/>
      <c r="V679" s="5"/>
      <c r="W679" s="5"/>
    </row>
    <row r="680" spans="1:23" x14ac:dyDescent="0.2">
      <c r="A680" s="5">
        <v>50</v>
      </c>
      <c r="B680" s="5">
        <v>0</v>
      </c>
      <c r="C680" s="5">
        <v>0</v>
      </c>
      <c r="D680" s="5">
        <v>1</v>
      </c>
      <c r="E680" s="5">
        <v>208</v>
      </c>
      <c r="F680" s="5">
        <f>Source!V657</f>
        <v>77.127800539999996</v>
      </c>
      <c r="G680" s="5" t="s">
        <v>151</v>
      </c>
      <c r="H680" s="5" t="s">
        <v>152</v>
      </c>
      <c r="I680" s="5"/>
      <c r="J680" s="5"/>
      <c r="K680" s="5">
        <v>208</v>
      </c>
      <c r="L680" s="5">
        <v>22</v>
      </c>
      <c r="M680" s="5">
        <v>3</v>
      </c>
      <c r="N680" s="5" t="s">
        <v>6</v>
      </c>
      <c r="O680" s="5">
        <v>-1</v>
      </c>
      <c r="P680" s="5">
        <f>Source!DN657</f>
        <v>77.127800539999996</v>
      </c>
      <c r="Q680" s="5"/>
      <c r="R680" s="5"/>
      <c r="S680" s="5"/>
      <c r="T680" s="5"/>
      <c r="U680" s="5"/>
      <c r="V680" s="5"/>
      <c r="W680" s="5"/>
    </row>
    <row r="681" spans="1:23" x14ac:dyDescent="0.2">
      <c r="A681" s="5">
        <v>50</v>
      </c>
      <c r="B681" s="5">
        <v>0</v>
      </c>
      <c r="C681" s="5">
        <v>0</v>
      </c>
      <c r="D681" s="5">
        <v>1</v>
      </c>
      <c r="E681" s="5">
        <v>209</v>
      </c>
      <c r="F681" s="5">
        <f>ROUND(Source!W657,O681)</f>
        <v>0</v>
      </c>
      <c r="G681" s="5" t="s">
        <v>153</v>
      </c>
      <c r="H681" s="5" t="s">
        <v>154</v>
      </c>
      <c r="I681" s="5"/>
      <c r="J681" s="5"/>
      <c r="K681" s="5">
        <v>209</v>
      </c>
      <c r="L681" s="5">
        <v>23</v>
      </c>
      <c r="M681" s="5">
        <v>3</v>
      </c>
      <c r="N681" s="5" t="s">
        <v>6</v>
      </c>
      <c r="O681" s="5">
        <v>2</v>
      </c>
      <c r="P681" s="5">
        <f>ROUND(Source!DO657,O681)</f>
        <v>0</v>
      </c>
      <c r="Q681" s="5"/>
      <c r="R681" s="5"/>
      <c r="S681" s="5"/>
      <c r="T681" s="5"/>
      <c r="U681" s="5"/>
      <c r="V681" s="5"/>
      <c r="W681" s="5"/>
    </row>
    <row r="682" spans="1:23" x14ac:dyDescent="0.2">
      <c r="A682" s="5">
        <v>50</v>
      </c>
      <c r="B682" s="5">
        <v>0</v>
      </c>
      <c r="C682" s="5">
        <v>0</v>
      </c>
      <c r="D682" s="5">
        <v>1</v>
      </c>
      <c r="E682" s="5">
        <v>210</v>
      </c>
      <c r="F682" s="5">
        <f>ROUND(Source!X657,O682)</f>
        <v>24064.21</v>
      </c>
      <c r="G682" s="5" t="s">
        <v>155</v>
      </c>
      <c r="H682" s="5" t="s">
        <v>156</v>
      </c>
      <c r="I682" s="5"/>
      <c r="J682" s="5"/>
      <c r="K682" s="5">
        <v>210</v>
      </c>
      <c r="L682" s="5">
        <v>24</v>
      </c>
      <c r="M682" s="5">
        <v>3</v>
      </c>
      <c r="N682" s="5" t="s">
        <v>6</v>
      </c>
      <c r="O682" s="5">
        <v>2</v>
      </c>
      <c r="P682" s="5">
        <f>ROUND(Source!DP657,O682)</f>
        <v>160267.4</v>
      </c>
      <c r="Q682" s="5"/>
      <c r="R682" s="5"/>
      <c r="S682" s="5"/>
      <c r="T682" s="5"/>
      <c r="U682" s="5"/>
      <c r="V682" s="5"/>
      <c r="W682" s="5"/>
    </row>
    <row r="683" spans="1:23" x14ac:dyDescent="0.2">
      <c r="A683" s="5">
        <v>50</v>
      </c>
      <c r="B683" s="5">
        <v>0</v>
      </c>
      <c r="C683" s="5">
        <v>0</v>
      </c>
      <c r="D683" s="5">
        <v>1</v>
      </c>
      <c r="E683" s="5">
        <v>211</v>
      </c>
      <c r="F683" s="5">
        <f>ROUND(Source!Y657,O683)</f>
        <v>15341.89</v>
      </c>
      <c r="G683" s="5" t="s">
        <v>157</v>
      </c>
      <c r="H683" s="5" t="s">
        <v>158</v>
      </c>
      <c r="I683" s="5"/>
      <c r="J683" s="5"/>
      <c r="K683" s="5">
        <v>211</v>
      </c>
      <c r="L683" s="5">
        <v>25</v>
      </c>
      <c r="M683" s="5">
        <v>3</v>
      </c>
      <c r="N683" s="5" t="s">
        <v>6</v>
      </c>
      <c r="O683" s="5">
        <v>2</v>
      </c>
      <c r="P683" s="5">
        <f>ROUND(Source!DQ657,O683)</f>
        <v>102176.63</v>
      </c>
      <c r="Q683" s="5"/>
      <c r="R683" s="5"/>
      <c r="S683" s="5"/>
      <c r="T683" s="5"/>
      <c r="U683" s="5"/>
      <c r="V683" s="5"/>
      <c r="W683" s="5"/>
    </row>
    <row r="684" spans="1:23" x14ac:dyDescent="0.2">
      <c r="A684" s="5">
        <v>50</v>
      </c>
      <c r="B684" s="5">
        <v>0</v>
      </c>
      <c r="C684" s="5">
        <v>0</v>
      </c>
      <c r="D684" s="5">
        <v>1</v>
      </c>
      <c r="E684" s="5">
        <v>0</v>
      </c>
      <c r="F684" s="5">
        <f>ROUND(Source!AR657,O684)</f>
        <v>305874.42</v>
      </c>
      <c r="G684" s="5" t="s">
        <v>159</v>
      </c>
      <c r="H684" s="5" t="s">
        <v>160</v>
      </c>
      <c r="I684" s="5"/>
      <c r="J684" s="5"/>
      <c r="K684" s="5">
        <v>224</v>
      </c>
      <c r="L684" s="5">
        <v>26</v>
      </c>
      <c r="M684" s="5">
        <v>3</v>
      </c>
      <c r="N684" s="5" t="s">
        <v>6</v>
      </c>
      <c r="O684" s="5">
        <v>2</v>
      </c>
      <c r="P684" s="5">
        <f>ROUND(Source!EJ657,O684)</f>
        <v>2234492.29</v>
      </c>
      <c r="Q684" s="5"/>
      <c r="R684" s="5"/>
      <c r="S684" s="5"/>
      <c r="T684" s="5"/>
      <c r="U684" s="5"/>
      <c r="V684" s="5"/>
      <c r="W684" s="5"/>
    </row>
    <row r="685" spans="1:23" x14ac:dyDescent="0.2">
      <c r="A685" s="5">
        <v>50</v>
      </c>
      <c r="B685" s="5">
        <v>1</v>
      </c>
      <c r="C685" s="5">
        <v>0</v>
      </c>
      <c r="D685" s="5">
        <v>2</v>
      </c>
      <c r="E685" s="5">
        <v>0</v>
      </c>
      <c r="F685" s="5">
        <f>ROUND(F684,O685)</f>
        <v>305874.42</v>
      </c>
      <c r="G685" s="5" t="s">
        <v>588</v>
      </c>
      <c r="H685" s="5" t="s">
        <v>159</v>
      </c>
      <c r="I685" s="5"/>
      <c r="J685" s="5"/>
      <c r="K685" s="5">
        <v>212</v>
      </c>
      <c r="L685" s="5">
        <v>27</v>
      </c>
      <c r="M685" s="5">
        <v>0</v>
      </c>
      <c r="N685" s="5" t="s">
        <v>6</v>
      </c>
      <c r="O685" s="5">
        <v>2</v>
      </c>
      <c r="P685" s="5">
        <f>ROUND(P684,O685)</f>
        <v>2234492.29</v>
      </c>
      <c r="Q685" s="5"/>
      <c r="R685" s="5"/>
      <c r="S685" s="5"/>
      <c r="T685" s="5"/>
      <c r="U685" s="5"/>
      <c r="V685" s="5"/>
      <c r="W685" s="5"/>
    </row>
    <row r="686" spans="1:23" x14ac:dyDescent="0.2">
      <c r="A686" s="5">
        <v>50</v>
      </c>
      <c r="B686" s="5">
        <v>1</v>
      </c>
      <c r="C686" s="5">
        <v>0</v>
      </c>
      <c r="D686" s="5">
        <v>2</v>
      </c>
      <c r="E686" s="5">
        <v>0</v>
      </c>
      <c r="F686" s="5">
        <f>ROUND(F685*0.18,O686)</f>
        <v>55057.4</v>
      </c>
      <c r="G686" s="5" t="s">
        <v>589</v>
      </c>
      <c r="H686" s="5" t="s">
        <v>590</v>
      </c>
      <c r="I686" s="5"/>
      <c r="J686" s="5"/>
      <c r="K686" s="5">
        <v>212</v>
      </c>
      <c r="L686" s="5">
        <v>28</v>
      </c>
      <c r="M686" s="5">
        <v>0</v>
      </c>
      <c r="N686" s="5" t="s">
        <v>6</v>
      </c>
      <c r="O686" s="5">
        <v>2</v>
      </c>
      <c r="P686" s="5">
        <f>ROUND(P685*0.18,O686)</f>
        <v>402208.61</v>
      </c>
      <c r="Q686" s="5"/>
      <c r="R686" s="5"/>
      <c r="S686" s="5"/>
      <c r="T686" s="5"/>
      <c r="U686" s="5"/>
      <c r="V686" s="5"/>
      <c r="W686" s="5"/>
    </row>
    <row r="687" spans="1:23" x14ac:dyDescent="0.2">
      <c r="A687" s="5">
        <v>50</v>
      </c>
      <c r="B687" s="5">
        <v>1</v>
      </c>
      <c r="C687" s="5">
        <v>0</v>
      </c>
      <c r="D687" s="5">
        <v>2</v>
      </c>
      <c r="E687" s="5">
        <v>224</v>
      </c>
      <c r="F687" s="5">
        <f>ROUND(F685+F686,O687)</f>
        <v>360931.82</v>
      </c>
      <c r="G687" s="5" t="s">
        <v>591</v>
      </c>
      <c r="H687" s="5" t="s">
        <v>592</v>
      </c>
      <c r="I687" s="5"/>
      <c r="J687" s="5"/>
      <c r="K687" s="5">
        <v>212</v>
      </c>
      <c r="L687" s="5">
        <v>29</v>
      </c>
      <c r="M687" s="5">
        <v>0</v>
      </c>
      <c r="N687" s="5" t="s">
        <v>6</v>
      </c>
      <c r="O687" s="5">
        <v>2</v>
      </c>
      <c r="P687" s="5">
        <f>ROUND(P685+P686,O687)</f>
        <v>2636700.9</v>
      </c>
      <c r="Q687" s="5"/>
      <c r="R687" s="5"/>
      <c r="S687" s="5"/>
      <c r="T687" s="5"/>
      <c r="U687" s="5"/>
      <c r="V687" s="5"/>
      <c r="W687" s="5"/>
    </row>
    <row r="690" spans="1:15" x14ac:dyDescent="0.2">
      <c r="A690">
        <v>70</v>
      </c>
      <c r="B690">
        <v>1</v>
      </c>
      <c r="D690">
        <v>1</v>
      </c>
      <c r="E690" t="s">
        <v>593</v>
      </c>
      <c r="F690" t="s">
        <v>594</v>
      </c>
      <c r="G690">
        <v>0</v>
      </c>
      <c r="H690">
        <v>0</v>
      </c>
      <c r="I690" t="s">
        <v>6</v>
      </c>
      <c r="J690">
        <v>1</v>
      </c>
      <c r="K690">
        <v>0</v>
      </c>
      <c r="L690" t="s">
        <v>6</v>
      </c>
      <c r="M690" t="s">
        <v>6</v>
      </c>
      <c r="N690">
        <v>0</v>
      </c>
      <c r="O690">
        <v>0</v>
      </c>
    </row>
    <row r="691" spans="1:15" x14ac:dyDescent="0.2">
      <c r="A691">
        <v>70</v>
      </c>
      <c r="B691">
        <v>1</v>
      </c>
      <c r="D691">
        <v>2</v>
      </c>
      <c r="E691" t="s">
        <v>595</v>
      </c>
      <c r="F691" t="s">
        <v>596</v>
      </c>
      <c r="G691">
        <v>1</v>
      </c>
      <c r="H691">
        <v>0</v>
      </c>
      <c r="I691" t="s">
        <v>6</v>
      </c>
      <c r="J691">
        <v>1</v>
      </c>
      <c r="K691">
        <v>0</v>
      </c>
      <c r="L691" t="s">
        <v>6</v>
      </c>
      <c r="M691" t="s">
        <v>6</v>
      </c>
      <c r="N691">
        <v>0</v>
      </c>
      <c r="O691">
        <v>1</v>
      </c>
    </row>
    <row r="692" spans="1:15" x14ac:dyDescent="0.2">
      <c r="A692">
        <v>70</v>
      </c>
      <c r="B692">
        <v>1</v>
      </c>
      <c r="D692">
        <v>3</v>
      </c>
      <c r="E692" t="s">
        <v>597</v>
      </c>
      <c r="F692" t="s">
        <v>598</v>
      </c>
      <c r="G692">
        <v>0</v>
      </c>
      <c r="H692">
        <v>0</v>
      </c>
      <c r="I692" t="s">
        <v>6</v>
      </c>
      <c r="J692">
        <v>1</v>
      </c>
      <c r="K692">
        <v>0</v>
      </c>
      <c r="L692" t="s">
        <v>6</v>
      </c>
      <c r="M692" t="s">
        <v>6</v>
      </c>
      <c r="N692">
        <v>0</v>
      </c>
      <c r="O692">
        <v>0</v>
      </c>
    </row>
    <row r="693" spans="1:15" x14ac:dyDescent="0.2">
      <c r="A693">
        <v>70</v>
      </c>
      <c r="B693">
        <v>1</v>
      </c>
      <c r="D693">
        <v>4</v>
      </c>
      <c r="E693" t="s">
        <v>599</v>
      </c>
      <c r="F693" t="s">
        <v>600</v>
      </c>
      <c r="G693">
        <v>0</v>
      </c>
      <c r="H693">
        <v>0</v>
      </c>
      <c r="I693" t="s">
        <v>601</v>
      </c>
      <c r="J693">
        <v>0</v>
      </c>
      <c r="K693">
        <v>0</v>
      </c>
      <c r="L693" t="s">
        <v>6</v>
      </c>
      <c r="M693" t="s">
        <v>6</v>
      </c>
      <c r="N693">
        <v>0</v>
      </c>
      <c r="O693">
        <v>0</v>
      </c>
    </row>
    <row r="694" spans="1:15" x14ac:dyDescent="0.2">
      <c r="A694">
        <v>70</v>
      </c>
      <c r="B694">
        <v>1</v>
      </c>
      <c r="D694">
        <v>5</v>
      </c>
      <c r="E694" t="s">
        <v>602</v>
      </c>
      <c r="F694" t="s">
        <v>603</v>
      </c>
      <c r="G694">
        <v>0</v>
      </c>
      <c r="H694">
        <v>0</v>
      </c>
      <c r="I694" t="s">
        <v>604</v>
      </c>
      <c r="J694">
        <v>0</v>
      </c>
      <c r="K694">
        <v>0</v>
      </c>
      <c r="L694" t="s">
        <v>6</v>
      </c>
      <c r="M694" t="s">
        <v>6</v>
      </c>
      <c r="N694">
        <v>0</v>
      </c>
      <c r="O694">
        <v>0</v>
      </c>
    </row>
    <row r="695" spans="1:15" x14ac:dyDescent="0.2">
      <c r="A695">
        <v>70</v>
      </c>
      <c r="B695">
        <v>1</v>
      </c>
      <c r="D695">
        <v>6</v>
      </c>
      <c r="E695" t="s">
        <v>605</v>
      </c>
      <c r="F695" t="s">
        <v>606</v>
      </c>
      <c r="G695">
        <v>0</v>
      </c>
      <c r="H695">
        <v>0</v>
      </c>
      <c r="I695" t="s">
        <v>607</v>
      </c>
      <c r="J695">
        <v>0</v>
      </c>
      <c r="K695">
        <v>0</v>
      </c>
      <c r="L695" t="s">
        <v>6</v>
      </c>
      <c r="M695" t="s">
        <v>6</v>
      </c>
      <c r="N695">
        <v>0</v>
      </c>
      <c r="O695">
        <v>0</v>
      </c>
    </row>
    <row r="696" spans="1:15" x14ac:dyDescent="0.2">
      <c r="A696">
        <v>70</v>
      </c>
      <c r="B696">
        <v>1</v>
      </c>
      <c r="D696">
        <v>7</v>
      </c>
      <c r="E696" t="s">
        <v>608</v>
      </c>
      <c r="F696" t="s">
        <v>609</v>
      </c>
      <c r="G696">
        <v>0</v>
      </c>
      <c r="H696">
        <v>0</v>
      </c>
      <c r="I696" t="s">
        <v>6</v>
      </c>
      <c r="J696">
        <v>0</v>
      </c>
      <c r="K696">
        <v>0</v>
      </c>
      <c r="L696" t="s">
        <v>6</v>
      </c>
      <c r="M696" t="s">
        <v>6</v>
      </c>
      <c r="N696">
        <v>0</v>
      </c>
      <c r="O696">
        <v>0</v>
      </c>
    </row>
    <row r="697" spans="1:15" x14ac:dyDescent="0.2">
      <c r="A697">
        <v>70</v>
      </c>
      <c r="B697">
        <v>1</v>
      </c>
      <c r="D697">
        <v>8</v>
      </c>
      <c r="E697" t="s">
        <v>610</v>
      </c>
      <c r="F697" t="s">
        <v>611</v>
      </c>
      <c r="G697">
        <v>0</v>
      </c>
      <c r="H697">
        <v>0</v>
      </c>
      <c r="I697" t="s">
        <v>612</v>
      </c>
      <c r="J697">
        <v>0</v>
      </c>
      <c r="K697">
        <v>0</v>
      </c>
      <c r="L697" t="s">
        <v>6</v>
      </c>
      <c r="M697" t="s">
        <v>6</v>
      </c>
      <c r="N697">
        <v>0</v>
      </c>
      <c r="O697">
        <v>0</v>
      </c>
    </row>
    <row r="698" spans="1:15" x14ac:dyDescent="0.2">
      <c r="A698">
        <v>70</v>
      </c>
      <c r="B698">
        <v>1</v>
      </c>
      <c r="D698">
        <v>9</v>
      </c>
      <c r="E698" t="s">
        <v>613</v>
      </c>
      <c r="F698" t="s">
        <v>614</v>
      </c>
      <c r="G698">
        <v>0</v>
      </c>
      <c r="H698">
        <v>0</v>
      </c>
      <c r="I698" t="s">
        <v>615</v>
      </c>
      <c r="J698">
        <v>0</v>
      </c>
      <c r="K698">
        <v>0</v>
      </c>
      <c r="L698" t="s">
        <v>6</v>
      </c>
      <c r="M698" t="s">
        <v>6</v>
      </c>
      <c r="N698">
        <v>0</v>
      </c>
      <c r="O698">
        <v>0</v>
      </c>
    </row>
    <row r="699" spans="1:15" x14ac:dyDescent="0.2">
      <c r="A699">
        <v>70</v>
      </c>
      <c r="B699">
        <v>1</v>
      </c>
      <c r="D699">
        <v>10</v>
      </c>
      <c r="E699" t="s">
        <v>616</v>
      </c>
      <c r="F699" t="s">
        <v>617</v>
      </c>
      <c r="G699">
        <v>0</v>
      </c>
      <c r="H699">
        <v>0</v>
      </c>
      <c r="I699" t="s">
        <v>618</v>
      </c>
      <c r="J699">
        <v>0</v>
      </c>
      <c r="K699">
        <v>0</v>
      </c>
      <c r="L699" t="s">
        <v>6</v>
      </c>
      <c r="M699" t="s">
        <v>6</v>
      </c>
      <c r="N699">
        <v>0</v>
      </c>
      <c r="O699">
        <v>0</v>
      </c>
    </row>
    <row r="700" spans="1:15" x14ac:dyDescent="0.2">
      <c r="A700">
        <v>70</v>
      </c>
      <c r="B700">
        <v>1</v>
      </c>
      <c r="D700">
        <v>11</v>
      </c>
      <c r="E700" t="s">
        <v>619</v>
      </c>
      <c r="F700" t="s">
        <v>620</v>
      </c>
      <c r="G700">
        <v>0</v>
      </c>
      <c r="H700">
        <v>0</v>
      </c>
      <c r="I700" t="s">
        <v>621</v>
      </c>
      <c r="J700">
        <v>0</v>
      </c>
      <c r="K700">
        <v>0</v>
      </c>
      <c r="L700" t="s">
        <v>6</v>
      </c>
      <c r="M700" t="s">
        <v>6</v>
      </c>
      <c r="N700">
        <v>0</v>
      </c>
      <c r="O700">
        <v>0</v>
      </c>
    </row>
    <row r="701" spans="1:15" x14ac:dyDescent="0.2">
      <c r="A701">
        <v>70</v>
      </c>
      <c r="B701">
        <v>1</v>
      </c>
      <c r="D701">
        <v>12</v>
      </c>
      <c r="E701" t="s">
        <v>622</v>
      </c>
      <c r="F701" t="s">
        <v>623</v>
      </c>
      <c r="G701">
        <v>0</v>
      </c>
      <c r="H701">
        <v>0</v>
      </c>
      <c r="I701" t="s">
        <v>6</v>
      </c>
      <c r="J701">
        <v>0</v>
      </c>
      <c r="K701">
        <v>0</v>
      </c>
      <c r="L701" t="s">
        <v>6</v>
      </c>
      <c r="M701" t="s">
        <v>6</v>
      </c>
      <c r="N701">
        <v>0</v>
      </c>
      <c r="O701">
        <v>0</v>
      </c>
    </row>
    <row r="702" spans="1:15" x14ac:dyDescent="0.2">
      <c r="A702">
        <v>70</v>
      </c>
      <c r="B702">
        <v>1</v>
      </c>
      <c r="D702">
        <v>1</v>
      </c>
      <c r="E702" t="s">
        <v>624</v>
      </c>
      <c r="F702" t="s">
        <v>625</v>
      </c>
      <c r="G702">
        <v>0.9</v>
      </c>
      <c r="H702">
        <v>1</v>
      </c>
      <c r="I702" t="s">
        <v>626</v>
      </c>
      <c r="J702">
        <v>0</v>
      </c>
      <c r="K702">
        <v>0</v>
      </c>
      <c r="L702" t="s">
        <v>6</v>
      </c>
      <c r="M702" t="s">
        <v>6</v>
      </c>
      <c r="N702">
        <v>0</v>
      </c>
      <c r="O702">
        <v>0.9</v>
      </c>
    </row>
    <row r="703" spans="1:15" x14ac:dyDescent="0.2">
      <c r="A703">
        <v>70</v>
      </c>
      <c r="B703">
        <v>1</v>
      </c>
      <c r="D703">
        <v>2</v>
      </c>
      <c r="E703" t="s">
        <v>627</v>
      </c>
      <c r="F703" t="s">
        <v>628</v>
      </c>
      <c r="G703">
        <v>0.85</v>
      </c>
      <c r="H703">
        <v>1</v>
      </c>
      <c r="I703" t="s">
        <v>629</v>
      </c>
      <c r="J703">
        <v>0</v>
      </c>
      <c r="K703">
        <v>0</v>
      </c>
      <c r="L703" t="s">
        <v>6</v>
      </c>
      <c r="M703" t="s">
        <v>6</v>
      </c>
      <c r="N703">
        <v>0</v>
      </c>
      <c r="O703">
        <v>0.85</v>
      </c>
    </row>
    <row r="704" spans="1:15" x14ac:dyDescent="0.2">
      <c r="A704">
        <v>70</v>
      </c>
      <c r="B704">
        <v>1</v>
      </c>
      <c r="D704">
        <v>3</v>
      </c>
      <c r="E704" t="s">
        <v>630</v>
      </c>
      <c r="F704" t="s">
        <v>631</v>
      </c>
      <c r="G704">
        <v>1</v>
      </c>
      <c r="H704">
        <v>0.85</v>
      </c>
      <c r="I704" t="s">
        <v>632</v>
      </c>
      <c r="J704">
        <v>0</v>
      </c>
      <c r="K704">
        <v>0</v>
      </c>
      <c r="L704" t="s">
        <v>6</v>
      </c>
      <c r="M704" t="s">
        <v>6</v>
      </c>
      <c r="N704">
        <v>0</v>
      </c>
      <c r="O704">
        <v>1</v>
      </c>
    </row>
    <row r="705" spans="1:34" x14ac:dyDescent="0.2">
      <c r="A705">
        <v>70</v>
      </c>
      <c r="B705">
        <v>1</v>
      </c>
      <c r="D705">
        <v>4</v>
      </c>
      <c r="E705" t="s">
        <v>633</v>
      </c>
      <c r="F705" t="s">
        <v>634</v>
      </c>
      <c r="G705">
        <v>1</v>
      </c>
      <c r="H705">
        <v>0</v>
      </c>
      <c r="I705" t="s">
        <v>6</v>
      </c>
      <c r="J705">
        <v>0</v>
      </c>
      <c r="K705">
        <v>0</v>
      </c>
      <c r="L705" t="s">
        <v>6</v>
      </c>
      <c r="M705" t="s">
        <v>6</v>
      </c>
      <c r="N705">
        <v>0</v>
      </c>
      <c r="O705">
        <v>1</v>
      </c>
    </row>
    <row r="706" spans="1:34" x14ac:dyDescent="0.2">
      <c r="A706">
        <v>70</v>
      </c>
      <c r="B706">
        <v>1</v>
      </c>
      <c r="D706">
        <v>5</v>
      </c>
      <c r="E706" t="s">
        <v>635</v>
      </c>
      <c r="F706" t="s">
        <v>636</v>
      </c>
      <c r="G706">
        <v>1</v>
      </c>
      <c r="H706">
        <v>0.8</v>
      </c>
      <c r="I706" t="s">
        <v>637</v>
      </c>
      <c r="J706">
        <v>0</v>
      </c>
      <c r="K706">
        <v>0</v>
      </c>
      <c r="L706" t="s">
        <v>6</v>
      </c>
      <c r="M706" t="s">
        <v>6</v>
      </c>
      <c r="N706">
        <v>0</v>
      </c>
      <c r="O706">
        <v>1</v>
      </c>
    </row>
    <row r="707" spans="1:34" x14ac:dyDescent="0.2">
      <c r="A707">
        <v>70</v>
      </c>
      <c r="B707">
        <v>1</v>
      </c>
      <c r="D707">
        <v>6</v>
      </c>
      <c r="E707" t="s">
        <v>638</v>
      </c>
      <c r="F707" t="s">
        <v>639</v>
      </c>
      <c r="G707">
        <v>1</v>
      </c>
      <c r="H707">
        <v>0</v>
      </c>
      <c r="I707" t="s">
        <v>6</v>
      </c>
      <c r="J707">
        <v>0</v>
      </c>
      <c r="K707">
        <v>0</v>
      </c>
      <c r="L707" t="s">
        <v>6</v>
      </c>
      <c r="M707" t="s">
        <v>6</v>
      </c>
      <c r="N707">
        <v>0</v>
      </c>
      <c r="O707">
        <v>0.85</v>
      </c>
    </row>
    <row r="708" spans="1:34" x14ac:dyDescent="0.2">
      <c r="A708">
        <v>70</v>
      </c>
      <c r="B708">
        <v>1</v>
      </c>
      <c r="D708">
        <v>7</v>
      </c>
      <c r="E708" t="s">
        <v>640</v>
      </c>
      <c r="F708" t="s">
        <v>641</v>
      </c>
      <c r="G708">
        <v>1</v>
      </c>
      <c r="H708">
        <v>0</v>
      </c>
      <c r="I708" t="s">
        <v>6</v>
      </c>
      <c r="J708">
        <v>0</v>
      </c>
      <c r="K708">
        <v>0</v>
      </c>
      <c r="L708" t="s">
        <v>6</v>
      </c>
      <c r="M708" t="s">
        <v>6</v>
      </c>
      <c r="N708">
        <v>0</v>
      </c>
      <c r="O708">
        <v>0.8</v>
      </c>
    </row>
    <row r="709" spans="1:34" x14ac:dyDescent="0.2">
      <c r="A709">
        <v>70</v>
      </c>
      <c r="B709">
        <v>1</v>
      </c>
      <c r="D709">
        <v>8</v>
      </c>
      <c r="E709" t="s">
        <v>642</v>
      </c>
      <c r="F709" t="s">
        <v>643</v>
      </c>
      <c r="G709">
        <v>0.7</v>
      </c>
      <c r="H709">
        <v>0</v>
      </c>
      <c r="I709" t="s">
        <v>6</v>
      </c>
      <c r="J709">
        <v>0</v>
      </c>
      <c r="K709">
        <v>0</v>
      </c>
      <c r="L709" t="s">
        <v>6</v>
      </c>
      <c r="M709" t="s">
        <v>6</v>
      </c>
      <c r="N709">
        <v>0</v>
      </c>
      <c r="O709">
        <v>0.94</v>
      </c>
    </row>
    <row r="710" spans="1:34" x14ac:dyDescent="0.2">
      <c r="A710">
        <v>70</v>
      </c>
      <c r="B710">
        <v>1</v>
      </c>
      <c r="D710">
        <v>9</v>
      </c>
      <c r="E710" t="s">
        <v>644</v>
      </c>
      <c r="F710" t="s">
        <v>645</v>
      </c>
      <c r="G710">
        <v>0.9</v>
      </c>
      <c r="H710">
        <v>0</v>
      </c>
      <c r="I710" t="s">
        <v>6</v>
      </c>
      <c r="J710">
        <v>0</v>
      </c>
      <c r="K710">
        <v>0</v>
      </c>
      <c r="L710" t="s">
        <v>6</v>
      </c>
      <c r="M710" t="s">
        <v>6</v>
      </c>
      <c r="N710">
        <v>0</v>
      </c>
      <c r="O710">
        <v>0.9</v>
      </c>
    </row>
    <row r="711" spans="1:34" x14ac:dyDescent="0.2">
      <c r="A711">
        <v>70</v>
      </c>
      <c r="B711">
        <v>1</v>
      </c>
      <c r="D711">
        <v>10</v>
      </c>
      <c r="E711" t="s">
        <v>646</v>
      </c>
      <c r="F711" t="s">
        <v>647</v>
      </c>
      <c r="G711">
        <v>0.6</v>
      </c>
      <c r="H711">
        <v>0</v>
      </c>
      <c r="I711" t="s">
        <v>6</v>
      </c>
      <c r="J711">
        <v>0</v>
      </c>
      <c r="K711">
        <v>0</v>
      </c>
      <c r="L711" t="s">
        <v>6</v>
      </c>
      <c r="M711" t="s">
        <v>6</v>
      </c>
      <c r="N711">
        <v>0</v>
      </c>
      <c r="O711">
        <v>0.6</v>
      </c>
    </row>
    <row r="712" spans="1:34" x14ac:dyDescent="0.2">
      <c r="A712">
        <v>70</v>
      </c>
      <c r="B712">
        <v>1</v>
      </c>
      <c r="D712">
        <v>11</v>
      </c>
      <c r="E712" t="s">
        <v>648</v>
      </c>
      <c r="F712" t="s">
        <v>649</v>
      </c>
      <c r="G712">
        <v>1.2</v>
      </c>
      <c r="H712">
        <v>0</v>
      </c>
      <c r="I712" t="s">
        <v>6</v>
      </c>
      <c r="J712">
        <v>0</v>
      </c>
      <c r="K712">
        <v>0</v>
      </c>
      <c r="L712" t="s">
        <v>6</v>
      </c>
      <c r="M712" t="s">
        <v>6</v>
      </c>
      <c r="N712">
        <v>0</v>
      </c>
      <c r="O712">
        <v>1.2</v>
      </c>
    </row>
    <row r="713" spans="1:34" x14ac:dyDescent="0.2">
      <c r="A713">
        <v>70</v>
      </c>
      <c r="B713">
        <v>1</v>
      </c>
      <c r="D713">
        <v>12</v>
      </c>
      <c r="E713" t="s">
        <v>650</v>
      </c>
      <c r="F713" t="s">
        <v>651</v>
      </c>
      <c r="G713">
        <v>0</v>
      </c>
      <c r="H713">
        <v>0</v>
      </c>
      <c r="I713" t="s">
        <v>6</v>
      </c>
      <c r="J713">
        <v>0</v>
      </c>
      <c r="K713">
        <v>0</v>
      </c>
      <c r="L713" t="s">
        <v>6</v>
      </c>
      <c r="M713" t="s">
        <v>6</v>
      </c>
      <c r="N713">
        <v>0</v>
      </c>
      <c r="O713">
        <v>0</v>
      </c>
    </row>
    <row r="714" spans="1:34" x14ac:dyDescent="0.2">
      <c r="A714">
        <v>70</v>
      </c>
      <c r="B714">
        <v>1</v>
      </c>
      <c r="D714">
        <v>13</v>
      </c>
      <c r="E714" t="s">
        <v>652</v>
      </c>
      <c r="F714" t="s">
        <v>653</v>
      </c>
      <c r="G714">
        <v>1</v>
      </c>
      <c r="H714">
        <v>0</v>
      </c>
      <c r="I714" t="s">
        <v>6</v>
      </c>
      <c r="J714">
        <v>0</v>
      </c>
      <c r="K714">
        <v>0</v>
      </c>
      <c r="L714" t="s">
        <v>6</v>
      </c>
      <c r="M714" t="s">
        <v>6</v>
      </c>
      <c r="N714">
        <v>0</v>
      </c>
      <c r="O714">
        <v>0.94</v>
      </c>
    </row>
    <row r="716" spans="1:34" x14ac:dyDescent="0.2">
      <c r="A716">
        <v>-1</v>
      </c>
    </row>
    <row r="718" spans="1:34" x14ac:dyDescent="0.2">
      <c r="A718" s="4">
        <v>75</v>
      </c>
      <c r="B718" s="4" t="s">
        <v>654</v>
      </c>
      <c r="C718" s="4">
        <v>2000</v>
      </c>
      <c r="D718" s="4">
        <v>0</v>
      </c>
      <c r="E718" s="4">
        <v>1</v>
      </c>
      <c r="F718" s="4">
        <v>0</v>
      </c>
      <c r="G718" s="4">
        <v>0</v>
      </c>
      <c r="H718" s="4">
        <v>1</v>
      </c>
      <c r="I718" s="4">
        <v>0</v>
      </c>
      <c r="J718" s="4">
        <v>1</v>
      </c>
      <c r="K718" s="4">
        <v>0</v>
      </c>
      <c r="L718" s="4">
        <v>0</v>
      </c>
      <c r="M718" s="4">
        <v>0</v>
      </c>
      <c r="N718" s="4">
        <v>16781625</v>
      </c>
      <c r="O718" s="4">
        <v>1</v>
      </c>
    </row>
    <row r="719" spans="1:34" x14ac:dyDescent="0.2">
      <c r="A719" s="4">
        <v>75</v>
      </c>
      <c r="B719" s="4" t="s">
        <v>655</v>
      </c>
      <c r="C719" s="4">
        <v>2018</v>
      </c>
      <c r="D719" s="4">
        <v>1</v>
      </c>
      <c r="E719" s="4">
        <v>0</v>
      </c>
      <c r="F719" s="4"/>
      <c r="G719" s="4">
        <v>0</v>
      </c>
      <c r="H719" s="4">
        <v>1</v>
      </c>
      <c r="I719" s="4">
        <v>0</v>
      </c>
      <c r="J719" s="4">
        <v>1</v>
      </c>
      <c r="K719" s="4">
        <v>0</v>
      </c>
      <c r="L719" s="4">
        <v>0</v>
      </c>
      <c r="M719" s="4">
        <v>1</v>
      </c>
      <c r="N719" s="4">
        <v>16781639</v>
      </c>
      <c r="O719" s="4">
        <v>2</v>
      </c>
    </row>
    <row r="720" spans="1:34" x14ac:dyDescent="0.2">
      <c r="A720" s="6">
        <v>3</v>
      </c>
      <c r="B720" s="6" t="s">
        <v>656</v>
      </c>
      <c r="C720" s="6">
        <v>6.66</v>
      </c>
      <c r="D720" s="6">
        <v>1</v>
      </c>
      <c r="E720" s="6">
        <v>1</v>
      </c>
      <c r="F720" s="6">
        <v>1</v>
      </c>
      <c r="G720" s="6">
        <v>1</v>
      </c>
      <c r="H720" s="6">
        <v>1</v>
      </c>
      <c r="I720" s="6">
        <v>1</v>
      </c>
      <c r="J720" s="6">
        <v>1</v>
      </c>
      <c r="K720" s="6">
        <v>1</v>
      </c>
      <c r="L720" s="6">
        <v>1</v>
      </c>
      <c r="M720" s="6">
        <v>6.66</v>
      </c>
      <c r="N720" s="6">
        <v>1</v>
      </c>
      <c r="O720" s="6">
        <v>1</v>
      </c>
      <c r="P720" s="6">
        <v>1</v>
      </c>
      <c r="Q720" s="6">
        <v>1</v>
      </c>
      <c r="R720" s="6">
        <v>1</v>
      </c>
      <c r="S720" s="6" t="s">
        <v>6</v>
      </c>
      <c r="T720" s="6" t="s">
        <v>6</v>
      </c>
      <c r="U720" s="6" t="s">
        <v>6</v>
      </c>
      <c r="V720" s="6" t="s">
        <v>6</v>
      </c>
      <c r="W720" s="6" t="s">
        <v>6</v>
      </c>
      <c r="X720" s="6" t="s">
        <v>6</v>
      </c>
      <c r="Y720" s="6" t="s">
        <v>6</v>
      </c>
      <c r="Z720" s="6" t="s">
        <v>6</v>
      </c>
      <c r="AA720" s="6" t="s">
        <v>6</v>
      </c>
      <c r="AB720" s="6" t="s">
        <v>6</v>
      </c>
      <c r="AC720" s="6" t="s">
        <v>6</v>
      </c>
      <c r="AD720" s="6" t="s">
        <v>6</v>
      </c>
      <c r="AE720" s="6" t="s">
        <v>6</v>
      </c>
      <c r="AF720" s="6" t="s">
        <v>6</v>
      </c>
      <c r="AG720" s="6" t="s">
        <v>6</v>
      </c>
      <c r="AH720" s="6" t="s">
        <v>6</v>
      </c>
    </row>
    <row r="724" spans="1:5" x14ac:dyDescent="0.2">
      <c r="A724">
        <v>65</v>
      </c>
      <c r="C724">
        <v>1</v>
      </c>
      <c r="D724">
        <v>0</v>
      </c>
      <c r="E724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657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8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16781625</v>
      </c>
      <c r="E14" s="1">
        <v>16781639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(Source!F642)/1000</f>
        <v>259.33767</v>
      </c>
      <c r="F16" s="8">
        <f>(Source!F643)/1000</f>
        <v>46.536749999999998</v>
      </c>
      <c r="G16" s="8">
        <f>(Source!F634)/1000</f>
        <v>0</v>
      </c>
      <c r="H16" s="8">
        <f>(Source!F644)/1000+(Source!F645)/1000</f>
        <v>0</v>
      </c>
      <c r="I16" s="8">
        <f>E16+F16+G16+H16</f>
        <v>305.87441999999999</v>
      </c>
      <c r="J16" s="8">
        <f>(Source!F640)/1000</f>
        <v>24.659880000000001</v>
      </c>
      <c r="T16" s="9">
        <f>(Source!P642)/1000</f>
        <v>1727.1883799999998</v>
      </c>
      <c r="U16" s="9">
        <f>(Source!P643)/1000</f>
        <v>507.30390999999997</v>
      </c>
      <c r="V16" s="9">
        <f>(Source!P634)/1000</f>
        <v>0</v>
      </c>
      <c r="W16" s="9">
        <f>(Source!P644)/1000+(Source!P645)/1000</f>
        <v>0</v>
      </c>
      <c r="X16" s="9">
        <f>T16+U16+V16+W16</f>
        <v>2234.4922899999997</v>
      </c>
      <c r="Y16" s="9">
        <f>(Source!P640)/1000</f>
        <v>164.23451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265474.65999999997</v>
      </c>
      <c r="AU16" s="8">
        <v>234451.16</v>
      </c>
      <c r="AV16" s="8">
        <v>0</v>
      </c>
      <c r="AW16" s="8">
        <v>0</v>
      </c>
      <c r="AX16" s="8">
        <v>0</v>
      </c>
      <c r="AY16" s="8">
        <v>6363.62</v>
      </c>
      <c r="AZ16" s="8">
        <v>877.51</v>
      </c>
      <c r="BA16" s="8">
        <v>24659.88</v>
      </c>
      <c r="BB16" s="8">
        <v>259337.67</v>
      </c>
      <c r="BC16" s="8">
        <v>46536.75</v>
      </c>
      <c r="BD16" s="8">
        <v>0</v>
      </c>
      <c r="BE16" s="8">
        <v>0</v>
      </c>
      <c r="BF16" s="8">
        <v>2762.8964070899992</v>
      </c>
      <c r="BG16" s="8">
        <v>77.127800539999996</v>
      </c>
      <c r="BH16" s="8">
        <v>0</v>
      </c>
      <c r="BI16" s="8">
        <v>24064.21</v>
      </c>
      <c r="BJ16" s="8">
        <v>15341.89</v>
      </c>
      <c r="BK16" s="8">
        <v>360931.82</v>
      </c>
      <c r="BR16" s="9">
        <v>1965430.46</v>
      </c>
      <c r="BS16" s="9">
        <v>1758814.22</v>
      </c>
      <c r="BT16" s="9">
        <v>0</v>
      </c>
      <c r="BU16" s="9">
        <v>0</v>
      </c>
      <c r="BV16" s="9">
        <v>0</v>
      </c>
      <c r="BW16" s="9">
        <v>42381.73</v>
      </c>
      <c r="BX16" s="9">
        <v>5844.37</v>
      </c>
      <c r="BY16" s="9">
        <v>164234.51</v>
      </c>
      <c r="BZ16" s="9">
        <v>1727188.38</v>
      </c>
      <c r="CA16" s="9">
        <v>507303.91</v>
      </c>
      <c r="CB16" s="9">
        <v>0</v>
      </c>
      <c r="CC16" s="9">
        <v>0</v>
      </c>
      <c r="CD16" s="9">
        <v>2762.8964070899992</v>
      </c>
      <c r="CE16" s="9">
        <v>77.127800539999996</v>
      </c>
      <c r="CF16" s="9">
        <v>0</v>
      </c>
      <c r="CG16" s="9">
        <v>160267.4</v>
      </c>
      <c r="CH16" s="9">
        <v>102176.63</v>
      </c>
      <c r="CI16" s="9">
        <v>2636700.9</v>
      </c>
    </row>
    <row r="18" spans="1:40" x14ac:dyDescent="0.2">
      <c r="A18">
        <v>51</v>
      </c>
      <c r="E18" s="10">
        <f>SUMIF(A16:A17,3,E16:E17)</f>
        <v>259.33767</v>
      </c>
      <c r="F18" s="10">
        <f>SUMIF(A16:A17,3,F16:F17)</f>
        <v>46.536749999999998</v>
      </c>
      <c r="G18" s="10">
        <f>SUMIF(A16:A17,3,G16:G17)</f>
        <v>0</v>
      </c>
      <c r="H18" s="10">
        <f>SUMIF(A16:A17,3,H16:H17)</f>
        <v>0</v>
      </c>
      <c r="I18" s="10">
        <f>SUMIF(A16:A17,3,I16:I17)</f>
        <v>305.87441999999999</v>
      </c>
      <c r="J18" s="10">
        <f>SUMIF(A16:A17,3,J16:J17)</f>
        <v>24.659880000000001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1727.1883799999998</v>
      </c>
      <c r="U18" s="3">
        <f>SUMIF(A16:A17,3,U16:U17)</f>
        <v>507.30390999999997</v>
      </c>
      <c r="V18" s="3">
        <f>SUMIF(A16:A17,3,V16:V17)</f>
        <v>0</v>
      </c>
      <c r="W18" s="3">
        <f>SUMIF(A16:A17,3,W16:W17)</f>
        <v>0</v>
      </c>
      <c r="X18" s="3">
        <f>SUMIF(A16:A17,3,X16:X17)</f>
        <v>2234.4922899999997</v>
      </c>
      <c r="Y18" s="3">
        <f>SUMIF(A16:A17,3,Y16:Y17)</f>
        <v>164.23451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265474.65999999997</v>
      </c>
      <c r="G20" s="5" t="s">
        <v>109</v>
      </c>
      <c r="H20" s="5" t="s">
        <v>110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1965430.46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234451.16</v>
      </c>
      <c r="G21" s="5" t="s">
        <v>111</v>
      </c>
      <c r="H21" s="5" t="s">
        <v>112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1758814.22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113</v>
      </c>
      <c r="H22" s="5" t="s">
        <v>114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234451.16</v>
      </c>
      <c r="G23" s="5" t="s">
        <v>115</v>
      </c>
      <c r="H23" s="5" t="s">
        <v>116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1758814.22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234451.16</v>
      </c>
      <c r="G24" s="5" t="s">
        <v>117</v>
      </c>
      <c r="H24" s="5" t="s">
        <v>118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1758814.22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119</v>
      </c>
      <c r="H25" s="5" t="s">
        <v>120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234451.16</v>
      </c>
      <c r="G26" s="5" t="s">
        <v>121</v>
      </c>
      <c r="H26" s="5" t="s">
        <v>122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1758814.22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123</v>
      </c>
      <c r="H27" s="5" t="s">
        <v>124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125</v>
      </c>
      <c r="H28" s="5" t="s">
        <v>126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127</v>
      </c>
      <c r="H29" s="5" t="s">
        <v>128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6363.62</v>
      </c>
      <c r="G30" s="5" t="s">
        <v>129</v>
      </c>
      <c r="H30" s="5" t="s">
        <v>130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42381.73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131</v>
      </c>
      <c r="H31" s="5" t="s">
        <v>132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877.51</v>
      </c>
      <c r="G32" s="5" t="s">
        <v>133</v>
      </c>
      <c r="H32" s="5" t="s">
        <v>134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5844.37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24659.88</v>
      </c>
      <c r="G33" s="5" t="s">
        <v>135</v>
      </c>
      <c r="H33" s="5" t="s">
        <v>136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164234.51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137</v>
      </c>
      <c r="H34" s="5" t="s">
        <v>138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259337.67</v>
      </c>
      <c r="G35" s="5" t="s">
        <v>139</v>
      </c>
      <c r="H35" s="5" t="s">
        <v>140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1727188.38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46536.75</v>
      </c>
      <c r="G36" s="5" t="s">
        <v>141</v>
      </c>
      <c r="H36" s="5" t="s">
        <v>142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507303.91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143</v>
      </c>
      <c r="H37" s="5" t="s">
        <v>144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145</v>
      </c>
      <c r="H38" s="5" t="s">
        <v>146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147</v>
      </c>
      <c r="H39" s="5" t="s">
        <v>148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2762.8964070899992</v>
      </c>
      <c r="G40" s="5" t="s">
        <v>149</v>
      </c>
      <c r="H40" s="5" t="s">
        <v>150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2762.8964070899992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77.127800539999996</v>
      </c>
      <c r="G41" s="5" t="s">
        <v>151</v>
      </c>
      <c r="H41" s="5" t="s">
        <v>152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77.127800539999996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153</v>
      </c>
      <c r="H42" s="5" t="s">
        <v>154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24064.21</v>
      </c>
      <c r="G43" s="5" t="s">
        <v>155</v>
      </c>
      <c r="H43" s="5" t="s">
        <v>156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160267.4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15341.89</v>
      </c>
      <c r="G44" s="5" t="s">
        <v>157</v>
      </c>
      <c r="H44" s="5" t="s">
        <v>158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102176.63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305874.42</v>
      </c>
      <c r="G45" s="5" t="s">
        <v>159</v>
      </c>
      <c r="H45" s="5" t="s">
        <v>160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2234492.29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305874.42</v>
      </c>
      <c r="G46" s="5" t="s">
        <v>588</v>
      </c>
      <c r="H46" s="5" t="s">
        <v>159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2234492.29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55057.4</v>
      </c>
      <c r="G47" s="5" t="s">
        <v>589</v>
      </c>
      <c r="H47" s="5" t="s">
        <v>590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402208.61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360931.82</v>
      </c>
      <c r="G48" s="5" t="s">
        <v>591</v>
      </c>
      <c r="H48" s="5" t="s">
        <v>592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2636700.9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654</v>
      </c>
      <c r="C53" s="4">
        <v>2000</v>
      </c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16781625</v>
      </c>
      <c r="O53" s="4">
        <v>1</v>
      </c>
    </row>
    <row r="54" spans="1:34" x14ac:dyDescent="0.2">
      <c r="A54" s="4">
        <v>75</v>
      </c>
      <c r="B54" s="4" t="s">
        <v>655</v>
      </c>
      <c r="C54" s="4">
        <v>2018</v>
      </c>
      <c r="D54" s="4">
        <v>1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16781639</v>
      </c>
      <c r="O54" s="4">
        <v>2</v>
      </c>
    </row>
    <row r="55" spans="1:34" x14ac:dyDescent="0.2">
      <c r="A55" s="6">
        <v>3</v>
      </c>
      <c r="B55" s="6" t="s">
        <v>656</v>
      </c>
      <c r="C55" s="6">
        <v>6.66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</v>
      </c>
      <c r="L55" s="6">
        <v>1</v>
      </c>
      <c r="M55" s="6">
        <v>6.66</v>
      </c>
      <c r="N55" s="6">
        <v>1</v>
      </c>
      <c r="O55" s="6">
        <v>1</v>
      </c>
      <c r="P55" s="6">
        <v>1</v>
      </c>
      <c r="Q55" s="6">
        <v>1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91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ROW(Source!A28)</f>
        <v>28</v>
      </c>
      <c r="B1">
        <v>16781625</v>
      </c>
      <c r="C1">
        <v>16781713</v>
      </c>
      <c r="D1">
        <v>15432010</v>
      </c>
      <c r="E1">
        <v>1</v>
      </c>
      <c r="F1">
        <v>1</v>
      </c>
      <c r="G1">
        <v>1</v>
      </c>
      <c r="H1">
        <v>1</v>
      </c>
      <c r="I1" t="s">
        <v>658</v>
      </c>
      <c r="J1" t="s">
        <v>6</v>
      </c>
      <c r="K1" t="s">
        <v>659</v>
      </c>
      <c r="L1">
        <v>1191</v>
      </c>
      <c r="N1">
        <v>1013</v>
      </c>
      <c r="O1" t="s">
        <v>660</v>
      </c>
      <c r="P1" t="s">
        <v>660</v>
      </c>
      <c r="Q1">
        <v>1</v>
      </c>
      <c r="W1">
        <v>0</v>
      </c>
      <c r="X1">
        <v>-228054128</v>
      </c>
      <c r="Y1">
        <v>17.89</v>
      </c>
      <c r="AA1">
        <v>0</v>
      </c>
      <c r="AB1">
        <v>0</v>
      </c>
      <c r="AC1">
        <v>0</v>
      </c>
      <c r="AD1">
        <v>8.02</v>
      </c>
      <c r="AE1">
        <v>0</v>
      </c>
      <c r="AF1">
        <v>0</v>
      </c>
      <c r="AG1">
        <v>0</v>
      </c>
      <c r="AH1">
        <v>8.02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17.89</v>
      </c>
      <c r="AU1" t="s">
        <v>6</v>
      </c>
      <c r="AV1">
        <v>1</v>
      </c>
      <c r="AW1">
        <v>2</v>
      </c>
      <c r="AX1">
        <v>16781714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10.734</v>
      </c>
      <c r="CY1">
        <f>AD1</f>
        <v>8.02</v>
      </c>
      <c r="CZ1">
        <f>AH1</f>
        <v>8.02</v>
      </c>
      <c r="DA1">
        <f>AL1</f>
        <v>1</v>
      </c>
      <c r="DB1">
        <f t="shared" ref="DB1:DB14" si="0">ROUND(ROUND(AT1*CZ1,2),6)</f>
        <v>143.47999999999999</v>
      </c>
      <c r="DC1">
        <f t="shared" ref="DC1:DC14" si="1">ROUND(ROUND(AT1*AG1,2),6)</f>
        <v>0</v>
      </c>
    </row>
    <row r="2" spans="1:107" x14ac:dyDescent="0.2">
      <c r="A2">
        <f>ROW(Source!A28)</f>
        <v>28</v>
      </c>
      <c r="B2">
        <v>16781625</v>
      </c>
      <c r="C2">
        <v>16781713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661</v>
      </c>
      <c r="J2" t="s">
        <v>6</v>
      </c>
      <c r="K2" t="s">
        <v>662</v>
      </c>
      <c r="L2">
        <v>1191</v>
      </c>
      <c r="N2">
        <v>1013</v>
      </c>
      <c r="O2" t="s">
        <v>660</v>
      </c>
      <c r="P2" t="s">
        <v>660</v>
      </c>
      <c r="Q2">
        <v>1</v>
      </c>
      <c r="W2">
        <v>0</v>
      </c>
      <c r="X2">
        <v>-1417349443</v>
      </c>
      <c r="Y2">
        <v>0.08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0.08</v>
      </c>
      <c r="AU2" t="s">
        <v>6</v>
      </c>
      <c r="AV2">
        <v>2</v>
      </c>
      <c r="AW2">
        <v>2</v>
      </c>
      <c r="AX2">
        <v>16781715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4.8000000000000001E-2</v>
      </c>
      <c r="CY2">
        <f>AD2</f>
        <v>0</v>
      </c>
      <c r="CZ2">
        <f>AH2</f>
        <v>0</v>
      </c>
      <c r="DA2">
        <f>AL2</f>
        <v>1</v>
      </c>
      <c r="DB2">
        <f t="shared" si="0"/>
        <v>0</v>
      </c>
      <c r="DC2">
        <f t="shared" si="1"/>
        <v>0</v>
      </c>
    </row>
    <row r="3" spans="1:107" x14ac:dyDescent="0.2">
      <c r="A3">
        <f>ROW(Source!A28)</f>
        <v>28</v>
      </c>
      <c r="B3">
        <v>16781625</v>
      </c>
      <c r="C3">
        <v>16781713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663</v>
      </c>
      <c r="J3" t="s">
        <v>664</v>
      </c>
      <c r="K3" t="s">
        <v>665</v>
      </c>
      <c r="L3">
        <v>1368</v>
      </c>
      <c r="N3">
        <v>1011</v>
      </c>
      <c r="O3" t="s">
        <v>666</v>
      </c>
      <c r="P3" t="s">
        <v>666</v>
      </c>
      <c r="Q3">
        <v>1</v>
      </c>
      <c r="W3">
        <v>0</v>
      </c>
      <c r="X3">
        <v>1188625873</v>
      </c>
      <c r="Y3">
        <v>0.08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0.08</v>
      </c>
      <c r="AU3" t="s">
        <v>6</v>
      </c>
      <c r="AV3">
        <v>0</v>
      </c>
      <c r="AW3">
        <v>2</v>
      </c>
      <c r="AX3">
        <v>16781716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4.8000000000000001E-2</v>
      </c>
      <c r="CY3">
        <f>AB3</f>
        <v>31.26</v>
      </c>
      <c r="CZ3">
        <f>AF3</f>
        <v>31.26</v>
      </c>
      <c r="DA3">
        <f>AJ3</f>
        <v>1</v>
      </c>
      <c r="DB3">
        <f t="shared" si="0"/>
        <v>2.5</v>
      </c>
      <c r="DC3">
        <f t="shared" si="1"/>
        <v>1.08</v>
      </c>
    </row>
    <row r="4" spans="1:107" x14ac:dyDescent="0.2">
      <c r="A4">
        <f>ROW(Source!A29)</f>
        <v>29</v>
      </c>
      <c r="B4">
        <v>16781639</v>
      </c>
      <c r="C4">
        <v>16781713</v>
      </c>
      <c r="D4">
        <v>15432010</v>
      </c>
      <c r="E4">
        <v>1</v>
      </c>
      <c r="F4">
        <v>1</v>
      </c>
      <c r="G4">
        <v>1</v>
      </c>
      <c r="H4">
        <v>1</v>
      </c>
      <c r="I4" t="s">
        <v>658</v>
      </c>
      <c r="J4" t="s">
        <v>6</v>
      </c>
      <c r="K4" t="s">
        <v>659</v>
      </c>
      <c r="L4">
        <v>1191</v>
      </c>
      <c r="N4">
        <v>1013</v>
      </c>
      <c r="O4" t="s">
        <v>660</v>
      </c>
      <c r="P4" t="s">
        <v>660</v>
      </c>
      <c r="Q4">
        <v>1</v>
      </c>
      <c r="W4">
        <v>0</v>
      </c>
      <c r="X4">
        <v>-228054128</v>
      </c>
      <c r="Y4">
        <v>17.89</v>
      </c>
      <c r="AA4">
        <v>0</v>
      </c>
      <c r="AB4">
        <v>0</v>
      </c>
      <c r="AC4">
        <v>0</v>
      </c>
      <c r="AD4">
        <v>53.41</v>
      </c>
      <c r="AE4">
        <v>0</v>
      </c>
      <c r="AF4">
        <v>0</v>
      </c>
      <c r="AG4">
        <v>0</v>
      </c>
      <c r="AH4">
        <v>8.02</v>
      </c>
      <c r="AI4">
        <v>1</v>
      </c>
      <c r="AJ4">
        <v>1</v>
      </c>
      <c r="AK4">
        <v>1</v>
      </c>
      <c r="AL4">
        <v>6.66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17.89</v>
      </c>
      <c r="AU4" t="s">
        <v>6</v>
      </c>
      <c r="AV4">
        <v>1</v>
      </c>
      <c r="AW4">
        <v>2</v>
      </c>
      <c r="AX4">
        <v>16781714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10.734</v>
      </c>
      <c r="CY4">
        <f>AD4</f>
        <v>53.41</v>
      </c>
      <c r="CZ4">
        <f>AH4</f>
        <v>8.02</v>
      </c>
      <c r="DA4">
        <f>AL4</f>
        <v>6.66</v>
      </c>
      <c r="DB4">
        <f t="shared" si="0"/>
        <v>143.47999999999999</v>
      </c>
      <c r="DC4">
        <f t="shared" si="1"/>
        <v>0</v>
      </c>
    </row>
    <row r="5" spans="1:107" x14ac:dyDescent="0.2">
      <c r="A5">
        <f>ROW(Source!A29)</f>
        <v>29</v>
      </c>
      <c r="B5">
        <v>16781639</v>
      </c>
      <c r="C5">
        <v>16781713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661</v>
      </c>
      <c r="J5" t="s">
        <v>6</v>
      </c>
      <c r="K5" t="s">
        <v>662</v>
      </c>
      <c r="L5">
        <v>1191</v>
      </c>
      <c r="N5">
        <v>1013</v>
      </c>
      <c r="O5" t="s">
        <v>660</v>
      </c>
      <c r="P5" t="s">
        <v>660</v>
      </c>
      <c r="Q5">
        <v>1</v>
      </c>
      <c r="W5">
        <v>0</v>
      </c>
      <c r="X5">
        <v>-1417349443</v>
      </c>
      <c r="Y5">
        <v>0.08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6.66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0.08</v>
      </c>
      <c r="AU5" t="s">
        <v>6</v>
      </c>
      <c r="AV5">
        <v>2</v>
      </c>
      <c r="AW5">
        <v>2</v>
      </c>
      <c r="AX5">
        <v>16781715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4.8000000000000001E-2</v>
      </c>
      <c r="CY5">
        <f>AD5</f>
        <v>0</v>
      </c>
      <c r="CZ5">
        <f>AH5</f>
        <v>0</v>
      </c>
      <c r="DA5">
        <f>AL5</f>
        <v>1</v>
      </c>
      <c r="DB5">
        <f t="shared" si="0"/>
        <v>0</v>
      </c>
      <c r="DC5">
        <f t="shared" si="1"/>
        <v>0</v>
      </c>
    </row>
    <row r="6" spans="1:107" x14ac:dyDescent="0.2">
      <c r="A6">
        <f>ROW(Source!A29)</f>
        <v>29</v>
      </c>
      <c r="B6">
        <v>16781639</v>
      </c>
      <c r="C6">
        <v>16781713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663</v>
      </c>
      <c r="J6" t="s">
        <v>664</v>
      </c>
      <c r="K6" t="s">
        <v>665</v>
      </c>
      <c r="L6">
        <v>1368</v>
      </c>
      <c r="N6">
        <v>1011</v>
      </c>
      <c r="O6" t="s">
        <v>666</v>
      </c>
      <c r="P6" t="s">
        <v>666</v>
      </c>
      <c r="Q6">
        <v>1</v>
      </c>
      <c r="W6">
        <v>0</v>
      </c>
      <c r="X6">
        <v>1188625873</v>
      </c>
      <c r="Y6">
        <v>0.08</v>
      </c>
      <c r="AA6">
        <v>0</v>
      </c>
      <c r="AB6">
        <v>208.19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6.66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0.08</v>
      </c>
      <c r="AU6" t="s">
        <v>6</v>
      </c>
      <c r="AV6">
        <v>0</v>
      </c>
      <c r="AW6">
        <v>2</v>
      </c>
      <c r="AX6">
        <v>16781716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4.8000000000000001E-2</v>
      </c>
      <c r="CY6">
        <f>AB6</f>
        <v>208.19</v>
      </c>
      <c r="CZ6">
        <f>AF6</f>
        <v>31.26</v>
      </c>
      <c r="DA6">
        <f>AJ6</f>
        <v>6.66</v>
      </c>
      <c r="DB6">
        <f t="shared" si="0"/>
        <v>2.5</v>
      </c>
      <c r="DC6">
        <f t="shared" si="1"/>
        <v>1.08</v>
      </c>
    </row>
    <row r="7" spans="1:107" x14ac:dyDescent="0.2">
      <c r="A7">
        <f>ROW(Source!A30)</f>
        <v>30</v>
      </c>
      <c r="B7">
        <v>16781625</v>
      </c>
      <c r="C7">
        <v>16781717</v>
      </c>
      <c r="D7">
        <v>15430517</v>
      </c>
      <c r="E7">
        <v>1</v>
      </c>
      <c r="F7">
        <v>1</v>
      </c>
      <c r="G7">
        <v>1</v>
      </c>
      <c r="H7">
        <v>1</v>
      </c>
      <c r="I7" t="s">
        <v>667</v>
      </c>
      <c r="J7" t="s">
        <v>6</v>
      </c>
      <c r="K7" t="s">
        <v>668</v>
      </c>
      <c r="L7">
        <v>1191</v>
      </c>
      <c r="N7">
        <v>1013</v>
      </c>
      <c r="O7" t="s">
        <v>660</v>
      </c>
      <c r="P7" t="s">
        <v>660</v>
      </c>
      <c r="Q7">
        <v>1</v>
      </c>
      <c r="W7">
        <v>0</v>
      </c>
      <c r="X7">
        <v>735429535</v>
      </c>
      <c r="Y7">
        <v>5.84</v>
      </c>
      <c r="AA7">
        <v>0</v>
      </c>
      <c r="AB7">
        <v>0</v>
      </c>
      <c r="AC7">
        <v>0</v>
      </c>
      <c r="AD7">
        <v>7.8</v>
      </c>
      <c r="AE7">
        <v>0</v>
      </c>
      <c r="AF7">
        <v>0</v>
      </c>
      <c r="AG7">
        <v>0</v>
      </c>
      <c r="AH7">
        <v>7.8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5.84</v>
      </c>
      <c r="AU7" t="s">
        <v>6</v>
      </c>
      <c r="AV7">
        <v>1</v>
      </c>
      <c r="AW7">
        <v>2</v>
      </c>
      <c r="AX7">
        <v>16781718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1.1679999999999999</v>
      </c>
      <c r="CY7">
        <f>AD7</f>
        <v>7.8</v>
      </c>
      <c r="CZ7">
        <f>AH7</f>
        <v>7.8</v>
      </c>
      <c r="DA7">
        <f>AL7</f>
        <v>1</v>
      </c>
      <c r="DB7">
        <f t="shared" si="0"/>
        <v>45.55</v>
      </c>
      <c r="DC7">
        <f t="shared" si="1"/>
        <v>0</v>
      </c>
    </row>
    <row r="8" spans="1:107" x14ac:dyDescent="0.2">
      <c r="A8">
        <f>ROW(Source!A31)</f>
        <v>31</v>
      </c>
      <c r="B8">
        <v>16781639</v>
      </c>
      <c r="C8">
        <v>16781717</v>
      </c>
      <c r="D8">
        <v>15430517</v>
      </c>
      <c r="E8">
        <v>1</v>
      </c>
      <c r="F8">
        <v>1</v>
      </c>
      <c r="G8">
        <v>1</v>
      </c>
      <c r="H8">
        <v>1</v>
      </c>
      <c r="I8" t="s">
        <v>667</v>
      </c>
      <c r="J8" t="s">
        <v>6</v>
      </c>
      <c r="K8" t="s">
        <v>668</v>
      </c>
      <c r="L8">
        <v>1191</v>
      </c>
      <c r="N8">
        <v>1013</v>
      </c>
      <c r="O8" t="s">
        <v>660</v>
      </c>
      <c r="P8" t="s">
        <v>660</v>
      </c>
      <c r="Q8">
        <v>1</v>
      </c>
      <c r="W8">
        <v>0</v>
      </c>
      <c r="X8">
        <v>735429535</v>
      </c>
      <c r="Y8">
        <v>5.84</v>
      </c>
      <c r="AA8">
        <v>0</v>
      </c>
      <c r="AB8">
        <v>0</v>
      </c>
      <c r="AC8">
        <v>0</v>
      </c>
      <c r="AD8">
        <v>51.95</v>
      </c>
      <c r="AE8">
        <v>0</v>
      </c>
      <c r="AF8">
        <v>0</v>
      </c>
      <c r="AG8">
        <v>0</v>
      </c>
      <c r="AH8">
        <v>7.8</v>
      </c>
      <c r="AI8">
        <v>1</v>
      </c>
      <c r="AJ8">
        <v>1</v>
      </c>
      <c r="AK8">
        <v>1</v>
      </c>
      <c r="AL8">
        <v>6.66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5.84</v>
      </c>
      <c r="AU8" t="s">
        <v>6</v>
      </c>
      <c r="AV8">
        <v>1</v>
      </c>
      <c r="AW8">
        <v>2</v>
      </c>
      <c r="AX8">
        <v>16781718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Y8*Source!I31</f>
        <v>1.1679999999999999</v>
      </c>
      <c r="CY8">
        <f>AD8</f>
        <v>51.95</v>
      </c>
      <c r="CZ8">
        <f>AH8</f>
        <v>7.8</v>
      </c>
      <c r="DA8">
        <f>AL8</f>
        <v>6.66</v>
      </c>
      <c r="DB8">
        <f t="shared" si="0"/>
        <v>45.55</v>
      </c>
      <c r="DC8">
        <f t="shared" si="1"/>
        <v>0</v>
      </c>
    </row>
    <row r="9" spans="1:107" x14ac:dyDescent="0.2">
      <c r="A9">
        <f>ROW(Source!A32)</f>
        <v>32</v>
      </c>
      <c r="B9">
        <v>16781625</v>
      </c>
      <c r="C9">
        <v>16781719</v>
      </c>
      <c r="D9">
        <v>15430517</v>
      </c>
      <c r="E9">
        <v>1</v>
      </c>
      <c r="F9">
        <v>1</v>
      </c>
      <c r="G9">
        <v>1</v>
      </c>
      <c r="H9">
        <v>1</v>
      </c>
      <c r="I9" t="s">
        <v>667</v>
      </c>
      <c r="J9" t="s">
        <v>6</v>
      </c>
      <c r="K9" t="s">
        <v>668</v>
      </c>
      <c r="L9">
        <v>1191</v>
      </c>
      <c r="N9">
        <v>1013</v>
      </c>
      <c r="O9" t="s">
        <v>660</v>
      </c>
      <c r="P9" t="s">
        <v>660</v>
      </c>
      <c r="Q9">
        <v>1</v>
      </c>
      <c r="W9">
        <v>0</v>
      </c>
      <c r="X9">
        <v>735429535</v>
      </c>
      <c r="Y9">
        <v>9.64</v>
      </c>
      <c r="AA9">
        <v>0</v>
      </c>
      <c r="AB9">
        <v>0</v>
      </c>
      <c r="AC9">
        <v>0</v>
      </c>
      <c r="AD9">
        <v>7.8</v>
      </c>
      <c r="AE9">
        <v>0</v>
      </c>
      <c r="AF9">
        <v>0</v>
      </c>
      <c r="AG9">
        <v>0</v>
      </c>
      <c r="AH9">
        <v>7.8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9.64</v>
      </c>
      <c r="AU9" t="s">
        <v>6</v>
      </c>
      <c r="AV9">
        <v>1</v>
      </c>
      <c r="AW9">
        <v>2</v>
      </c>
      <c r="AX9">
        <v>16781720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Y9*Source!I32</f>
        <v>43.38</v>
      </c>
      <c r="CY9">
        <f>AD9</f>
        <v>7.8</v>
      </c>
      <c r="CZ9">
        <f>AH9</f>
        <v>7.8</v>
      </c>
      <c r="DA9">
        <f>AL9</f>
        <v>1</v>
      </c>
      <c r="DB9">
        <f t="shared" si="0"/>
        <v>75.19</v>
      </c>
      <c r="DC9">
        <f t="shared" si="1"/>
        <v>0</v>
      </c>
    </row>
    <row r="10" spans="1:107" x14ac:dyDescent="0.2">
      <c r="A10">
        <f>ROW(Source!A32)</f>
        <v>32</v>
      </c>
      <c r="B10">
        <v>16781625</v>
      </c>
      <c r="C10">
        <v>16781719</v>
      </c>
      <c r="D10">
        <v>15430395</v>
      </c>
      <c r="E10">
        <v>1</v>
      </c>
      <c r="F10">
        <v>1</v>
      </c>
      <c r="G10">
        <v>1</v>
      </c>
      <c r="H10">
        <v>1</v>
      </c>
      <c r="I10" t="s">
        <v>661</v>
      </c>
      <c r="J10" t="s">
        <v>6</v>
      </c>
      <c r="K10" t="s">
        <v>662</v>
      </c>
      <c r="L10">
        <v>1191</v>
      </c>
      <c r="N10">
        <v>1013</v>
      </c>
      <c r="O10" t="s">
        <v>660</v>
      </c>
      <c r="P10" t="s">
        <v>660</v>
      </c>
      <c r="Q10">
        <v>1</v>
      </c>
      <c r="W10">
        <v>0</v>
      </c>
      <c r="X10">
        <v>-1417349443</v>
      </c>
      <c r="Y10">
        <v>0.01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0.01</v>
      </c>
      <c r="AU10" t="s">
        <v>6</v>
      </c>
      <c r="AV10">
        <v>2</v>
      </c>
      <c r="AW10">
        <v>2</v>
      </c>
      <c r="AX10">
        <v>16781721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Y10*Source!I32</f>
        <v>4.4999999999999998E-2</v>
      </c>
      <c r="CY10">
        <f>AD10</f>
        <v>0</v>
      </c>
      <c r="CZ10">
        <f>AH10</f>
        <v>0</v>
      </c>
      <c r="DA10">
        <f>AL10</f>
        <v>1</v>
      </c>
      <c r="DB10">
        <f t="shared" si="0"/>
        <v>0</v>
      </c>
      <c r="DC10">
        <f t="shared" si="1"/>
        <v>0</v>
      </c>
    </row>
    <row r="11" spans="1:107" x14ac:dyDescent="0.2">
      <c r="A11">
        <f>ROW(Source!A32)</f>
        <v>32</v>
      </c>
      <c r="B11">
        <v>16781625</v>
      </c>
      <c r="C11">
        <v>16781719</v>
      </c>
      <c r="D11">
        <v>15247974</v>
      </c>
      <c r="E11">
        <v>1</v>
      </c>
      <c r="F11">
        <v>1</v>
      </c>
      <c r="G11">
        <v>1</v>
      </c>
      <c r="H11">
        <v>2</v>
      </c>
      <c r="I11" t="s">
        <v>663</v>
      </c>
      <c r="J11" t="s">
        <v>664</v>
      </c>
      <c r="K11" t="s">
        <v>665</v>
      </c>
      <c r="L11">
        <v>1368</v>
      </c>
      <c r="N11">
        <v>1011</v>
      </c>
      <c r="O11" t="s">
        <v>666</v>
      </c>
      <c r="P11" t="s">
        <v>666</v>
      </c>
      <c r="Q11">
        <v>1</v>
      </c>
      <c r="W11">
        <v>0</v>
      </c>
      <c r="X11">
        <v>1188625873</v>
      </c>
      <c r="Y11">
        <v>0.01</v>
      </c>
      <c r="AA11">
        <v>0</v>
      </c>
      <c r="AB11">
        <v>31.26</v>
      </c>
      <c r="AC11">
        <v>13.5</v>
      </c>
      <c r="AD11">
        <v>0</v>
      </c>
      <c r="AE11">
        <v>0</v>
      </c>
      <c r="AF11">
        <v>31.26</v>
      </c>
      <c r="AG11">
        <v>13.5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0.01</v>
      </c>
      <c r="AU11" t="s">
        <v>6</v>
      </c>
      <c r="AV11">
        <v>0</v>
      </c>
      <c r="AW11">
        <v>2</v>
      </c>
      <c r="AX11">
        <v>16781722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Y11*Source!I32</f>
        <v>4.4999999999999998E-2</v>
      </c>
      <c r="CY11">
        <f>AB11</f>
        <v>31.26</v>
      </c>
      <c r="CZ11">
        <f>AF11</f>
        <v>31.26</v>
      </c>
      <c r="DA11">
        <f>AJ11</f>
        <v>1</v>
      </c>
      <c r="DB11">
        <f t="shared" si="0"/>
        <v>0.31</v>
      </c>
      <c r="DC11">
        <f t="shared" si="1"/>
        <v>0.14000000000000001</v>
      </c>
    </row>
    <row r="12" spans="1:107" x14ac:dyDescent="0.2">
      <c r="A12">
        <f>ROW(Source!A33)</f>
        <v>33</v>
      </c>
      <c r="B12">
        <v>16781639</v>
      </c>
      <c r="C12">
        <v>16781719</v>
      </c>
      <c r="D12">
        <v>15430517</v>
      </c>
      <c r="E12">
        <v>1</v>
      </c>
      <c r="F12">
        <v>1</v>
      </c>
      <c r="G12">
        <v>1</v>
      </c>
      <c r="H12">
        <v>1</v>
      </c>
      <c r="I12" t="s">
        <v>667</v>
      </c>
      <c r="J12" t="s">
        <v>6</v>
      </c>
      <c r="K12" t="s">
        <v>668</v>
      </c>
      <c r="L12">
        <v>1191</v>
      </c>
      <c r="N12">
        <v>1013</v>
      </c>
      <c r="O12" t="s">
        <v>660</v>
      </c>
      <c r="P12" t="s">
        <v>660</v>
      </c>
      <c r="Q12">
        <v>1</v>
      </c>
      <c r="W12">
        <v>0</v>
      </c>
      <c r="X12">
        <v>735429535</v>
      </c>
      <c r="Y12">
        <v>9.64</v>
      </c>
      <c r="AA12">
        <v>0</v>
      </c>
      <c r="AB12">
        <v>0</v>
      </c>
      <c r="AC12">
        <v>0</v>
      </c>
      <c r="AD12">
        <v>51.95</v>
      </c>
      <c r="AE12">
        <v>0</v>
      </c>
      <c r="AF12">
        <v>0</v>
      </c>
      <c r="AG12">
        <v>0</v>
      </c>
      <c r="AH12">
        <v>7.8</v>
      </c>
      <c r="AI12">
        <v>1</v>
      </c>
      <c r="AJ12">
        <v>1</v>
      </c>
      <c r="AK12">
        <v>1</v>
      </c>
      <c r="AL12">
        <v>6.66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9.64</v>
      </c>
      <c r="AU12" t="s">
        <v>6</v>
      </c>
      <c r="AV12">
        <v>1</v>
      </c>
      <c r="AW12">
        <v>2</v>
      </c>
      <c r="AX12">
        <v>16781720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Y12*Source!I33</f>
        <v>43.38</v>
      </c>
      <c r="CY12">
        <f>AD12</f>
        <v>51.95</v>
      </c>
      <c r="CZ12">
        <f>AH12</f>
        <v>7.8</v>
      </c>
      <c r="DA12">
        <f>AL12</f>
        <v>6.66</v>
      </c>
      <c r="DB12">
        <f t="shared" si="0"/>
        <v>75.19</v>
      </c>
      <c r="DC12">
        <f t="shared" si="1"/>
        <v>0</v>
      </c>
    </row>
    <row r="13" spans="1:107" x14ac:dyDescent="0.2">
      <c r="A13">
        <f>ROW(Source!A33)</f>
        <v>33</v>
      </c>
      <c r="B13">
        <v>16781639</v>
      </c>
      <c r="C13">
        <v>16781719</v>
      </c>
      <c r="D13">
        <v>15430395</v>
      </c>
      <c r="E13">
        <v>1</v>
      </c>
      <c r="F13">
        <v>1</v>
      </c>
      <c r="G13">
        <v>1</v>
      </c>
      <c r="H13">
        <v>1</v>
      </c>
      <c r="I13" t="s">
        <v>661</v>
      </c>
      <c r="J13" t="s">
        <v>6</v>
      </c>
      <c r="K13" t="s">
        <v>662</v>
      </c>
      <c r="L13">
        <v>1191</v>
      </c>
      <c r="N13">
        <v>1013</v>
      </c>
      <c r="O13" t="s">
        <v>660</v>
      </c>
      <c r="P13" t="s">
        <v>660</v>
      </c>
      <c r="Q13">
        <v>1</v>
      </c>
      <c r="W13">
        <v>0</v>
      </c>
      <c r="X13">
        <v>-1417349443</v>
      </c>
      <c r="Y13">
        <v>0.01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6.66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0.01</v>
      </c>
      <c r="AU13" t="s">
        <v>6</v>
      </c>
      <c r="AV13">
        <v>2</v>
      </c>
      <c r="AW13">
        <v>2</v>
      </c>
      <c r="AX13">
        <v>16781721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Y13*Source!I33</f>
        <v>4.4999999999999998E-2</v>
      </c>
      <c r="CY13">
        <f>AD13</f>
        <v>0</v>
      </c>
      <c r="CZ13">
        <f>AH13</f>
        <v>0</v>
      </c>
      <c r="DA13">
        <f>AL13</f>
        <v>1</v>
      </c>
      <c r="DB13">
        <f t="shared" si="0"/>
        <v>0</v>
      </c>
      <c r="DC13">
        <f t="shared" si="1"/>
        <v>0</v>
      </c>
    </row>
    <row r="14" spans="1:107" x14ac:dyDescent="0.2">
      <c r="A14">
        <f>ROW(Source!A33)</f>
        <v>33</v>
      </c>
      <c r="B14">
        <v>16781639</v>
      </c>
      <c r="C14">
        <v>16781719</v>
      </c>
      <c r="D14">
        <v>15247974</v>
      </c>
      <c r="E14">
        <v>1</v>
      </c>
      <c r="F14">
        <v>1</v>
      </c>
      <c r="G14">
        <v>1</v>
      </c>
      <c r="H14">
        <v>2</v>
      </c>
      <c r="I14" t="s">
        <v>663</v>
      </c>
      <c r="J14" t="s">
        <v>664</v>
      </c>
      <c r="K14" t="s">
        <v>665</v>
      </c>
      <c r="L14">
        <v>1368</v>
      </c>
      <c r="N14">
        <v>1011</v>
      </c>
      <c r="O14" t="s">
        <v>666</v>
      </c>
      <c r="P14" t="s">
        <v>666</v>
      </c>
      <c r="Q14">
        <v>1</v>
      </c>
      <c r="W14">
        <v>0</v>
      </c>
      <c r="X14">
        <v>1188625873</v>
      </c>
      <c r="Y14">
        <v>0.01</v>
      </c>
      <c r="AA14">
        <v>0</v>
      </c>
      <c r="AB14">
        <v>208.19</v>
      </c>
      <c r="AC14">
        <v>13.5</v>
      </c>
      <c r="AD14">
        <v>0</v>
      </c>
      <c r="AE14">
        <v>0</v>
      </c>
      <c r="AF14">
        <v>31.26</v>
      </c>
      <c r="AG14">
        <v>13.5</v>
      </c>
      <c r="AH14">
        <v>0</v>
      </c>
      <c r="AI14">
        <v>1</v>
      </c>
      <c r="AJ14">
        <v>6.66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0.01</v>
      </c>
      <c r="AU14" t="s">
        <v>6</v>
      </c>
      <c r="AV14">
        <v>0</v>
      </c>
      <c r="AW14">
        <v>2</v>
      </c>
      <c r="AX14">
        <v>16781722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Y14*Source!I33</f>
        <v>4.4999999999999998E-2</v>
      </c>
      <c r="CY14">
        <f>AB14</f>
        <v>208.19</v>
      </c>
      <c r="CZ14">
        <f>AF14</f>
        <v>31.26</v>
      </c>
      <c r="DA14">
        <f>AJ14</f>
        <v>6.66</v>
      </c>
      <c r="DB14">
        <f t="shared" si="0"/>
        <v>0.31</v>
      </c>
      <c r="DC14">
        <f t="shared" si="1"/>
        <v>0.14000000000000001</v>
      </c>
    </row>
    <row r="15" spans="1:107" x14ac:dyDescent="0.2">
      <c r="A15">
        <f>ROW(Source!A34)</f>
        <v>34</v>
      </c>
      <c r="B15">
        <v>16781625</v>
      </c>
      <c r="C15">
        <v>16781723</v>
      </c>
      <c r="D15">
        <v>15446300</v>
      </c>
      <c r="E15">
        <v>1</v>
      </c>
      <c r="F15">
        <v>1</v>
      </c>
      <c r="G15">
        <v>1</v>
      </c>
      <c r="H15">
        <v>1</v>
      </c>
      <c r="I15" t="s">
        <v>669</v>
      </c>
      <c r="J15" t="s">
        <v>6</v>
      </c>
      <c r="K15" t="s">
        <v>670</v>
      </c>
      <c r="L15">
        <v>1191</v>
      </c>
      <c r="N15">
        <v>1013</v>
      </c>
      <c r="O15" t="s">
        <v>660</v>
      </c>
      <c r="P15" t="s">
        <v>660</v>
      </c>
      <c r="Q15">
        <v>1</v>
      </c>
      <c r="W15">
        <v>0</v>
      </c>
      <c r="X15">
        <v>912892513</v>
      </c>
      <c r="Y15">
        <v>0.69599999999999995</v>
      </c>
      <c r="AA15">
        <v>0</v>
      </c>
      <c r="AB15">
        <v>0</v>
      </c>
      <c r="AC15">
        <v>0</v>
      </c>
      <c r="AD15">
        <v>9.92</v>
      </c>
      <c r="AE15">
        <v>0</v>
      </c>
      <c r="AF15">
        <v>0</v>
      </c>
      <c r="AG15">
        <v>0</v>
      </c>
      <c r="AH15">
        <v>9.92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2.3199999999999998</v>
      </c>
      <c r="AU15" t="s">
        <v>39</v>
      </c>
      <c r="AV15">
        <v>1</v>
      </c>
      <c r="AW15">
        <v>2</v>
      </c>
      <c r="AX15">
        <v>16781724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Y15*Source!I34</f>
        <v>1.3919999999999999</v>
      </c>
      <c r="CY15">
        <f>AD15</f>
        <v>9.92</v>
      </c>
      <c r="CZ15">
        <f>AH15</f>
        <v>9.92</v>
      </c>
      <c r="DA15">
        <f>AL15</f>
        <v>1</v>
      </c>
      <c r="DB15">
        <f>ROUND((ROUND(AT15*CZ15,2)*0.3),6)</f>
        <v>6.9029999999999996</v>
      </c>
      <c r="DC15">
        <f>ROUND((ROUND(AT15*AG15,2)*0.3),6)</f>
        <v>0</v>
      </c>
    </row>
    <row r="16" spans="1:107" x14ac:dyDescent="0.2">
      <c r="A16">
        <f>ROW(Source!A34)</f>
        <v>34</v>
      </c>
      <c r="B16">
        <v>16781625</v>
      </c>
      <c r="C16">
        <v>16781723</v>
      </c>
      <c r="D16">
        <v>15430395</v>
      </c>
      <c r="E16">
        <v>1</v>
      </c>
      <c r="F16">
        <v>1</v>
      </c>
      <c r="G16">
        <v>1</v>
      </c>
      <c r="H16">
        <v>1</v>
      </c>
      <c r="I16" t="s">
        <v>661</v>
      </c>
      <c r="J16" t="s">
        <v>6</v>
      </c>
      <c r="K16" t="s">
        <v>662</v>
      </c>
      <c r="L16">
        <v>1191</v>
      </c>
      <c r="N16">
        <v>1013</v>
      </c>
      <c r="O16" t="s">
        <v>660</v>
      </c>
      <c r="P16" t="s">
        <v>660</v>
      </c>
      <c r="Q16">
        <v>1</v>
      </c>
      <c r="W16">
        <v>0</v>
      </c>
      <c r="X16">
        <v>-1417349443</v>
      </c>
      <c r="Y16">
        <v>0.28000000000000003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0.28000000000000003</v>
      </c>
      <c r="AU16" t="s">
        <v>6</v>
      </c>
      <c r="AV16">
        <v>2</v>
      </c>
      <c r="AW16">
        <v>2</v>
      </c>
      <c r="AX16">
        <v>16781725</v>
      </c>
      <c r="AY16">
        <v>1</v>
      </c>
      <c r="AZ16">
        <v>2048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Y16*Source!I34</f>
        <v>0.56000000000000005</v>
      </c>
      <c r="CY16">
        <f>AD16</f>
        <v>0</v>
      </c>
      <c r="CZ16">
        <f>AH16</f>
        <v>0</v>
      </c>
      <c r="DA16">
        <f>AL16</f>
        <v>1</v>
      </c>
      <c r="DB16">
        <f>ROUND(ROUND(AT16*CZ16,2),6)</f>
        <v>0</v>
      </c>
      <c r="DC16">
        <f>ROUND(ROUND(AT16*AG16,2),6)</f>
        <v>0</v>
      </c>
    </row>
    <row r="17" spans="1:107" x14ac:dyDescent="0.2">
      <c r="A17">
        <f>ROW(Source!A34)</f>
        <v>34</v>
      </c>
      <c r="B17">
        <v>16781625</v>
      </c>
      <c r="C17">
        <v>16781723</v>
      </c>
      <c r="D17">
        <v>15247680</v>
      </c>
      <c r="E17">
        <v>1</v>
      </c>
      <c r="F17">
        <v>1</v>
      </c>
      <c r="G17">
        <v>1</v>
      </c>
      <c r="H17">
        <v>2</v>
      </c>
      <c r="I17" t="s">
        <v>671</v>
      </c>
      <c r="J17" t="s">
        <v>672</v>
      </c>
      <c r="K17" t="s">
        <v>673</v>
      </c>
      <c r="L17">
        <v>1368</v>
      </c>
      <c r="N17">
        <v>1011</v>
      </c>
      <c r="O17" t="s">
        <v>666</v>
      </c>
      <c r="P17" t="s">
        <v>666</v>
      </c>
      <c r="Q17">
        <v>1</v>
      </c>
      <c r="W17">
        <v>0</v>
      </c>
      <c r="X17">
        <v>-1718674368</v>
      </c>
      <c r="Y17">
        <v>4.2000000000000003E-2</v>
      </c>
      <c r="AA17">
        <v>0</v>
      </c>
      <c r="AB17">
        <v>111.99</v>
      </c>
      <c r="AC17">
        <v>13.5</v>
      </c>
      <c r="AD17">
        <v>0</v>
      </c>
      <c r="AE17">
        <v>0</v>
      </c>
      <c r="AF17">
        <v>111.99</v>
      </c>
      <c r="AG17">
        <v>13.5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0.14000000000000001</v>
      </c>
      <c r="AU17" t="s">
        <v>39</v>
      </c>
      <c r="AV17">
        <v>0</v>
      </c>
      <c r="AW17">
        <v>2</v>
      </c>
      <c r="AX17">
        <v>16781726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Y17*Source!I34</f>
        <v>8.4000000000000005E-2</v>
      </c>
      <c r="CY17">
        <f>AB17</f>
        <v>111.99</v>
      </c>
      <c r="CZ17">
        <f>AF17</f>
        <v>111.99</v>
      </c>
      <c r="DA17">
        <f>AJ17</f>
        <v>1</v>
      </c>
      <c r="DB17">
        <f>ROUND((ROUND(AT17*CZ17,2)*0.3),6)</f>
        <v>4.7039999999999997</v>
      </c>
      <c r="DC17">
        <f>ROUND((ROUND(AT17*AG17,2)*0.3),6)</f>
        <v>0.56699999999999995</v>
      </c>
    </row>
    <row r="18" spans="1:107" x14ac:dyDescent="0.2">
      <c r="A18">
        <f>ROW(Source!A34)</f>
        <v>34</v>
      </c>
      <c r="B18">
        <v>16781625</v>
      </c>
      <c r="C18">
        <v>16781723</v>
      </c>
      <c r="D18">
        <v>15249073</v>
      </c>
      <c r="E18">
        <v>1</v>
      </c>
      <c r="F18">
        <v>1</v>
      </c>
      <c r="G18">
        <v>1</v>
      </c>
      <c r="H18">
        <v>2</v>
      </c>
      <c r="I18" t="s">
        <v>674</v>
      </c>
      <c r="J18" t="s">
        <v>675</v>
      </c>
      <c r="K18" t="s">
        <v>676</v>
      </c>
      <c r="L18">
        <v>1368</v>
      </c>
      <c r="N18">
        <v>1011</v>
      </c>
      <c r="O18" t="s">
        <v>666</v>
      </c>
      <c r="P18" t="s">
        <v>666</v>
      </c>
      <c r="Q18">
        <v>1</v>
      </c>
      <c r="W18">
        <v>0</v>
      </c>
      <c r="X18">
        <v>1372534845</v>
      </c>
      <c r="Y18">
        <v>4.2000000000000003E-2</v>
      </c>
      <c r="AA18">
        <v>0</v>
      </c>
      <c r="AB18">
        <v>65.709999999999994</v>
      </c>
      <c r="AC18">
        <v>11.6</v>
      </c>
      <c r="AD18">
        <v>0</v>
      </c>
      <c r="AE18">
        <v>0</v>
      </c>
      <c r="AF18">
        <v>65.709999999999994</v>
      </c>
      <c r="AG18">
        <v>11.6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0.14000000000000001</v>
      </c>
      <c r="AU18" t="s">
        <v>39</v>
      </c>
      <c r="AV18">
        <v>0</v>
      </c>
      <c r="AW18">
        <v>2</v>
      </c>
      <c r="AX18">
        <v>16781727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Y18*Source!I34</f>
        <v>8.4000000000000005E-2</v>
      </c>
      <c r="CY18">
        <f>AB18</f>
        <v>65.709999999999994</v>
      </c>
      <c r="CZ18">
        <f>AF18</f>
        <v>65.709999999999994</v>
      </c>
      <c r="DA18">
        <f>AJ18</f>
        <v>1</v>
      </c>
      <c r="DB18">
        <f>ROUND((ROUND(AT18*CZ18,2)*0.3),6)</f>
        <v>2.76</v>
      </c>
      <c r="DC18">
        <f>ROUND((ROUND(AT18*AG18,2)*0.3),6)</f>
        <v>0.48599999999999999</v>
      </c>
    </row>
    <row r="19" spans="1:107" x14ac:dyDescent="0.2">
      <c r="A19">
        <f>ROW(Source!A34)</f>
        <v>34</v>
      </c>
      <c r="B19">
        <v>16781625</v>
      </c>
      <c r="C19">
        <v>16781723</v>
      </c>
      <c r="D19">
        <v>15249377</v>
      </c>
      <c r="E19">
        <v>1</v>
      </c>
      <c r="F19">
        <v>1</v>
      </c>
      <c r="G19">
        <v>1</v>
      </c>
      <c r="H19">
        <v>2</v>
      </c>
      <c r="I19" t="s">
        <v>677</v>
      </c>
      <c r="J19" t="s">
        <v>678</v>
      </c>
      <c r="K19" t="s">
        <v>679</v>
      </c>
      <c r="L19">
        <v>1368</v>
      </c>
      <c r="N19">
        <v>1011</v>
      </c>
      <c r="O19" t="s">
        <v>666</v>
      </c>
      <c r="P19" t="s">
        <v>666</v>
      </c>
      <c r="Q19">
        <v>1</v>
      </c>
      <c r="W19">
        <v>0</v>
      </c>
      <c r="X19">
        <v>-353815937</v>
      </c>
      <c r="Y19">
        <v>0.24599999999999997</v>
      </c>
      <c r="AA19">
        <v>0</v>
      </c>
      <c r="AB19">
        <v>8.1</v>
      </c>
      <c r="AC19">
        <v>0</v>
      </c>
      <c r="AD19">
        <v>0</v>
      </c>
      <c r="AE19">
        <v>0</v>
      </c>
      <c r="AF19">
        <v>8.1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0.82</v>
      </c>
      <c r="AU19" t="s">
        <v>39</v>
      </c>
      <c r="AV19">
        <v>0</v>
      </c>
      <c r="AW19">
        <v>2</v>
      </c>
      <c r="AX19">
        <v>16781728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Y19*Source!I34</f>
        <v>0.49199999999999994</v>
      </c>
      <c r="CY19">
        <f>AB19</f>
        <v>8.1</v>
      </c>
      <c r="CZ19">
        <f>AF19</f>
        <v>8.1</v>
      </c>
      <c r="DA19">
        <f>AJ19</f>
        <v>1</v>
      </c>
      <c r="DB19">
        <f>ROUND((ROUND(AT19*CZ19,2)*0.3),6)</f>
        <v>1.992</v>
      </c>
      <c r="DC19">
        <f>ROUND((ROUND(AT19*AG19,2)*0.3),6)</f>
        <v>0</v>
      </c>
    </row>
    <row r="20" spans="1:107" x14ac:dyDescent="0.2">
      <c r="A20">
        <f>ROW(Source!A34)</f>
        <v>34</v>
      </c>
      <c r="B20">
        <v>16781625</v>
      </c>
      <c r="C20">
        <v>16781723</v>
      </c>
      <c r="D20">
        <v>15168752</v>
      </c>
      <c r="E20">
        <v>1</v>
      </c>
      <c r="F20">
        <v>1</v>
      </c>
      <c r="G20">
        <v>1</v>
      </c>
      <c r="H20">
        <v>3</v>
      </c>
      <c r="I20" t="s">
        <v>680</v>
      </c>
      <c r="J20" t="s">
        <v>681</v>
      </c>
      <c r="K20" t="s">
        <v>682</v>
      </c>
      <c r="L20">
        <v>1346</v>
      </c>
      <c r="N20">
        <v>1009</v>
      </c>
      <c r="O20" t="s">
        <v>201</v>
      </c>
      <c r="P20" t="s">
        <v>201</v>
      </c>
      <c r="Q20">
        <v>1</v>
      </c>
      <c r="W20">
        <v>0</v>
      </c>
      <c r="X20">
        <v>586013393</v>
      </c>
      <c r="Y20">
        <v>0</v>
      </c>
      <c r="AA20">
        <v>10.57</v>
      </c>
      <c r="AB20">
        <v>0</v>
      </c>
      <c r="AC20">
        <v>0</v>
      </c>
      <c r="AD20">
        <v>0</v>
      </c>
      <c r="AE20">
        <v>10.57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0.1</v>
      </c>
      <c r="AU20" t="s">
        <v>38</v>
      </c>
      <c r="AV20">
        <v>0</v>
      </c>
      <c r="AW20">
        <v>2</v>
      </c>
      <c r="AX20">
        <v>16781729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Y20*Source!I34</f>
        <v>0</v>
      </c>
      <c r="CY20">
        <f>AA20</f>
        <v>10.57</v>
      </c>
      <c r="CZ20">
        <f>AE20</f>
        <v>10.57</v>
      </c>
      <c r="DA20">
        <f>AI20</f>
        <v>1</v>
      </c>
      <c r="DB20">
        <f>ROUND((ROUND(AT20*CZ20,2)*0),6)</f>
        <v>0</v>
      </c>
      <c r="DC20">
        <f>ROUND((ROUND(AT20*AG20,2)*0),6)</f>
        <v>0</v>
      </c>
    </row>
    <row r="21" spans="1:107" x14ac:dyDescent="0.2">
      <c r="A21">
        <f>ROW(Source!A34)</f>
        <v>34</v>
      </c>
      <c r="B21">
        <v>16781625</v>
      </c>
      <c r="C21">
        <v>16781723</v>
      </c>
      <c r="D21">
        <v>15169942</v>
      </c>
      <c r="E21">
        <v>1</v>
      </c>
      <c r="F21">
        <v>1</v>
      </c>
      <c r="G21">
        <v>1</v>
      </c>
      <c r="H21">
        <v>3</v>
      </c>
      <c r="I21" t="s">
        <v>683</v>
      </c>
      <c r="J21" t="s">
        <v>684</v>
      </c>
      <c r="K21" t="s">
        <v>685</v>
      </c>
      <c r="L21">
        <v>1346</v>
      </c>
      <c r="N21">
        <v>1009</v>
      </c>
      <c r="O21" t="s">
        <v>201</v>
      </c>
      <c r="P21" t="s">
        <v>201</v>
      </c>
      <c r="Q21">
        <v>1</v>
      </c>
      <c r="W21">
        <v>0</v>
      </c>
      <c r="X21">
        <v>103900845</v>
      </c>
      <c r="Y21">
        <v>0</v>
      </c>
      <c r="AA21">
        <v>9.0399999999999991</v>
      </c>
      <c r="AB21">
        <v>0</v>
      </c>
      <c r="AC21">
        <v>0</v>
      </c>
      <c r="AD21">
        <v>0</v>
      </c>
      <c r="AE21">
        <v>9.0399999999999991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0.17</v>
      </c>
      <c r="AU21" t="s">
        <v>38</v>
      </c>
      <c r="AV21">
        <v>0</v>
      </c>
      <c r="AW21">
        <v>2</v>
      </c>
      <c r="AX21">
        <v>16781730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Y21*Source!I34</f>
        <v>0</v>
      </c>
      <c r="CY21">
        <f>AA21</f>
        <v>9.0399999999999991</v>
      </c>
      <c r="CZ21">
        <f>AE21</f>
        <v>9.0399999999999991</v>
      </c>
      <c r="DA21">
        <f>AI21</f>
        <v>1</v>
      </c>
      <c r="DB21">
        <f>ROUND((ROUND(AT21*CZ21,2)*0),6)</f>
        <v>0</v>
      </c>
      <c r="DC21">
        <f>ROUND((ROUND(AT21*AG21,2)*0),6)</f>
        <v>0</v>
      </c>
    </row>
    <row r="22" spans="1:107" x14ac:dyDescent="0.2">
      <c r="A22">
        <f>ROW(Source!A34)</f>
        <v>34</v>
      </c>
      <c r="B22">
        <v>16781625</v>
      </c>
      <c r="C22">
        <v>16781723</v>
      </c>
      <c r="D22">
        <v>15188647</v>
      </c>
      <c r="E22">
        <v>1</v>
      </c>
      <c r="F22">
        <v>1</v>
      </c>
      <c r="G22">
        <v>1</v>
      </c>
      <c r="H22">
        <v>3</v>
      </c>
      <c r="I22" t="s">
        <v>686</v>
      </c>
      <c r="J22" t="s">
        <v>687</v>
      </c>
      <c r="K22" t="s">
        <v>688</v>
      </c>
      <c r="L22">
        <v>1348</v>
      </c>
      <c r="N22">
        <v>1009</v>
      </c>
      <c r="O22" t="s">
        <v>193</v>
      </c>
      <c r="P22" t="s">
        <v>193</v>
      </c>
      <c r="Q22">
        <v>1000</v>
      </c>
      <c r="W22">
        <v>0</v>
      </c>
      <c r="X22">
        <v>426000481</v>
      </c>
      <c r="Y22">
        <v>0</v>
      </c>
      <c r="AA22">
        <v>11500</v>
      </c>
      <c r="AB22">
        <v>0</v>
      </c>
      <c r="AC22">
        <v>0</v>
      </c>
      <c r="AD22">
        <v>0</v>
      </c>
      <c r="AE22">
        <v>11500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1.4999999999999999E-2</v>
      </c>
      <c r="AU22" t="s">
        <v>38</v>
      </c>
      <c r="AV22">
        <v>0</v>
      </c>
      <c r="AW22">
        <v>2</v>
      </c>
      <c r="AX22">
        <v>16781731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Y22*Source!I34</f>
        <v>0</v>
      </c>
      <c r="CY22">
        <f>AA22</f>
        <v>11500</v>
      </c>
      <c r="CZ22">
        <f>AE22</f>
        <v>11500</v>
      </c>
      <c r="DA22">
        <f>AI22</f>
        <v>1</v>
      </c>
      <c r="DB22">
        <f>ROUND((ROUND(AT22*CZ22,2)*0),6)</f>
        <v>0</v>
      </c>
      <c r="DC22">
        <f>ROUND((ROUND(AT22*AG22,2)*0),6)</f>
        <v>0</v>
      </c>
    </row>
    <row r="23" spans="1:107" x14ac:dyDescent="0.2">
      <c r="A23">
        <f>ROW(Source!A34)</f>
        <v>34</v>
      </c>
      <c r="B23">
        <v>16781625</v>
      </c>
      <c r="C23">
        <v>16781723</v>
      </c>
      <c r="D23">
        <v>15203834</v>
      </c>
      <c r="E23">
        <v>1</v>
      </c>
      <c r="F23">
        <v>1</v>
      </c>
      <c r="G23">
        <v>1</v>
      </c>
      <c r="H23">
        <v>3</v>
      </c>
      <c r="I23" t="s">
        <v>689</v>
      </c>
      <c r="J23" t="s">
        <v>690</v>
      </c>
      <c r="K23" t="s">
        <v>691</v>
      </c>
      <c r="L23">
        <v>1346</v>
      </c>
      <c r="N23">
        <v>1009</v>
      </c>
      <c r="O23" t="s">
        <v>201</v>
      </c>
      <c r="P23" t="s">
        <v>201</v>
      </c>
      <c r="Q23">
        <v>1</v>
      </c>
      <c r="W23">
        <v>0</v>
      </c>
      <c r="X23">
        <v>210558753</v>
      </c>
      <c r="Y23">
        <v>0</v>
      </c>
      <c r="AA23">
        <v>28.6</v>
      </c>
      <c r="AB23">
        <v>0</v>
      </c>
      <c r="AC23">
        <v>0</v>
      </c>
      <c r="AD23">
        <v>0</v>
      </c>
      <c r="AE23">
        <v>28.6</v>
      </c>
      <c r="AF23">
        <v>0</v>
      </c>
      <c r="AG23">
        <v>0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6</v>
      </c>
      <c r="AT23">
        <v>0.03</v>
      </c>
      <c r="AU23" t="s">
        <v>38</v>
      </c>
      <c r="AV23">
        <v>0</v>
      </c>
      <c r="AW23">
        <v>2</v>
      </c>
      <c r="AX23">
        <v>16781732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Y23*Source!I34</f>
        <v>0</v>
      </c>
      <c r="CY23">
        <f>AA23</f>
        <v>28.6</v>
      </c>
      <c r="CZ23">
        <f>AE23</f>
        <v>28.6</v>
      </c>
      <c r="DA23">
        <f>AI23</f>
        <v>1</v>
      </c>
      <c r="DB23">
        <f>ROUND((ROUND(AT23*CZ23,2)*0),6)</f>
        <v>0</v>
      </c>
      <c r="DC23">
        <f>ROUND((ROUND(AT23*AG23,2)*0),6)</f>
        <v>0</v>
      </c>
    </row>
    <row r="24" spans="1:107" x14ac:dyDescent="0.2">
      <c r="A24">
        <f>ROW(Source!A34)</f>
        <v>34</v>
      </c>
      <c r="B24">
        <v>16781625</v>
      </c>
      <c r="C24">
        <v>16781723</v>
      </c>
      <c r="D24">
        <v>15164559</v>
      </c>
      <c r="E24">
        <v>17</v>
      </c>
      <c r="F24">
        <v>1</v>
      </c>
      <c r="G24">
        <v>1</v>
      </c>
      <c r="H24">
        <v>3</v>
      </c>
      <c r="I24" t="s">
        <v>692</v>
      </c>
      <c r="J24" t="s">
        <v>6</v>
      </c>
      <c r="K24" t="s">
        <v>693</v>
      </c>
      <c r="L24">
        <v>1374</v>
      </c>
      <c r="N24">
        <v>1013</v>
      </c>
      <c r="O24" t="s">
        <v>694</v>
      </c>
      <c r="P24" t="s">
        <v>694</v>
      </c>
      <c r="Q24">
        <v>1</v>
      </c>
      <c r="W24">
        <v>0</v>
      </c>
      <c r="X24">
        <v>-1731369543</v>
      </c>
      <c r="Y24">
        <v>0</v>
      </c>
      <c r="AA24">
        <v>1</v>
      </c>
      <c r="AB24">
        <v>0</v>
      </c>
      <c r="AC24">
        <v>0</v>
      </c>
      <c r="AD24">
        <v>0</v>
      </c>
      <c r="AE24">
        <v>1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6</v>
      </c>
      <c r="AT24">
        <v>0.46</v>
      </c>
      <c r="AU24" t="s">
        <v>38</v>
      </c>
      <c r="AV24">
        <v>0</v>
      </c>
      <c r="AW24">
        <v>2</v>
      </c>
      <c r="AX24">
        <v>16781733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Y24*Source!I34</f>
        <v>0</v>
      </c>
      <c r="CY24">
        <f>AA24</f>
        <v>1</v>
      </c>
      <c r="CZ24">
        <f>AE24</f>
        <v>1</v>
      </c>
      <c r="DA24">
        <f>AI24</f>
        <v>1</v>
      </c>
      <c r="DB24">
        <f>ROUND((ROUND(AT24*CZ24,2)*0),6)</f>
        <v>0</v>
      </c>
      <c r="DC24">
        <f>ROUND((ROUND(AT24*AG24,2)*0),6)</f>
        <v>0</v>
      </c>
    </row>
    <row r="25" spans="1:107" x14ac:dyDescent="0.2">
      <c r="A25">
        <f>ROW(Source!A35)</f>
        <v>35</v>
      </c>
      <c r="B25">
        <v>16781639</v>
      </c>
      <c r="C25">
        <v>16781723</v>
      </c>
      <c r="D25">
        <v>15446300</v>
      </c>
      <c r="E25">
        <v>1</v>
      </c>
      <c r="F25">
        <v>1</v>
      </c>
      <c r="G25">
        <v>1</v>
      </c>
      <c r="H25">
        <v>1</v>
      </c>
      <c r="I25" t="s">
        <v>669</v>
      </c>
      <c r="J25" t="s">
        <v>6</v>
      </c>
      <c r="K25" t="s">
        <v>670</v>
      </c>
      <c r="L25">
        <v>1191</v>
      </c>
      <c r="N25">
        <v>1013</v>
      </c>
      <c r="O25" t="s">
        <v>660</v>
      </c>
      <c r="P25" t="s">
        <v>660</v>
      </c>
      <c r="Q25">
        <v>1</v>
      </c>
      <c r="W25">
        <v>0</v>
      </c>
      <c r="X25">
        <v>912892513</v>
      </c>
      <c r="Y25">
        <v>0.69599999999999995</v>
      </c>
      <c r="AA25">
        <v>0</v>
      </c>
      <c r="AB25">
        <v>0</v>
      </c>
      <c r="AC25">
        <v>0</v>
      </c>
      <c r="AD25">
        <v>66.069999999999993</v>
      </c>
      <c r="AE25">
        <v>0</v>
      </c>
      <c r="AF25">
        <v>0</v>
      </c>
      <c r="AG25">
        <v>0</v>
      </c>
      <c r="AH25">
        <v>9.92</v>
      </c>
      <c r="AI25">
        <v>1</v>
      </c>
      <c r="AJ25">
        <v>1</v>
      </c>
      <c r="AK25">
        <v>1</v>
      </c>
      <c r="AL25">
        <v>6.66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2.3199999999999998</v>
      </c>
      <c r="AU25" t="s">
        <v>39</v>
      </c>
      <c r="AV25">
        <v>1</v>
      </c>
      <c r="AW25">
        <v>2</v>
      </c>
      <c r="AX25">
        <v>16781724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Y25*Source!I35</f>
        <v>1.3919999999999999</v>
      </c>
      <c r="CY25">
        <f>AD25</f>
        <v>66.069999999999993</v>
      </c>
      <c r="CZ25">
        <f>AH25</f>
        <v>9.92</v>
      </c>
      <c r="DA25">
        <f>AL25</f>
        <v>6.66</v>
      </c>
      <c r="DB25">
        <f>ROUND((ROUND(AT25*CZ25,2)*0.3),6)</f>
        <v>6.9029999999999996</v>
      </c>
      <c r="DC25">
        <f>ROUND((ROUND(AT25*AG25,2)*0.3),6)</f>
        <v>0</v>
      </c>
    </row>
    <row r="26" spans="1:107" x14ac:dyDescent="0.2">
      <c r="A26">
        <f>ROW(Source!A35)</f>
        <v>35</v>
      </c>
      <c r="B26">
        <v>16781639</v>
      </c>
      <c r="C26">
        <v>16781723</v>
      </c>
      <c r="D26">
        <v>15430395</v>
      </c>
      <c r="E26">
        <v>1</v>
      </c>
      <c r="F26">
        <v>1</v>
      </c>
      <c r="G26">
        <v>1</v>
      </c>
      <c r="H26">
        <v>1</v>
      </c>
      <c r="I26" t="s">
        <v>661</v>
      </c>
      <c r="J26" t="s">
        <v>6</v>
      </c>
      <c r="K26" t="s">
        <v>662</v>
      </c>
      <c r="L26">
        <v>1191</v>
      </c>
      <c r="N26">
        <v>1013</v>
      </c>
      <c r="O26" t="s">
        <v>660</v>
      </c>
      <c r="P26" t="s">
        <v>660</v>
      </c>
      <c r="Q26">
        <v>1</v>
      </c>
      <c r="W26">
        <v>0</v>
      </c>
      <c r="X26">
        <v>-1417349443</v>
      </c>
      <c r="Y26">
        <v>0.28000000000000003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6.66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0.28000000000000003</v>
      </c>
      <c r="AU26" t="s">
        <v>6</v>
      </c>
      <c r="AV26">
        <v>2</v>
      </c>
      <c r="AW26">
        <v>2</v>
      </c>
      <c r="AX26">
        <v>16781725</v>
      </c>
      <c r="AY26">
        <v>1</v>
      </c>
      <c r="AZ26">
        <v>2048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Y26*Source!I35</f>
        <v>0.56000000000000005</v>
      </c>
      <c r="CY26">
        <f>AD26</f>
        <v>0</v>
      </c>
      <c r="CZ26">
        <f>AH26</f>
        <v>0</v>
      </c>
      <c r="DA26">
        <f>AL26</f>
        <v>1</v>
      </c>
      <c r="DB26">
        <f>ROUND(ROUND(AT26*CZ26,2),6)</f>
        <v>0</v>
      </c>
      <c r="DC26">
        <f>ROUND(ROUND(AT26*AG26,2),6)</f>
        <v>0</v>
      </c>
    </row>
    <row r="27" spans="1:107" x14ac:dyDescent="0.2">
      <c r="A27">
        <f>ROW(Source!A35)</f>
        <v>35</v>
      </c>
      <c r="B27">
        <v>16781639</v>
      </c>
      <c r="C27">
        <v>16781723</v>
      </c>
      <c r="D27">
        <v>15247680</v>
      </c>
      <c r="E27">
        <v>1</v>
      </c>
      <c r="F27">
        <v>1</v>
      </c>
      <c r="G27">
        <v>1</v>
      </c>
      <c r="H27">
        <v>2</v>
      </c>
      <c r="I27" t="s">
        <v>671</v>
      </c>
      <c r="J27" t="s">
        <v>672</v>
      </c>
      <c r="K27" t="s">
        <v>673</v>
      </c>
      <c r="L27">
        <v>1368</v>
      </c>
      <c r="N27">
        <v>1011</v>
      </c>
      <c r="O27" t="s">
        <v>666</v>
      </c>
      <c r="P27" t="s">
        <v>666</v>
      </c>
      <c r="Q27">
        <v>1</v>
      </c>
      <c r="W27">
        <v>0</v>
      </c>
      <c r="X27">
        <v>-1718674368</v>
      </c>
      <c r="Y27">
        <v>4.2000000000000003E-2</v>
      </c>
      <c r="AA27">
        <v>0</v>
      </c>
      <c r="AB27">
        <v>745.85</v>
      </c>
      <c r="AC27">
        <v>13.5</v>
      </c>
      <c r="AD27">
        <v>0</v>
      </c>
      <c r="AE27">
        <v>0</v>
      </c>
      <c r="AF27">
        <v>111.99</v>
      </c>
      <c r="AG27">
        <v>13.5</v>
      </c>
      <c r="AH27">
        <v>0</v>
      </c>
      <c r="AI27">
        <v>1</v>
      </c>
      <c r="AJ27">
        <v>6.66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0.14000000000000001</v>
      </c>
      <c r="AU27" t="s">
        <v>39</v>
      </c>
      <c r="AV27">
        <v>0</v>
      </c>
      <c r="AW27">
        <v>2</v>
      </c>
      <c r="AX27">
        <v>16781726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Y27*Source!I35</f>
        <v>8.4000000000000005E-2</v>
      </c>
      <c r="CY27">
        <f>AB27</f>
        <v>745.85</v>
      </c>
      <c r="CZ27">
        <f>AF27</f>
        <v>111.99</v>
      </c>
      <c r="DA27">
        <f>AJ27</f>
        <v>6.66</v>
      </c>
      <c r="DB27">
        <f>ROUND((ROUND(AT27*CZ27,2)*0.3),6)</f>
        <v>4.7039999999999997</v>
      </c>
      <c r="DC27">
        <f>ROUND((ROUND(AT27*AG27,2)*0.3),6)</f>
        <v>0.56699999999999995</v>
      </c>
    </row>
    <row r="28" spans="1:107" x14ac:dyDescent="0.2">
      <c r="A28">
        <f>ROW(Source!A35)</f>
        <v>35</v>
      </c>
      <c r="B28">
        <v>16781639</v>
      </c>
      <c r="C28">
        <v>16781723</v>
      </c>
      <c r="D28">
        <v>15249073</v>
      </c>
      <c r="E28">
        <v>1</v>
      </c>
      <c r="F28">
        <v>1</v>
      </c>
      <c r="G28">
        <v>1</v>
      </c>
      <c r="H28">
        <v>2</v>
      </c>
      <c r="I28" t="s">
        <v>674</v>
      </c>
      <c r="J28" t="s">
        <v>675</v>
      </c>
      <c r="K28" t="s">
        <v>676</v>
      </c>
      <c r="L28">
        <v>1368</v>
      </c>
      <c r="N28">
        <v>1011</v>
      </c>
      <c r="O28" t="s">
        <v>666</v>
      </c>
      <c r="P28" t="s">
        <v>666</v>
      </c>
      <c r="Q28">
        <v>1</v>
      </c>
      <c r="W28">
        <v>0</v>
      </c>
      <c r="X28">
        <v>1372534845</v>
      </c>
      <c r="Y28">
        <v>4.2000000000000003E-2</v>
      </c>
      <c r="AA28">
        <v>0</v>
      </c>
      <c r="AB28">
        <v>437.63</v>
      </c>
      <c r="AC28">
        <v>11.6</v>
      </c>
      <c r="AD28">
        <v>0</v>
      </c>
      <c r="AE28">
        <v>0</v>
      </c>
      <c r="AF28">
        <v>65.709999999999994</v>
      </c>
      <c r="AG28">
        <v>11.6</v>
      </c>
      <c r="AH28">
        <v>0</v>
      </c>
      <c r="AI28">
        <v>1</v>
      </c>
      <c r="AJ28">
        <v>6.66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6</v>
      </c>
      <c r="AT28">
        <v>0.14000000000000001</v>
      </c>
      <c r="AU28" t="s">
        <v>39</v>
      </c>
      <c r="AV28">
        <v>0</v>
      </c>
      <c r="AW28">
        <v>2</v>
      </c>
      <c r="AX28">
        <v>16781727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Y28*Source!I35</f>
        <v>8.4000000000000005E-2</v>
      </c>
      <c r="CY28">
        <f>AB28</f>
        <v>437.63</v>
      </c>
      <c r="CZ28">
        <f>AF28</f>
        <v>65.709999999999994</v>
      </c>
      <c r="DA28">
        <f>AJ28</f>
        <v>6.66</v>
      </c>
      <c r="DB28">
        <f>ROUND((ROUND(AT28*CZ28,2)*0.3),6)</f>
        <v>2.76</v>
      </c>
      <c r="DC28">
        <f>ROUND((ROUND(AT28*AG28,2)*0.3),6)</f>
        <v>0.48599999999999999</v>
      </c>
    </row>
    <row r="29" spans="1:107" x14ac:dyDescent="0.2">
      <c r="A29">
        <f>ROW(Source!A35)</f>
        <v>35</v>
      </c>
      <c r="B29">
        <v>16781639</v>
      </c>
      <c r="C29">
        <v>16781723</v>
      </c>
      <c r="D29">
        <v>15249377</v>
      </c>
      <c r="E29">
        <v>1</v>
      </c>
      <c r="F29">
        <v>1</v>
      </c>
      <c r="G29">
        <v>1</v>
      </c>
      <c r="H29">
        <v>2</v>
      </c>
      <c r="I29" t="s">
        <v>677</v>
      </c>
      <c r="J29" t="s">
        <v>678</v>
      </c>
      <c r="K29" t="s">
        <v>679</v>
      </c>
      <c r="L29">
        <v>1368</v>
      </c>
      <c r="N29">
        <v>1011</v>
      </c>
      <c r="O29" t="s">
        <v>666</v>
      </c>
      <c r="P29" t="s">
        <v>666</v>
      </c>
      <c r="Q29">
        <v>1</v>
      </c>
      <c r="W29">
        <v>0</v>
      </c>
      <c r="X29">
        <v>-353815937</v>
      </c>
      <c r="Y29">
        <v>0.24599999999999997</v>
      </c>
      <c r="AA29">
        <v>0</v>
      </c>
      <c r="AB29">
        <v>53.95</v>
      </c>
      <c r="AC29">
        <v>0</v>
      </c>
      <c r="AD29">
        <v>0</v>
      </c>
      <c r="AE29">
        <v>0</v>
      </c>
      <c r="AF29">
        <v>8.1</v>
      </c>
      <c r="AG29">
        <v>0</v>
      </c>
      <c r="AH29">
        <v>0</v>
      </c>
      <c r="AI29">
        <v>1</v>
      </c>
      <c r="AJ29">
        <v>6.66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0.82</v>
      </c>
      <c r="AU29" t="s">
        <v>39</v>
      </c>
      <c r="AV29">
        <v>0</v>
      </c>
      <c r="AW29">
        <v>2</v>
      </c>
      <c r="AX29">
        <v>16781728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Y29*Source!I35</f>
        <v>0.49199999999999994</v>
      </c>
      <c r="CY29">
        <f>AB29</f>
        <v>53.95</v>
      </c>
      <c r="CZ29">
        <f>AF29</f>
        <v>8.1</v>
      </c>
      <c r="DA29">
        <f>AJ29</f>
        <v>6.66</v>
      </c>
      <c r="DB29">
        <f>ROUND((ROUND(AT29*CZ29,2)*0.3),6)</f>
        <v>1.992</v>
      </c>
      <c r="DC29">
        <f>ROUND((ROUND(AT29*AG29,2)*0.3),6)</f>
        <v>0</v>
      </c>
    </row>
    <row r="30" spans="1:107" x14ac:dyDescent="0.2">
      <c r="A30">
        <f>ROW(Source!A35)</f>
        <v>35</v>
      </c>
      <c r="B30">
        <v>16781639</v>
      </c>
      <c r="C30">
        <v>16781723</v>
      </c>
      <c r="D30">
        <v>15168752</v>
      </c>
      <c r="E30">
        <v>1</v>
      </c>
      <c r="F30">
        <v>1</v>
      </c>
      <c r="G30">
        <v>1</v>
      </c>
      <c r="H30">
        <v>3</v>
      </c>
      <c r="I30" t="s">
        <v>680</v>
      </c>
      <c r="J30" t="s">
        <v>681</v>
      </c>
      <c r="K30" t="s">
        <v>682</v>
      </c>
      <c r="L30">
        <v>1346</v>
      </c>
      <c r="N30">
        <v>1009</v>
      </c>
      <c r="O30" t="s">
        <v>201</v>
      </c>
      <c r="P30" t="s">
        <v>201</v>
      </c>
      <c r="Q30">
        <v>1</v>
      </c>
      <c r="W30">
        <v>0</v>
      </c>
      <c r="X30">
        <v>586013393</v>
      </c>
      <c r="Y30">
        <v>0</v>
      </c>
      <c r="AA30">
        <v>70.400000000000006</v>
      </c>
      <c r="AB30">
        <v>0</v>
      </c>
      <c r="AC30">
        <v>0</v>
      </c>
      <c r="AD30">
        <v>0</v>
      </c>
      <c r="AE30">
        <v>10.57</v>
      </c>
      <c r="AF30">
        <v>0</v>
      </c>
      <c r="AG30">
        <v>0</v>
      </c>
      <c r="AH30">
        <v>0</v>
      </c>
      <c r="AI30">
        <v>6.66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6</v>
      </c>
      <c r="AT30">
        <v>0.1</v>
      </c>
      <c r="AU30" t="s">
        <v>38</v>
      </c>
      <c r="AV30">
        <v>0</v>
      </c>
      <c r="AW30">
        <v>2</v>
      </c>
      <c r="AX30">
        <v>16781729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Y30*Source!I35</f>
        <v>0</v>
      </c>
      <c r="CY30">
        <f>AA30</f>
        <v>70.400000000000006</v>
      </c>
      <c r="CZ30">
        <f>AE30</f>
        <v>10.57</v>
      </c>
      <c r="DA30">
        <f>AI30</f>
        <v>6.66</v>
      </c>
      <c r="DB30">
        <f>ROUND((ROUND(AT30*CZ30,2)*0),6)</f>
        <v>0</v>
      </c>
      <c r="DC30">
        <f>ROUND((ROUND(AT30*AG30,2)*0),6)</f>
        <v>0</v>
      </c>
    </row>
    <row r="31" spans="1:107" x14ac:dyDescent="0.2">
      <c r="A31">
        <f>ROW(Source!A35)</f>
        <v>35</v>
      </c>
      <c r="B31">
        <v>16781639</v>
      </c>
      <c r="C31">
        <v>16781723</v>
      </c>
      <c r="D31">
        <v>15169942</v>
      </c>
      <c r="E31">
        <v>1</v>
      </c>
      <c r="F31">
        <v>1</v>
      </c>
      <c r="G31">
        <v>1</v>
      </c>
      <c r="H31">
        <v>3</v>
      </c>
      <c r="I31" t="s">
        <v>683</v>
      </c>
      <c r="J31" t="s">
        <v>684</v>
      </c>
      <c r="K31" t="s">
        <v>685</v>
      </c>
      <c r="L31">
        <v>1346</v>
      </c>
      <c r="N31">
        <v>1009</v>
      </c>
      <c r="O31" t="s">
        <v>201</v>
      </c>
      <c r="P31" t="s">
        <v>201</v>
      </c>
      <c r="Q31">
        <v>1</v>
      </c>
      <c r="W31">
        <v>0</v>
      </c>
      <c r="X31">
        <v>103900845</v>
      </c>
      <c r="Y31">
        <v>0</v>
      </c>
      <c r="AA31">
        <v>60.21</v>
      </c>
      <c r="AB31">
        <v>0</v>
      </c>
      <c r="AC31">
        <v>0</v>
      </c>
      <c r="AD31">
        <v>0</v>
      </c>
      <c r="AE31">
        <v>9.0399999999999991</v>
      </c>
      <c r="AF31">
        <v>0</v>
      </c>
      <c r="AG31">
        <v>0</v>
      </c>
      <c r="AH31">
        <v>0</v>
      </c>
      <c r="AI31">
        <v>6.66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0.17</v>
      </c>
      <c r="AU31" t="s">
        <v>38</v>
      </c>
      <c r="AV31">
        <v>0</v>
      </c>
      <c r="AW31">
        <v>2</v>
      </c>
      <c r="AX31">
        <v>16781730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Y31*Source!I35</f>
        <v>0</v>
      </c>
      <c r="CY31">
        <f>AA31</f>
        <v>60.21</v>
      </c>
      <c r="CZ31">
        <f>AE31</f>
        <v>9.0399999999999991</v>
      </c>
      <c r="DA31">
        <f>AI31</f>
        <v>6.66</v>
      </c>
      <c r="DB31">
        <f>ROUND((ROUND(AT31*CZ31,2)*0),6)</f>
        <v>0</v>
      </c>
      <c r="DC31">
        <f>ROUND((ROUND(AT31*AG31,2)*0),6)</f>
        <v>0</v>
      </c>
    </row>
    <row r="32" spans="1:107" x14ac:dyDescent="0.2">
      <c r="A32">
        <f>ROW(Source!A35)</f>
        <v>35</v>
      </c>
      <c r="B32">
        <v>16781639</v>
      </c>
      <c r="C32">
        <v>16781723</v>
      </c>
      <c r="D32">
        <v>15188647</v>
      </c>
      <c r="E32">
        <v>1</v>
      </c>
      <c r="F32">
        <v>1</v>
      </c>
      <c r="G32">
        <v>1</v>
      </c>
      <c r="H32">
        <v>3</v>
      </c>
      <c r="I32" t="s">
        <v>686</v>
      </c>
      <c r="J32" t="s">
        <v>687</v>
      </c>
      <c r="K32" t="s">
        <v>688</v>
      </c>
      <c r="L32">
        <v>1348</v>
      </c>
      <c r="N32">
        <v>1009</v>
      </c>
      <c r="O32" t="s">
        <v>193</v>
      </c>
      <c r="P32" t="s">
        <v>193</v>
      </c>
      <c r="Q32">
        <v>1000</v>
      </c>
      <c r="W32">
        <v>0</v>
      </c>
      <c r="X32">
        <v>426000481</v>
      </c>
      <c r="Y32">
        <v>0</v>
      </c>
      <c r="AA32">
        <v>76590</v>
      </c>
      <c r="AB32">
        <v>0</v>
      </c>
      <c r="AC32">
        <v>0</v>
      </c>
      <c r="AD32">
        <v>0</v>
      </c>
      <c r="AE32">
        <v>11500</v>
      </c>
      <c r="AF32">
        <v>0</v>
      </c>
      <c r="AG32">
        <v>0</v>
      </c>
      <c r="AH32">
        <v>0</v>
      </c>
      <c r="AI32">
        <v>6.66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1.4999999999999999E-2</v>
      </c>
      <c r="AU32" t="s">
        <v>38</v>
      </c>
      <c r="AV32">
        <v>0</v>
      </c>
      <c r="AW32">
        <v>2</v>
      </c>
      <c r="AX32">
        <v>16781731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Y32*Source!I35</f>
        <v>0</v>
      </c>
      <c r="CY32">
        <f>AA32</f>
        <v>76590</v>
      </c>
      <c r="CZ32">
        <f>AE32</f>
        <v>11500</v>
      </c>
      <c r="DA32">
        <f>AI32</f>
        <v>6.66</v>
      </c>
      <c r="DB32">
        <f>ROUND((ROUND(AT32*CZ32,2)*0),6)</f>
        <v>0</v>
      </c>
      <c r="DC32">
        <f>ROUND((ROUND(AT32*AG32,2)*0),6)</f>
        <v>0</v>
      </c>
    </row>
    <row r="33" spans="1:107" x14ac:dyDescent="0.2">
      <c r="A33">
        <f>ROW(Source!A35)</f>
        <v>35</v>
      </c>
      <c r="B33">
        <v>16781639</v>
      </c>
      <c r="C33">
        <v>16781723</v>
      </c>
      <c r="D33">
        <v>15203834</v>
      </c>
      <c r="E33">
        <v>1</v>
      </c>
      <c r="F33">
        <v>1</v>
      </c>
      <c r="G33">
        <v>1</v>
      </c>
      <c r="H33">
        <v>3</v>
      </c>
      <c r="I33" t="s">
        <v>689</v>
      </c>
      <c r="J33" t="s">
        <v>690</v>
      </c>
      <c r="K33" t="s">
        <v>691</v>
      </c>
      <c r="L33">
        <v>1346</v>
      </c>
      <c r="N33">
        <v>1009</v>
      </c>
      <c r="O33" t="s">
        <v>201</v>
      </c>
      <c r="P33" t="s">
        <v>201</v>
      </c>
      <c r="Q33">
        <v>1</v>
      </c>
      <c r="W33">
        <v>0</v>
      </c>
      <c r="X33">
        <v>210558753</v>
      </c>
      <c r="Y33">
        <v>0</v>
      </c>
      <c r="AA33">
        <v>190.48</v>
      </c>
      <c r="AB33">
        <v>0</v>
      </c>
      <c r="AC33">
        <v>0</v>
      </c>
      <c r="AD33">
        <v>0</v>
      </c>
      <c r="AE33">
        <v>28.6</v>
      </c>
      <c r="AF33">
        <v>0</v>
      </c>
      <c r="AG33">
        <v>0</v>
      </c>
      <c r="AH33">
        <v>0</v>
      </c>
      <c r="AI33">
        <v>6.66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</v>
      </c>
      <c r="AT33">
        <v>0.03</v>
      </c>
      <c r="AU33" t="s">
        <v>38</v>
      </c>
      <c r="AV33">
        <v>0</v>
      </c>
      <c r="AW33">
        <v>2</v>
      </c>
      <c r="AX33">
        <v>16781732</v>
      </c>
      <c r="AY33">
        <v>1</v>
      </c>
      <c r="AZ33">
        <v>0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Y33*Source!I35</f>
        <v>0</v>
      </c>
      <c r="CY33">
        <f>AA33</f>
        <v>190.48</v>
      </c>
      <c r="CZ33">
        <f>AE33</f>
        <v>28.6</v>
      </c>
      <c r="DA33">
        <f>AI33</f>
        <v>6.66</v>
      </c>
      <c r="DB33">
        <f>ROUND((ROUND(AT33*CZ33,2)*0),6)</f>
        <v>0</v>
      </c>
      <c r="DC33">
        <f>ROUND((ROUND(AT33*AG33,2)*0),6)</f>
        <v>0</v>
      </c>
    </row>
    <row r="34" spans="1:107" x14ac:dyDescent="0.2">
      <c r="A34">
        <f>ROW(Source!A35)</f>
        <v>35</v>
      </c>
      <c r="B34">
        <v>16781639</v>
      </c>
      <c r="C34">
        <v>16781723</v>
      </c>
      <c r="D34">
        <v>15164559</v>
      </c>
      <c r="E34">
        <v>17</v>
      </c>
      <c r="F34">
        <v>1</v>
      </c>
      <c r="G34">
        <v>1</v>
      </c>
      <c r="H34">
        <v>3</v>
      </c>
      <c r="I34" t="s">
        <v>692</v>
      </c>
      <c r="J34" t="s">
        <v>6</v>
      </c>
      <c r="K34" t="s">
        <v>693</v>
      </c>
      <c r="L34">
        <v>1374</v>
      </c>
      <c r="N34">
        <v>1013</v>
      </c>
      <c r="O34" t="s">
        <v>694</v>
      </c>
      <c r="P34" t="s">
        <v>694</v>
      </c>
      <c r="Q34">
        <v>1</v>
      </c>
      <c r="W34">
        <v>0</v>
      </c>
      <c r="X34">
        <v>-1731369543</v>
      </c>
      <c r="Y34">
        <v>0</v>
      </c>
      <c r="AA34">
        <v>1</v>
      </c>
      <c r="AB34">
        <v>0</v>
      </c>
      <c r="AC34">
        <v>0</v>
      </c>
      <c r="AD34">
        <v>0</v>
      </c>
      <c r="AE34">
        <v>1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</v>
      </c>
      <c r="AT34">
        <v>0.46</v>
      </c>
      <c r="AU34" t="s">
        <v>38</v>
      </c>
      <c r="AV34">
        <v>0</v>
      </c>
      <c r="AW34">
        <v>2</v>
      </c>
      <c r="AX34">
        <v>16781733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Y34*Source!I35</f>
        <v>0</v>
      </c>
      <c r="CY34">
        <f>AA34</f>
        <v>1</v>
      </c>
      <c r="CZ34">
        <f>AE34</f>
        <v>1</v>
      </c>
      <c r="DA34">
        <f>AI34</f>
        <v>1</v>
      </c>
      <c r="DB34">
        <f>ROUND((ROUND(AT34*CZ34,2)*0),6)</f>
        <v>0</v>
      </c>
      <c r="DC34">
        <f>ROUND((ROUND(AT34*AG34,2)*0),6)</f>
        <v>0</v>
      </c>
    </row>
    <row r="35" spans="1:107" x14ac:dyDescent="0.2">
      <c r="A35">
        <f>ROW(Source!A36)</f>
        <v>36</v>
      </c>
      <c r="B35">
        <v>16781625</v>
      </c>
      <c r="C35">
        <v>16781735</v>
      </c>
      <c r="D35">
        <v>15430397</v>
      </c>
      <c r="E35">
        <v>1</v>
      </c>
      <c r="F35">
        <v>1</v>
      </c>
      <c r="G35">
        <v>1</v>
      </c>
      <c r="H35">
        <v>1</v>
      </c>
      <c r="I35" t="s">
        <v>695</v>
      </c>
      <c r="J35" t="s">
        <v>6</v>
      </c>
      <c r="K35" t="s">
        <v>696</v>
      </c>
      <c r="L35">
        <v>1191</v>
      </c>
      <c r="N35">
        <v>1013</v>
      </c>
      <c r="O35" t="s">
        <v>660</v>
      </c>
      <c r="P35" t="s">
        <v>660</v>
      </c>
      <c r="Q35">
        <v>1</v>
      </c>
      <c r="W35">
        <v>0</v>
      </c>
      <c r="X35">
        <v>-1081351934</v>
      </c>
      <c r="Y35">
        <v>81.968000000000004</v>
      </c>
      <c r="AA35">
        <v>0</v>
      </c>
      <c r="AB35">
        <v>0</v>
      </c>
      <c r="AC35">
        <v>0</v>
      </c>
      <c r="AD35">
        <v>9.4</v>
      </c>
      <c r="AE35">
        <v>0</v>
      </c>
      <c r="AF35">
        <v>0</v>
      </c>
      <c r="AG35">
        <v>0</v>
      </c>
      <c r="AH35">
        <v>9.4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6</v>
      </c>
      <c r="AT35">
        <v>102.46</v>
      </c>
      <c r="AU35" t="s">
        <v>50</v>
      </c>
      <c r="AV35">
        <v>1</v>
      </c>
      <c r="AW35">
        <v>2</v>
      </c>
      <c r="AX35">
        <v>16781736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Y35*Source!I36</f>
        <v>42.124994560000005</v>
      </c>
      <c r="CY35">
        <f>AD35</f>
        <v>9.4</v>
      </c>
      <c r="CZ35">
        <f>AH35</f>
        <v>9.4</v>
      </c>
      <c r="DA35">
        <f>AL35</f>
        <v>1</v>
      </c>
      <c r="DB35">
        <f>ROUND((ROUND(AT35*CZ35,2)*0.8),6)</f>
        <v>770.49599999999998</v>
      </c>
      <c r="DC35">
        <f>ROUND((ROUND(AT35*AG35,2)*0.8),6)</f>
        <v>0</v>
      </c>
    </row>
    <row r="36" spans="1:107" x14ac:dyDescent="0.2">
      <c r="A36">
        <f>ROW(Source!A36)</f>
        <v>36</v>
      </c>
      <c r="B36">
        <v>16781625</v>
      </c>
      <c r="C36">
        <v>16781735</v>
      </c>
      <c r="D36">
        <v>15430395</v>
      </c>
      <c r="E36">
        <v>1</v>
      </c>
      <c r="F36">
        <v>1</v>
      </c>
      <c r="G36">
        <v>1</v>
      </c>
      <c r="H36">
        <v>1</v>
      </c>
      <c r="I36" t="s">
        <v>661</v>
      </c>
      <c r="J36" t="s">
        <v>6</v>
      </c>
      <c r="K36" t="s">
        <v>662</v>
      </c>
      <c r="L36">
        <v>1191</v>
      </c>
      <c r="N36">
        <v>1013</v>
      </c>
      <c r="O36" t="s">
        <v>660</v>
      </c>
      <c r="P36" t="s">
        <v>660</v>
      </c>
      <c r="Q36">
        <v>1</v>
      </c>
      <c r="W36">
        <v>0</v>
      </c>
      <c r="X36">
        <v>-1417349443</v>
      </c>
      <c r="Y36">
        <v>5.34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5.34</v>
      </c>
      <c r="AU36" t="s">
        <v>6</v>
      </c>
      <c r="AV36">
        <v>2</v>
      </c>
      <c r="AW36">
        <v>2</v>
      </c>
      <c r="AX36">
        <v>16781737</v>
      </c>
      <c r="AY36">
        <v>1</v>
      </c>
      <c r="AZ36">
        <v>2048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Y36*Source!I36</f>
        <v>2.7443328</v>
      </c>
      <c r="CY36">
        <f>AD36</f>
        <v>0</v>
      </c>
      <c r="CZ36">
        <f>AH36</f>
        <v>0</v>
      </c>
      <c r="DA36">
        <f>AL36</f>
        <v>1</v>
      </c>
      <c r="DB36">
        <f>ROUND(ROUND(AT36*CZ36,2),6)</f>
        <v>0</v>
      </c>
      <c r="DC36">
        <f>ROUND(ROUND(AT36*AG36,2),6)</f>
        <v>0</v>
      </c>
    </row>
    <row r="37" spans="1:107" x14ac:dyDescent="0.2">
      <c r="A37">
        <f>ROW(Source!A36)</f>
        <v>36</v>
      </c>
      <c r="B37">
        <v>16781625</v>
      </c>
      <c r="C37">
        <v>16781735</v>
      </c>
      <c r="D37">
        <v>15247974</v>
      </c>
      <c r="E37">
        <v>1</v>
      </c>
      <c r="F37">
        <v>1</v>
      </c>
      <c r="G37">
        <v>1</v>
      </c>
      <c r="H37">
        <v>2</v>
      </c>
      <c r="I37" t="s">
        <v>663</v>
      </c>
      <c r="J37" t="s">
        <v>664</v>
      </c>
      <c r="K37" t="s">
        <v>665</v>
      </c>
      <c r="L37">
        <v>1368</v>
      </c>
      <c r="N37">
        <v>1011</v>
      </c>
      <c r="O37" t="s">
        <v>666</v>
      </c>
      <c r="P37" t="s">
        <v>666</v>
      </c>
      <c r="Q37">
        <v>1</v>
      </c>
      <c r="W37">
        <v>0</v>
      </c>
      <c r="X37">
        <v>1188625873</v>
      </c>
      <c r="Y37">
        <v>0.6080000000000001</v>
      </c>
      <c r="AA37">
        <v>0</v>
      </c>
      <c r="AB37">
        <v>31.26</v>
      </c>
      <c r="AC37">
        <v>13.5</v>
      </c>
      <c r="AD37">
        <v>0</v>
      </c>
      <c r="AE37">
        <v>0</v>
      </c>
      <c r="AF37">
        <v>31.26</v>
      </c>
      <c r="AG37">
        <v>13.5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6</v>
      </c>
      <c r="AT37">
        <v>0.76</v>
      </c>
      <c r="AU37" t="s">
        <v>50</v>
      </c>
      <c r="AV37">
        <v>0</v>
      </c>
      <c r="AW37">
        <v>2</v>
      </c>
      <c r="AX37">
        <v>16781738</v>
      </c>
      <c r="AY37">
        <v>1</v>
      </c>
      <c r="AZ37">
        <v>0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Y37*Source!I36</f>
        <v>0.31246336000000008</v>
      </c>
      <c r="CY37">
        <f>AB37</f>
        <v>31.26</v>
      </c>
      <c r="CZ37">
        <f>AF37</f>
        <v>31.26</v>
      </c>
      <c r="DA37">
        <f>AJ37</f>
        <v>1</v>
      </c>
      <c r="DB37">
        <f>ROUND((ROUND(AT37*CZ37,2)*0.8),6)</f>
        <v>19.007999999999999</v>
      </c>
      <c r="DC37">
        <f>ROUND((ROUND(AT37*AG37,2)*0.8),6)</f>
        <v>8.2080000000000002</v>
      </c>
    </row>
    <row r="38" spans="1:107" x14ac:dyDescent="0.2">
      <c r="A38">
        <f>ROW(Source!A36)</f>
        <v>36</v>
      </c>
      <c r="B38">
        <v>16781625</v>
      </c>
      <c r="C38">
        <v>16781735</v>
      </c>
      <c r="D38">
        <v>15249073</v>
      </c>
      <c r="E38">
        <v>1</v>
      </c>
      <c r="F38">
        <v>1</v>
      </c>
      <c r="G38">
        <v>1</v>
      </c>
      <c r="H38">
        <v>2</v>
      </c>
      <c r="I38" t="s">
        <v>674</v>
      </c>
      <c r="J38" t="s">
        <v>675</v>
      </c>
      <c r="K38" t="s">
        <v>676</v>
      </c>
      <c r="L38">
        <v>1368</v>
      </c>
      <c r="N38">
        <v>1011</v>
      </c>
      <c r="O38" t="s">
        <v>666</v>
      </c>
      <c r="P38" t="s">
        <v>666</v>
      </c>
      <c r="Q38">
        <v>1</v>
      </c>
      <c r="W38">
        <v>0</v>
      </c>
      <c r="X38">
        <v>1372534845</v>
      </c>
      <c r="Y38">
        <v>3.6640000000000001</v>
      </c>
      <c r="AA38">
        <v>0</v>
      </c>
      <c r="AB38">
        <v>65.709999999999994</v>
      </c>
      <c r="AC38">
        <v>11.6</v>
      </c>
      <c r="AD38">
        <v>0</v>
      </c>
      <c r="AE38">
        <v>0</v>
      </c>
      <c r="AF38">
        <v>65.709999999999994</v>
      </c>
      <c r="AG38">
        <v>11.6</v>
      </c>
      <c r="AH38">
        <v>0</v>
      </c>
      <c r="AI38">
        <v>1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4.58</v>
      </c>
      <c r="AU38" t="s">
        <v>50</v>
      </c>
      <c r="AV38">
        <v>0</v>
      </c>
      <c r="AW38">
        <v>2</v>
      </c>
      <c r="AX38">
        <v>16781739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Y38*Source!I36</f>
        <v>1.8830028800000003</v>
      </c>
      <c r="CY38">
        <f>AB38</f>
        <v>65.709999999999994</v>
      </c>
      <c r="CZ38">
        <f>AF38</f>
        <v>65.709999999999994</v>
      </c>
      <c r="DA38">
        <f>AJ38</f>
        <v>1</v>
      </c>
      <c r="DB38">
        <f>ROUND((ROUND(AT38*CZ38,2)*0.8),6)</f>
        <v>240.76</v>
      </c>
      <c r="DC38">
        <f>ROUND((ROUND(AT38*AG38,2)*0.8),6)</f>
        <v>42.503999999999998</v>
      </c>
    </row>
    <row r="39" spans="1:107" x14ac:dyDescent="0.2">
      <c r="A39">
        <f>ROW(Source!A36)</f>
        <v>36</v>
      </c>
      <c r="B39">
        <v>16781625</v>
      </c>
      <c r="C39">
        <v>16781735</v>
      </c>
      <c r="D39">
        <v>15167143</v>
      </c>
      <c r="E39">
        <v>1</v>
      </c>
      <c r="F39">
        <v>1</v>
      </c>
      <c r="G39">
        <v>1</v>
      </c>
      <c r="H39">
        <v>3</v>
      </c>
      <c r="I39" t="s">
        <v>697</v>
      </c>
      <c r="J39" t="s">
        <v>698</v>
      </c>
      <c r="K39" t="s">
        <v>699</v>
      </c>
      <c r="L39">
        <v>1327</v>
      </c>
      <c r="N39">
        <v>1005</v>
      </c>
      <c r="O39" t="s">
        <v>182</v>
      </c>
      <c r="P39" t="s">
        <v>182</v>
      </c>
      <c r="Q39">
        <v>1</v>
      </c>
      <c r="W39">
        <v>0</v>
      </c>
      <c r="X39">
        <v>1385600515</v>
      </c>
      <c r="Y39">
        <v>0</v>
      </c>
      <c r="AA39">
        <v>51.8</v>
      </c>
      <c r="AB39">
        <v>0</v>
      </c>
      <c r="AC39">
        <v>0</v>
      </c>
      <c r="AD39">
        <v>0</v>
      </c>
      <c r="AE39">
        <v>51.8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103</v>
      </c>
      <c r="AU39" t="s">
        <v>38</v>
      </c>
      <c r="AV39">
        <v>0</v>
      </c>
      <c r="AW39">
        <v>2</v>
      </c>
      <c r="AX39">
        <v>16781740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Y39*Source!I36</f>
        <v>0</v>
      </c>
      <c r="CY39">
        <f>AA39</f>
        <v>51.8</v>
      </c>
      <c r="CZ39">
        <f>AE39</f>
        <v>51.8</v>
      </c>
      <c r="DA39">
        <f>AI39</f>
        <v>1</v>
      </c>
      <c r="DB39">
        <f>ROUND((ROUND(AT39*CZ39,2)*0),6)</f>
        <v>0</v>
      </c>
      <c r="DC39">
        <f>ROUND((ROUND(AT39*AG39,2)*0),6)</f>
        <v>0</v>
      </c>
    </row>
    <row r="40" spans="1:107" x14ac:dyDescent="0.2">
      <c r="A40">
        <f>ROW(Source!A37)</f>
        <v>37</v>
      </c>
      <c r="B40">
        <v>16781639</v>
      </c>
      <c r="C40">
        <v>16781735</v>
      </c>
      <c r="D40">
        <v>15430397</v>
      </c>
      <c r="E40">
        <v>1</v>
      </c>
      <c r="F40">
        <v>1</v>
      </c>
      <c r="G40">
        <v>1</v>
      </c>
      <c r="H40">
        <v>1</v>
      </c>
      <c r="I40" t="s">
        <v>695</v>
      </c>
      <c r="J40" t="s">
        <v>6</v>
      </c>
      <c r="K40" t="s">
        <v>696</v>
      </c>
      <c r="L40">
        <v>1191</v>
      </c>
      <c r="N40">
        <v>1013</v>
      </c>
      <c r="O40" t="s">
        <v>660</v>
      </c>
      <c r="P40" t="s">
        <v>660</v>
      </c>
      <c r="Q40">
        <v>1</v>
      </c>
      <c r="W40">
        <v>0</v>
      </c>
      <c r="X40">
        <v>-1081351934</v>
      </c>
      <c r="Y40">
        <v>81.968000000000004</v>
      </c>
      <c r="AA40">
        <v>0</v>
      </c>
      <c r="AB40">
        <v>0</v>
      </c>
      <c r="AC40">
        <v>0</v>
      </c>
      <c r="AD40">
        <v>62.6</v>
      </c>
      <c r="AE40">
        <v>0</v>
      </c>
      <c r="AF40">
        <v>0</v>
      </c>
      <c r="AG40">
        <v>0</v>
      </c>
      <c r="AH40">
        <v>9.4</v>
      </c>
      <c r="AI40">
        <v>1</v>
      </c>
      <c r="AJ40">
        <v>1</v>
      </c>
      <c r="AK40">
        <v>1</v>
      </c>
      <c r="AL40">
        <v>6.66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6</v>
      </c>
      <c r="AT40">
        <v>102.46</v>
      </c>
      <c r="AU40" t="s">
        <v>50</v>
      </c>
      <c r="AV40">
        <v>1</v>
      </c>
      <c r="AW40">
        <v>2</v>
      </c>
      <c r="AX40">
        <v>16781736</v>
      </c>
      <c r="AY40">
        <v>1</v>
      </c>
      <c r="AZ40">
        <v>0</v>
      </c>
      <c r="BA40">
        <v>40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Y40*Source!I37</f>
        <v>42.124994560000005</v>
      </c>
      <c r="CY40">
        <f>AD40</f>
        <v>62.6</v>
      </c>
      <c r="CZ40">
        <f>AH40</f>
        <v>9.4</v>
      </c>
      <c r="DA40">
        <f>AL40</f>
        <v>6.66</v>
      </c>
      <c r="DB40">
        <f>ROUND((ROUND(AT40*CZ40,2)*0.8),6)</f>
        <v>770.49599999999998</v>
      </c>
      <c r="DC40">
        <f>ROUND((ROUND(AT40*AG40,2)*0.8),6)</f>
        <v>0</v>
      </c>
    </row>
    <row r="41" spans="1:107" x14ac:dyDescent="0.2">
      <c r="A41">
        <f>ROW(Source!A37)</f>
        <v>37</v>
      </c>
      <c r="B41">
        <v>16781639</v>
      </c>
      <c r="C41">
        <v>16781735</v>
      </c>
      <c r="D41">
        <v>15430395</v>
      </c>
      <c r="E41">
        <v>1</v>
      </c>
      <c r="F41">
        <v>1</v>
      </c>
      <c r="G41">
        <v>1</v>
      </c>
      <c r="H41">
        <v>1</v>
      </c>
      <c r="I41" t="s">
        <v>661</v>
      </c>
      <c r="J41" t="s">
        <v>6</v>
      </c>
      <c r="K41" t="s">
        <v>662</v>
      </c>
      <c r="L41">
        <v>1191</v>
      </c>
      <c r="N41">
        <v>1013</v>
      </c>
      <c r="O41" t="s">
        <v>660</v>
      </c>
      <c r="P41" t="s">
        <v>660</v>
      </c>
      <c r="Q41">
        <v>1</v>
      </c>
      <c r="W41">
        <v>0</v>
      </c>
      <c r="X41">
        <v>-1417349443</v>
      </c>
      <c r="Y41">
        <v>5.34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1</v>
      </c>
      <c r="AJ41">
        <v>1</v>
      </c>
      <c r="AK41">
        <v>6.66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5.34</v>
      </c>
      <c r="AU41" t="s">
        <v>6</v>
      </c>
      <c r="AV41">
        <v>2</v>
      </c>
      <c r="AW41">
        <v>2</v>
      </c>
      <c r="AX41">
        <v>16781737</v>
      </c>
      <c r="AY41">
        <v>1</v>
      </c>
      <c r="AZ41">
        <v>2048</v>
      </c>
      <c r="BA41">
        <v>41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Y41*Source!I37</f>
        <v>2.7443328</v>
      </c>
      <c r="CY41">
        <f>AD41</f>
        <v>0</v>
      </c>
      <c r="CZ41">
        <f>AH41</f>
        <v>0</v>
      </c>
      <c r="DA41">
        <f>AL41</f>
        <v>1</v>
      </c>
      <c r="DB41">
        <f>ROUND(ROUND(AT41*CZ41,2),6)</f>
        <v>0</v>
      </c>
      <c r="DC41">
        <f>ROUND(ROUND(AT41*AG41,2),6)</f>
        <v>0</v>
      </c>
    </row>
    <row r="42" spans="1:107" x14ac:dyDescent="0.2">
      <c r="A42">
        <f>ROW(Source!A37)</f>
        <v>37</v>
      </c>
      <c r="B42">
        <v>16781639</v>
      </c>
      <c r="C42">
        <v>16781735</v>
      </c>
      <c r="D42">
        <v>15247974</v>
      </c>
      <c r="E42">
        <v>1</v>
      </c>
      <c r="F42">
        <v>1</v>
      </c>
      <c r="G42">
        <v>1</v>
      </c>
      <c r="H42">
        <v>2</v>
      </c>
      <c r="I42" t="s">
        <v>663</v>
      </c>
      <c r="J42" t="s">
        <v>664</v>
      </c>
      <c r="K42" t="s">
        <v>665</v>
      </c>
      <c r="L42">
        <v>1368</v>
      </c>
      <c r="N42">
        <v>1011</v>
      </c>
      <c r="O42" t="s">
        <v>666</v>
      </c>
      <c r="P42" t="s">
        <v>666</v>
      </c>
      <c r="Q42">
        <v>1</v>
      </c>
      <c r="W42">
        <v>0</v>
      </c>
      <c r="X42">
        <v>1188625873</v>
      </c>
      <c r="Y42">
        <v>0.6080000000000001</v>
      </c>
      <c r="AA42">
        <v>0</v>
      </c>
      <c r="AB42">
        <v>208.19</v>
      </c>
      <c r="AC42">
        <v>13.5</v>
      </c>
      <c r="AD42">
        <v>0</v>
      </c>
      <c r="AE42">
        <v>0</v>
      </c>
      <c r="AF42">
        <v>31.26</v>
      </c>
      <c r="AG42">
        <v>13.5</v>
      </c>
      <c r="AH42">
        <v>0</v>
      </c>
      <c r="AI42">
        <v>1</v>
      </c>
      <c r="AJ42">
        <v>6.66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6</v>
      </c>
      <c r="AT42">
        <v>0.76</v>
      </c>
      <c r="AU42" t="s">
        <v>50</v>
      </c>
      <c r="AV42">
        <v>0</v>
      </c>
      <c r="AW42">
        <v>2</v>
      </c>
      <c r="AX42">
        <v>16781738</v>
      </c>
      <c r="AY42">
        <v>1</v>
      </c>
      <c r="AZ42">
        <v>0</v>
      </c>
      <c r="BA42">
        <v>42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Y42*Source!I37</f>
        <v>0.31246336000000008</v>
      </c>
      <c r="CY42">
        <f>AB42</f>
        <v>208.19</v>
      </c>
      <c r="CZ42">
        <f>AF42</f>
        <v>31.26</v>
      </c>
      <c r="DA42">
        <f>AJ42</f>
        <v>6.66</v>
      </c>
      <c r="DB42">
        <f>ROUND((ROUND(AT42*CZ42,2)*0.8),6)</f>
        <v>19.007999999999999</v>
      </c>
      <c r="DC42">
        <f>ROUND((ROUND(AT42*AG42,2)*0.8),6)</f>
        <v>8.2080000000000002</v>
      </c>
    </row>
    <row r="43" spans="1:107" x14ac:dyDescent="0.2">
      <c r="A43">
        <f>ROW(Source!A37)</f>
        <v>37</v>
      </c>
      <c r="B43">
        <v>16781639</v>
      </c>
      <c r="C43">
        <v>16781735</v>
      </c>
      <c r="D43">
        <v>15249073</v>
      </c>
      <c r="E43">
        <v>1</v>
      </c>
      <c r="F43">
        <v>1</v>
      </c>
      <c r="G43">
        <v>1</v>
      </c>
      <c r="H43">
        <v>2</v>
      </c>
      <c r="I43" t="s">
        <v>674</v>
      </c>
      <c r="J43" t="s">
        <v>675</v>
      </c>
      <c r="K43" t="s">
        <v>676</v>
      </c>
      <c r="L43">
        <v>1368</v>
      </c>
      <c r="N43">
        <v>1011</v>
      </c>
      <c r="O43" t="s">
        <v>666</v>
      </c>
      <c r="P43" t="s">
        <v>666</v>
      </c>
      <c r="Q43">
        <v>1</v>
      </c>
      <c r="W43">
        <v>0</v>
      </c>
      <c r="X43">
        <v>1372534845</v>
      </c>
      <c r="Y43">
        <v>3.6640000000000001</v>
      </c>
      <c r="AA43">
        <v>0</v>
      </c>
      <c r="AB43">
        <v>437.63</v>
      </c>
      <c r="AC43">
        <v>11.6</v>
      </c>
      <c r="AD43">
        <v>0</v>
      </c>
      <c r="AE43">
        <v>0</v>
      </c>
      <c r="AF43">
        <v>65.709999999999994</v>
      </c>
      <c r="AG43">
        <v>11.6</v>
      </c>
      <c r="AH43">
        <v>0</v>
      </c>
      <c r="AI43">
        <v>1</v>
      </c>
      <c r="AJ43">
        <v>6.66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4.58</v>
      </c>
      <c r="AU43" t="s">
        <v>50</v>
      </c>
      <c r="AV43">
        <v>0</v>
      </c>
      <c r="AW43">
        <v>2</v>
      </c>
      <c r="AX43">
        <v>16781739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Y43*Source!I37</f>
        <v>1.8830028800000003</v>
      </c>
      <c r="CY43">
        <f>AB43</f>
        <v>437.63</v>
      </c>
      <c r="CZ43">
        <f>AF43</f>
        <v>65.709999999999994</v>
      </c>
      <c r="DA43">
        <f>AJ43</f>
        <v>6.66</v>
      </c>
      <c r="DB43">
        <f>ROUND((ROUND(AT43*CZ43,2)*0.8),6)</f>
        <v>240.76</v>
      </c>
      <c r="DC43">
        <f>ROUND((ROUND(AT43*AG43,2)*0.8),6)</f>
        <v>42.503999999999998</v>
      </c>
    </row>
    <row r="44" spans="1:107" x14ac:dyDescent="0.2">
      <c r="A44">
        <f>ROW(Source!A37)</f>
        <v>37</v>
      </c>
      <c r="B44">
        <v>16781639</v>
      </c>
      <c r="C44">
        <v>16781735</v>
      </c>
      <c r="D44">
        <v>15167143</v>
      </c>
      <c r="E44">
        <v>1</v>
      </c>
      <c r="F44">
        <v>1</v>
      </c>
      <c r="G44">
        <v>1</v>
      </c>
      <c r="H44">
        <v>3</v>
      </c>
      <c r="I44" t="s">
        <v>697</v>
      </c>
      <c r="J44" t="s">
        <v>698</v>
      </c>
      <c r="K44" t="s">
        <v>699</v>
      </c>
      <c r="L44">
        <v>1327</v>
      </c>
      <c r="N44">
        <v>1005</v>
      </c>
      <c r="O44" t="s">
        <v>182</v>
      </c>
      <c r="P44" t="s">
        <v>182</v>
      </c>
      <c r="Q44">
        <v>1</v>
      </c>
      <c r="W44">
        <v>0</v>
      </c>
      <c r="X44">
        <v>1385600515</v>
      </c>
      <c r="Y44">
        <v>0</v>
      </c>
      <c r="AA44">
        <v>344.99</v>
      </c>
      <c r="AB44">
        <v>0</v>
      </c>
      <c r="AC44">
        <v>0</v>
      </c>
      <c r="AD44">
        <v>0</v>
      </c>
      <c r="AE44">
        <v>51.8</v>
      </c>
      <c r="AF44">
        <v>0</v>
      </c>
      <c r="AG44">
        <v>0</v>
      </c>
      <c r="AH44">
        <v>0</v>
      </c>
      <c r="AI44">
        <v>6.66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6</v>
      </c>
      <c r="AT44">
        <v>103</v>
      </c>
      <c r="AU44" t="s">
        <v>38</v>
      </c>
      <c r="AV44">
        <v>0</v>
      </c>
      <c r="AW44">
        <v>2</v>
      </c>
      <c r="AX44">
        <v>16781740</v>
      </c>
      <c r="AY44">
        <v>1</v>
      </c>
      <c r="AZ44">
        <v>0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Y44*Source!I37</f>
        <v>0</v>
      </c>
      <c r="CY44">
        <f>AA44</f>
        <v>344.99</v>
      </c>
      <c r="CZ44">
        <f>AE44</f>
        <v>51.8</v>
      </c>
      <c r="DA44">
        <f>AI44</f>
        <v>6.66</v>
      </c>
      <c r="DB44">
        <f>ROUND((ROUND(AT44*CZ44,2)*0),6)</f>
        <v>0</v>
      </c>
      <c r="DC44">
        <f>ROUND((ROUND(AT44*AG44,2)*0),6)</f>
        <v>0</v>
      </c>
    </row>
    <row r="45" spans="1:107" x14ac:dyDescent="0.2">
      <c r="A45">
        <f>ROW(Source!A38)</f>
        <v>38</v>
      </c>
      <c r="B45">
        <v>16781625</v>
      </c>
      <c r="C45">
        <v>16781766</v>
      </c>
      <c r="D45">
        <v>15430447</v>
      </c>
      <c r="E45">
        <v>1</v>
      </c>
      <c r="F45">
        <v>1</v>
      </c>
      <c r="G45">
        <v>1</v>
      </c>
      <c r="H45">
        <v>1</v>
      </c>
      <c r="I45" t="s">
        <v>700</v>
      </c>
      <c r="J45" t="s">
        <v>6</v>
      </c>
      <c r="K45" t="s">
        <v>701</v>
      </c>
      <c r="L45">
        <v>1191</v>
      </c>
      <c r="N45">
        <v>1013</v>
      </c>
      <c r="O45" t="s">
        <v>660</v>
      </c>
      <c r="P45" t="s">
        <v>660</v>
      </c>
      <c r="Q45">
        <v>1</v>
      </c>
      <c r="W45">
        <v>0</v>
      </c>
      <c r="X45">
        <v>145020957</v>
      </c>
      <c r="Y45">
        <v>215.929</v>
      </c>
      <c r="AA45">
        <v>0</v>
      </c>
      <c r="AB45">
        <v>0</v>
      </c>
      <c r="AC45">
        <v>0</v>
      </c>
      <c r="AD45">
        <v>9.07</v>
      </c>
      <c r="AE45">
        <v>0</v>
      </c>
      <c r="AF45">
        <v>0</v>
      </c>
      <c r="AG45">
        <v>0</v>
      </c>
      <c r="AH45">
        <v>9.07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6</v>
      </c>
      <c r="AT45">
        <v>308.47000000000003</v>
      </c>
      <c r="AU45" t="s">
        <v>62</v>
      </c>
      <c r="AV45">
        <v>1</v>
      </c>
      <c r="AW45">
        <v>2</v>
      </c>
      <c r="AX45">
        <v>16781767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Y45*Source!I38</f>
        <v>416.13836880000002</v>
      </c>
      <c r="CY45">
        <f>AD45</f>
        <v>9.07</v>
      </c>
      <c r="CZ45">
        <f>AH45</f>
        <v>9.07</v>
      </c>
      <c r="DA45">
        <f>AL45</f>
        <v>1</v>
      </c>
      <c r="DB45">
        <f>ROUND((ROUND(AT45*CZ45,2)*0.7),6)</f>
        <v>1958.4739999999999</v>
      </c>
      <c r="DC45">
        <f>ROUND((ROUND(AT45*AG45,2)*0.7),6)</f>
        <v>0</v>
      </c>
    </row>
    <row r="46" spans="1:107" x14ac:dyDescent="0.2">
      <c r="A46">
        <f>ROW(Source!A38)</f>
        <v>38</v>
      </c>
      <c r="B46">
        <v>16781625</v>
      </c>
      <c r="C46">
        <v>16781766</v>
      </c>
      <c r="D46">
        <v>15430395</v>
      </c>
      <c r="E46">
        <v>1</v>
      </c>
      <c r="F46">
        <v>1</v>
      </c>
      <c r="G46">
        <v>1</v>
      </c>
      <c r="H46">
        <v>1</v>
      </c>
      <c r="I46" t="s">
        <v>661</v>
      </c>
      <c r="J46" t="s">
        <v>6</v>
      </c>
      <c r="K46" t="s">
        <v>662</v>
      </c>
      <c r="L46">
        <v>1191</v>
      </c>
      <c r="N46">
        <v>1013</v>
      </c>
      <c r="O46" t="s">
        <v>660</v>
      </c>
      <c r="P46" t="s">
        <v>660</v>
      </c>
      <c r="Q46">
        <v>1</v>
      </c>
      <c r="W46">
        <v>0</v>
      </c>
      <c r="X46">
        <v>-1417349443</v>
      </c>
      <c r="Y46">
        <v>0.39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0.39</v>
      </c>
      <c r="AU46" t="s">
        <v>6</v>
      </c>
      <c r="AV46">
        <v>2</v>
      </c>
      <c r="AW46">
        <v>2</v>
      </c>
      <c r="AX46">
        <v>16781768</v>
      </c>
      <c r="AY46">
        <v>1</v>
      </c>
      <c r="AZ46">
        <v>2048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Y46*Source!I38</f>
        <v>0.75160800000000005</v>
      </c>
      <c r="CY46">
        <f>AD46</f>
        <v>0</v>
      </c>
      <c r="CZ46">
        <f>AH46</f>
        <v>0</v>
      </c>
      <c r="DA46">
        <f>AL46</f>
        <v>1</v>
      </c>
      <c r="DB46">
        <f>ROUND(ROUND(AT46*CZ46,2),6)</f>
        <v>0</v>
      </c>
      <c r="DC46">
        <f>ROUND(ROUND(AT46*AG46,2),6)</f>
        <v>0</v>
      </c>
    </row>
    <row r="47" spans="1:107" x14ac:dyDescent="0.2">
      <c r="A47">
        <f>ROW(Source!A38)</f>
        <v>38</v>
      </c>
      <c r="B47">
        <v>16781625</v>
      </c>
      <c r="C47">
        <v>16781766</v>
      </c>
      <c r="D47">
        <v>15247680</v>
      </c>
      <c r="E47">
        <v>1</v>
      </c>
      <c r="F47">
        <v>1</v>
      </c>
      <c r="G47">
        <v>1</v>
      </c>
      <c r="H47">
        <v>2</v>
      </c>
      <c r="I47" t="s">
        <v>671</v>
      </c>
      <c r="J47" t="s">
        <v>672</v>
      </c>
      <c r="K47" t="s">
        <v>673</v>
      </c>
      <c r="L47">
        <v>1368</v>
      </c>
      <c r="N47">
        <v>1011</v>
      </c>
      <c r="O47" t="s">
        <v>666</v>
      </c>
      <c r="P47" t="s">
        <v>666</v>
      </c>
      <c r="Q47">
        <v>1</v>
      </c>
      <c r="W47">
        <v>0</v>
      </c>
      <c r="X47">
        <v>-1718674368</v>
      </c>
      <c r="Y47">
        <v>0.17499999999999999</v>
      </c>
      <c r="AA47">
        <v>0</v>
      </c>
      <c r="AB47">
        <v>111.99</v>
      </c>
      <c r="AC47">
        <v>13.5</v>
      </c>
      <c r="AD47">
        <v>0</v>
      </c>
      <c r="AE47">
        <v>0</v>
      </c>
      <c r="AF47">
        <v>111.99</v>
      </c>
      <c r="AG47">
        <v>13.5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0.25</v>
      </c>
      <c r="AU47" t="s">
        <v>62</v>
      </c>
      <c r="AV47">
        <v>0</v>
      </c>
      <c r="AW47">
        <v>2</v>
      </c>
      <c r="AX47">
        <v>16781769</v>
      </c>
      <c r="AY47">
        <v>1</v>
      </c>
      <c r="AZ47">
        <v>0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Y47*Source!I38</f>
        <v>0.33726</v>
      </c>
      <c r="CY47">
        <f>AB47</f>
        <v>111.99</v>
      </c>
      <c r="CZ47">
        <f>AF47</f>
        <v>111.99</v>
      </c>
      <c r="DA47">
        <f>AJ47</f>
        <v>1</v>
      </c>
      <c r="DB47">
        <f>ROUND((ROUND(AT47*CZ47,2)*0.7),6)</f>
        <v>19.600000000000001</v>
      </c>
      <c r="DC47">
        <f>ROUND((ROUND(AT47*AG47,2)*0.7),6)</f>
        <v>2.3660000000000001</v>
      </c>
    </row>
    <row r="48" spans="1:107" x14ac:dyDescent="0.2">
      <c r="A48">
        <f>ROW(Source!A38)</f>
        <v>38</v>
      </c>
      <c r="B48">
        <v>16781625</v>
      </c>
      <c r="C48">
        <v>16781766</v>
      </c>
      <c r="D48">
        <v>15247880</v>
      </c>
      <c r="E48">
        <v>1</v>
      </c>
      <c r="F48">
        <v>1</v>
      </c>
      <c r="G48">
        <v>1</v>
      </c>
      <c r="H48">
        <v>2</v>
      </c>
      <c r="I48" t="s">
        <v>702</v>
      </c>
      <c r="J48" t="s">
        <v>703</v>
      </c>
      <c r="K48" t="s">
        <v>704</v>
      </c>
      <c r="L48">
        <v>1368</v>
      </c>
      <c r="N48">
        <v>1011</v>
      </c>
      <c r="O48" t="s">
        <v>666</v>
      </c>
      <c r="P48" t="s">
        <v>666</v>
      </c>
      <c r="Q48">
        <v>1</v>
      </c>
      <c r="W48">
        <v>0</v>
      </c>
      <c r="X48">
        <v>1544661785</v>
      </c>
      <c r="Y48">
        <v>11.284000000000001</v>
      </c>
      <c r="AA48">
        <v>0</v>
      </c>
      <c r="AB48">
        <v>6.9</v>
      </c>
      <c r="AC48">
        <v>0</v>
      </c>
      <c r="AD48">
        <v>0</v>
      </c>
      <c r="AE48">
        <v>0</v>
      </c>
      <c r="AF48">
        <v>6.9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6</v>
      </c>
      <c r="AT48">
        <v>16.12</v>
      </c>
      <c r="AU48" t="s">
        <v>62</v>
      </c>
      <c r="AV48">
        <v>0</v>
      </c>
      <c r="AW48">
        <v>2</v>
      </c>
      <c r="AX48">
        <v>16781770</v>
      </c>
      <c r="AY48">
        <v>1</v>
      </c>
      <c r="AZ48">
        <v>0</v>
      </c>
      <c r="BA48">
        <v>48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Y48*Source!I38</f>
        <v>21.746524800000003</v>
      </c>
      <c r="CY48">
        <f>AB48</f>
        <v>6.9</v>
      </c>
      <c r="CZ48">
        <f>AF48</f>
        <v>6.9</v>
      </c>
      <c r="DA48">
        <f>AJ48</f>
        <v>1</v>
      </c>
      <c r="DB48">
        <f>ROUND((ROUND(AT48*CZ48,2)*0.7),6)</f>
        <v>77.861000000000004</v>
      </c>
      <c r="DC48">
        <f>ROUND((ROUND(AT48*AG48,2)*0.7),6)</f>
        <v>0</v>
      </c>
    </row>
    <row r="49" spans="1:107" x14ac:dyDescent="0.2">
      <c r="A49">
        <f>ROW(Source!A38)</f>
        <v>38</v>
      </c>
      <c r="B49">
        <v>16781625</v>
      </c>
      <c r="C49">
        <v>16781766</v>
      </c>
      <c r="D49">
        <v>15249073</v>
      </c>
      <c r="E49">
        <v>1</v>
      </c>
      <c r="F49">
        <v>1</v>
      </c>
      <c r="G49">
        <v>1</v>
      </c>
      <c r="H49">
        <v>2</v>
      </c>
      <c r="I49" t="s">
        <v>674</v>
      </c>
      <c r="J49" t="s">
        <v>675</v>
      </c>
      <c r="K49" t="s">
        <v>676</v>
      </c>
      <c r="L49">
        <v>1368</v>
      </c>
      <c r="N49">
        <v>1011</v>
      </c>
      <c r="O49" t="s">
        <v>666</v>
      </c>
      <c r="P49" t="s">
        <v>666</v>
      </c>
      <c r="Q49">
        <v>1</v>
      </c>
      <c r="W49">
        <v>0</v>
      </c>
      <c r="X49">
        <v>1372534845</v>
      </c>
      <c r="Y49">
        <v>9.8000000000000004E-2</v>
      </c>
      <c r="AA49">
        <v>0</v>
      </c>
      <c r="AB49">
        <v>65.709999999999994</v>
      </c>
      <c r="AC49">
        <v>11.6</v>
      </c>
      <c r="AD49">
        <v>0</v>
      </c>
      <c r="AE49">
        <v>0</v>
      </c>
      <c r="AF49">
        <v>65.709999999999994</v>
      </c>
      <c r="AG49">
        <v>11.6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0.14000000000000001</v>
      </c>
      <c r="AU49" t="s">
        <v>62</v>
      </c>
      <c r="AV49">
        <v>0</v>
      </c>
      <c r="AW49">
        <v>2</v>
      </c>
      <c r="AX49">
        <v>16781771</v>
      </c>
      <c r="AY49">
        <v>1</v>
      </c>
      <c r="AZ49">
        <v>0</v>
      </c>
      <c r="BA49">
        <v>49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Y49*Source!I38</f>
        <v>0.18886560000000002</v>
      </c>
      <c r="CY49">
        <f>AB49</f>
        <v>65.709999999999994</v>
      </c>
      <c r="CZ49">
        <f>AF49</f>
        <v>65.709999999999994</v>
      </c>
      <c r="DA49">
        <f>AJ49</f>
        <v>1</v>
      </c>
      <c r="DB49">
        <f>ROUND((ROUND(AT49*CZ49,2)*0.7),6)</f>
        <v>6.44</v>
      </c>
      <c r="DC49">
        <f>ROUND((ROUND(AT49*AG49,2)*0.7),6)</f>
        <v>1.1339999999999999</v>
      </c>
    </row>
    <row r="50" spans="1:107" x14ac:dyDescent="0.2">
      <c r="A50">
        <f>ROW(Source!A38)</f>
        <v>38</v>
      </c>
      <c r="B50">
        <v>16781625</v>
      </c>
      <c r="C50">
        <v>16781766</v>
      </c>
      <c r="D50">
        <v>15249308</v>
      </c>
      <c r="E50">
        <v>1</v>
      </c>
      <c r="F50">
        <v>1</v>
      </c>
      <c r="G50">
        <v>1</v>
      </c>
      <c r="H50">
        <v>2</v>
      </c>
      <c r="I50" t="s">
        <v>705</v>
      </c>
      <c r="J50" t="s">
        <v>706</v>
      </c>
      <c r="K50" t="s">
        <v>707</v>
      </c>
      <c r="L50">
        <v>1368</v>
      </c>
      <c r="N50">
        <v>1011</v>
      </c>
      <c r="O50" t="s">
        <v>666</v>
      </c>
      <c r="P50" t="s">
        <v>666</v>
      </c>
      <c r="Q50">
        <v>1</v>
      </c>
      <c r="W50">
        <v>0</v>
      </c>
      <c r="X50">
        <v>792402865</v>
      </c>
      <c r="Y50">
        <v>0.72799999999999998</v>
      </c>
      <c r="AA50">
        <v>0</v>
      </c>
      <c r="AB50">
        <v>1.2</v>
      </c>
      <c r="AC50">
        <v>0</v>
      </c>
      <c r="AD50">
        <v>0</v>
      </c>
      <c r="AE50">
        <v>0</v>
      </c>
      <c r="AF50">
        <v>1.2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6</v>
      </c>
      <c r="AT50">
        <v>1.04</v>
      </c>
      <c r="AU50" t="s">
        <v>62</v>
      </c>
      <c r="AV50">
        <v>0</v>
      </c>
      <c r="AW50">
        <v>2</v>
      </c>
      <c r="AX50">
        <v>16781772</v>
      </c>
      <c r="AY50">
        <v>1</v>
      </c>
      <c r="AZ50">
        <v>0</v>
      </c>
      <c r="BA50">
        <v>50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Y50*Source!I38</f>
        <v>1.4030016000000001</v>
      </c>
      <c r="CY50">
        <f>AB50</f>
        <v>1.2</v>
      </c>
      <c r="CZ50">
        <f>AF50</f>
        <v>1.2</v>
      </c>
      <c r="DA50">
        <f>AJ50</f>
        <v>1</v>
      </c>
      <c r="DB50">
        <f>ROUND((ROUND(AT50*CZ50,2)*0.7),6)</f>
        <v>0.875</v>
      </c>
      <c r="DC50">
        <f>ROUND((ROUND(AT50*AG50,2)*0.7),6)</f>
        <v>0</v>
      </c>
    </row>
    <row r="51" spans="1:107" x14ac:dyDescent="0.2">
      <c r="A51">
        <f>ROW(Source!A38)</f>
        <v>38</v>
      </c>
      <c r="B51">
        <v>16781625</v>
      </c>
      <c r="C51">
        <v>16781766</v>
      </c>
      <c r="D51">
        <v>15249355</v>
      </c>
      <c r="E51">
        <v>1</v>
      </c>
      <c r="F51">
        <v>1</v>
      </c>
      <c r="G51">
        <v>1</v>
      </c>
      <c r="H51">
        <v>2</v>
      </c>
      <c r="I51" t="s">
        <v>708</v>
      </c>
      <c r="J51" t="s">
        <v>709</v>
      </c>
      <c r="K51" t="s">
        <v>710</v>
      </c>
      <c r="L51">
        <v>1368</v>
      </c>
      <c r="N51">
        <v>1011</v>
      </c>
      <c r="O51" t="s">
        <v>666</v>
      </c>
      <c r="P51" t="s">
        <v>666</v>
      </c>
      <c r="Q51">
        <v>1</v>
      </c>
      <c r="W51">
        <v>0</v>
      </c>
      <c r="X51">
        <v>1323835807</v>
      </c>
      <c r="Y51">
        <v>4.2979999999999992</v>
      </c>
      <c r="AA51">
        <v>0</v>
      </c>
      <c r="AB51">
        <v>12.31</v>
      </c>
      <c r="AC51">
        <v>0</v>
      </c>
      <c r="AD51">
        <v>0</v>
      </c>
      <c r="AE51">
        <v>0</v>
      </c>
      <c r="AF51">
        <v>12.31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6.14</v>
      </c>
      <c r="AU51" t="s">
        <v>62</v>
      </c>
      <c r="AV51">
        <v>0</v>
      </c>
      <c r="AW51">
        <v>2</v>
      </c>
      <c r="AX51">
        <v>16781773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Y51*Source!I38</f>
        <v>8.283105599999999</v>
      </c>
      <c r="CY51">
        <f>AB51</f>
        <v>12.31</v>
      </c>
      <c r="CZ51">
        <f>AF51</f>
        <v>12.31</v>
      </c>
      <c r="DA51">
        <f>AJ51</f>
        <v>1</v>
      </c>
      <c r="DB51">
        <f>ROUND((ROUND(AT51*CZ51,2)*0.7),6)</f>
        <v>52.905999999999999</v>
      </c>
      <c r="DC51">
        <f>ROUND((ROUND(AT51*AG51,2)*0.7),6)</f>
        <v>0</v>
      </c>
    </row>
    <row r="52" spans="1:107" x14ac:dyDescent="0.2">
      <c r="A52">
        <f>ROW(Source!A38)</f>
        <v>38</v>
      </c>
      <c r="B52">
        <v>16781625</v>
      </c>
      <c r="C52">
        <v>16781766</v>
      </c>
      <c r="D52">
        <v>15165653</v>
      </c>
      <c r="E52">
        <v>1</v>
      </c>
      <c r="F52">
        <v>1</v>
      </c>
      <c r="G52">
        <v>1</v>
      </c>
      <c r="H52">
        <v>3</v>
      </c>
      <c r="I52" t="s">
        <v>711</v>
      </c>
      <c r="J52" t="s">
        <v>712</v>
      </c>
      <c r="K52" t="s">
        <v>713</v>
      </c>
      <c r="L52">
        <v>1339</v>
      </c>
      <c r="N52">
        <v>1007</v>
      </c>
      <c r="O52" t="s">
        <v>95</v>
      </c>
      <c r="P52" t="s">
        <v>95</v>
      </c>
      <c r="Q52">
        <v>1</v>
      </c>
      <c r="W52">
        <v>0</v>
      </c>
      <c r="X52">
        <v>1262771840</v>
      </c>
      <c r="Y52">
        <v>0</v>
      </c>
      <c r="AA52">
        <v>6.22</v>
      </c>
      <c r="AB52">
        <v>0</v>
      </c>
      <c r="AC52">
        <v>0</v>
      </c>
      <c r="AD52">
        <v>0</v>
      </c>
      <c r="AE52">
        <v>6.22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</v>
      </c>
      <c r="AT52">
        <v>0.88</v>
      </c>
      <c r="AU52" t="s">
        <v>38</v>
      </c>
      <c r="AV52">
        <v>0</v>
      </c>
      <c r="AW52">
        <v>2</v>
      </c>
      <c r="AX52">
        <v>16781774</v>
      </c>
      <c r="AY52">
        <v>1</v>
      </c>
      <c r="AZ52">
        <v>0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Y52*Source!I38</f>
        <v>0</v>
      </c>
      <c r="CY52">
        <f t="shared" ref="CY52:CY61" si="2">AA52</f>
        <v>6.22</v>
      </c>
      <c r="CZ52">
        <f t="shared" ref="CZ52:CZ61" si="3">AE52</f>
        <v>6.22</v>
      </c>
      <c r="DA52">
        <f t="shared" ref="DA52:DA61" si="4">AI52</f>
        <v>1</v>
      </c>
      <c r="DB52">
        <f t="shared" ref="DB52:DB61" si="5">ROUND((ROUND(AT52*CZ52,2)*0),6)</f>
        <v>0</v>
      </c>
      <c r="DC52">
        <f t="shared" ref="DC52:DC61" si="6">ROUND((ROUND(AT52*AG52,2)*0),6)</f>
        <v>0</v>
      </c>
    </row>
    <row r="53" spans="1:107" x14ac:dyDescent="0.2">
      <c r="A53">
        <f>ROW(Source!A38)</f>
        <v>38</v>
      </c>
      <c r="B53">
        <v>16781625</v>
      </c>
      <c r="C53">
        <v>16781766</v>
      </c>
      <c r="D53">
        <v>15165660</v>
      </c>
      <c r="E53">
        <v>1</v>
      </c>
      <c r="F53">
        <v>1</v>
      </c>
      <c r="G53">
        <v>1</v>
      </c>
      <c r="H53">
        <v>3</v>
      </c>
      <c r="I53" t="s">
        <v>714</v>
      </c>
      <c r="J53" t="s">
        <v>715</v>
      </c>
      <c r="K53" t="s">
        <v>716</v>
      </c>
      <c r="L53">
        <v>1346</v>
      </c>
      <c r="N53">
        <v>1009</v>
      </c>
      <c r="O53" t="s">
        <v>201</v>
      </c>
      <c r="P53" t="s">
        <v>201</v>
      </c>
      <c r="Q53">
        <v>1</v>
      </c>
      <c r="W53">
        <v>0</v>
      </c>
      <c r="X53">
        <v>1721895514</v>
      </c>
      <c r="Y53">
        <v>0</v>
      </c>
      <c r="AA53">
        <v>6.09</v>
      </c>
      <c r="AB53">
        <v>0</v>
      </c>
      <c r="AC53">
        <v>0</v>
      </c>
      <c r="AD53">
        <v>0</v>
      </c>
      <c r="AE53">
        <v>6.09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</v>
      </c>
      <c r="AT53">
        <v>0.26</v>
      </c>
      <c r="AU53" t="s">
        <v>38</v>
      </c>
      <c r="AV53">
        <v>0</v>
      </c>
      <c r="AW53">
        <v>2</v>
      </c>
      <c r="AX53">
        <v>16781775</v>
      </c>
      <c r="AY53">
        <v>1</v>
      </c>
      <c r="AZ53">
        <v>0</v>
      </c>
      <c r="BA53">
        <v>53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Y53*Source!I38</f>
        <v>0</v>
      </c>
      <c r="CY53">
        <f t="shared" si="2"/>
        <v>6.09</v>
      </c>
      <c r="CZ53">
        <f t="shared" si="3"/>
        <v>6.09</v>
      </c>
      <c r="DA53">
        <f t="shared" si="4"/>
        <v>1</v>
      </c>
      <c r="DB53">
        <f t="shared" si="5"/>
        <v>0</v>
      </c>
      <c r="DC53">
        <f t="shared" si="6"/>
        <v>0</v>
      </c>
    </row>
    <row r="54" spans="1:107" x14ac:dyDescent="0.2">
      <c r="A54">
        <f>ROW(Source!A38)</f>
        <v>38</v>
      </c>
      <c r="B54">
        <v>16781625</v>
      </c>
      <c r="C54">
        <v>16781766</v>
      </c>
      <c r="D54">
        <v>15167766</v>
      </c>
      <c r="E54">
        <v>1</v>
      </c>
      <c r="F54">
        <v>1</v>
      </c>
      <c r="G54">
        <v>1</v>
      </c>
      <c r="H54">
        <v>3</v>
      </c>
      <c r="I54" t="s">
        <v>717</v>
      </c>
      <c r="J54" t="s">
        <v>718</v>
      </c>
      <c r="K54" t="s">
        <v>719</v>
      </c>
      <c r="L54">
        <v>1354</v>
      </c>
      <c r="N54">
        <v>1010</v>
      </c>
      <c r="O54" t="s">
        <v>378</v>
      </c>
      <c r="P54" t="s">
        <v>378</v>
      </c>
      <c r="Q54">
        <v>1</v>
      </c>
      <c r="W54">
        <v>0</v>
      </c>
      <c r="X54">
        <v>-1046673864</v>
      </c>
      <c r="Y54">
        <v>0</v>
      </c>
      <c r="AA54">
        <v>4.5</v>
      </c>
      <c r="AB54">
        <v>0</v>
      </c>
      <c r="AC54">
        <v>0</v>
      </c>
      <c r="AD54">
        <v>0</v>
      </c>
      <c r="AE54">
        <v>4.5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8.73</v>
      </c>
      <c r="AU54" t="s">
        <v>38</v>
      </c>
      <c r="AV54">
        <v>0</v>
      </c>
      <c r="AW54">
        <v>2</v>
      </c>
      <c r="AX54">
        <v>16781776</v>
      </c>
      <c r="AY54">
        <v>1</v>
      </c>
      <c r="AZ54">
        <v>0</v>
      </c>
      <c r="BA54">
        <v>54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Y54*Source!I38</f>
        <v>0</v>
      </c>
      <c r="CY54">
        <f t="shared" si="2"/>
        <v>4.5</v>
      </c>
      <c r="CZ54">
        <f t="shared" si="3"/>
        <v>4.5</v>
      </c>
      <c r="DA54">
        <f t="shared" si="4"/>
        <v>1</v>
      </c>
      <c r="DB54">
        <f t="shared" si="5"/>
        <v>0</v>
      </c>
      <c r="DC54">
        <f t="shared" si="6"/>
        <v>0</v>
      </c>
    </row>
    <row r="55" spans="1:107" x14ac:dyDescent="0.2">
      <c r="A55">
        <f>ROW(Source!A38)</f>
        <v>38</v>
      </c>
      <c r="B55">
        <v>16781625</v>
      </c>
      <c r="C55">
        <v>16781766</v>
      </c>
      <c r="D55">
        <v>15168753</v>
      </c>
      <c r="E55">
        <v>1</v>
      </c>
      <c r="F55">
        <v>1</v>
      </c>
      <c r="G55">
        <v>1</v>
      </c>
      <c r="H55">
        <v>3</v>
      </c>
      <c r="I55" t="s">
        <v>720</v>
      </c>
      <c r="J55" t="s">
        <v>721</v>
      </c>
      <c r="K55" t="s">
        <v>722</v>
      </c>
      <c r="L55">
        <v>1348</v>
      </c>
      <c r="N55">
        <v>1009</v>
      </c>
      <c r="O55" t="s">
        <v>193</v>
      </c>
      <c r="P55" t="s">
        <v>193</v>
      </c>
      <c r="Q55">
        <v>1000</v>
      </c>
      <c r="W55">
        <v>0</v>
      </c>
      <c r="X55">
        <v>1225357214</v>
      </c>
      <c r="Y55">
        <v>0</v>
      </c>
      <c r="AA55">
        <v>10749</v>
      </c>
      <c r="AB55">
        <v>0</v>
      </c>
      <c r="AC55">
        <v>0</v>
      </c>
      <c r="AD55">
        <v>0</v>
      </c>
      <c r="AE55">
        <v>10749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6</v>
      </c>
      <c r="AT55">
        <v>8.0000000000000002E-3</v>
      </c>
      <c r="AU55" t="s">
        <v>38</v>
      </c>
      <c r="AV55">
        <v>0</v>
      </c>
      <c r="AW55">
        <v>2</v>
      </c>
      <c r="AX55">
        <v>16781777</v>
      </c>
      <c r="AY55">
        <v>1</v>
      </c>
      <c r="AZ55">
        <v>0</v>
      </c>
      <c r="BA55">
        <v>55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Y55*Source!I38</f>
        <v>0</v>
      </c>
      <c r="CY55">
        <f t="shared" si="2"/>
        <v>10749</v>
      </c>
      <c r="CZ55">
        <f t="shared" si="3"/>
        <v>10749</v>
      </c>
      <c r="DA55">
        <f t="shared" si="4"/>
        <v>1</v>
      </c>
      <c r="DB55">
        <f t="shared" si="5"/>
        <v>0</v>
      </c>
      <c r="DC55">
        <f t="shared" si="6"/>
        <v>0</v>
      </c>
    </row>
    <row r="56" spans="1:107" x14ac:dyDescent="0.2">
      <c r="A56">
        <f>ROW(Source!A38)</f>
        <v>38</v>
      </c>
      <c r="B56">
        <v>16781625</v>
      </c>
      <c r="C56">
        <v>16781766</v>
      </c>
      <c r="D56">
        <v>15170039</v>
      </c>
      <c r="E56">
        <v>1</v>
      </c>
      <c r="F56">
        <v>1</v>
      </c>
      <c r="G56">
        <v>1</v>
      </c>
      <c r="H56">
        <v>3</v>
      </c>
      <c r="I56" t="s">
        <v>723</v>
      </c>
      <c r="J56" t="s">
        <v>724</v>
      </c>
      <c r="K56" t="s">
        <v>725</v>
      </c>
      <c r="L56">
        <v>1348</v>
      </c>
      <c r="N56">
        <v>1009</v>
      </c>
      <c r="O56" t="s">
        <v>193</v>
      </c>
      <c r="P56" t="s">
        <v>193</v>
      </c>
      <c r="Q56">
        <v>1000</v>
      </c>
      <c r="W56">
        <v>0</v>
      </c>
      <c r="X56">
        <v>1174701286</v>
      </c>
      <c r="Y56">
        <v>0</v>
      </c>
      <c r="AA56">
        <v>11978</v>
      </c>
      <c r="AB56">
        <v>0</v>
      </c>
      <c r="AC56">
        <v>0</v>
      </c>
      <c r="AD56">
        <v>0</v>
      </c>
      <c r="AE56">
        <v>11978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6</v>
      </c>
      <c r="AT56">
        <v>1.65E-3</v>
      </c>
      <c r="AU56" t="s">
        <v>38</v>
      </c>
      <c r="AV56">
        <v>0</v>
      </c>
      <c r="AW56">
        <v>2</v>
      </c>
      <c r="AX56">
        <v>16781778</v>
      </c>
      <c r="AY56">
        <v>1</v>
      </c>
      <c r="AZ56">
        <v>0</v>
      </c>
      <c r="BA56">
        <v>56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Y56*Source!I38</f>
        <v>0</v>
      </c>
      <c r="CY56">
        <f t="shared" si="2"/>
        <v>11978</v>
      </c>
      <c r="CZ56">
        <f t="shared" si="3"/>
        <v>11978</v>
      </c>
      <c r="DA56">
        <f t="shared" si="4"/>
        <v>1</v>
      </c>
      <c r="DB56">
        <f t="shared" si="5"/>
        <v>0</v>
      </c>
      <c r="DC56">
        <f t="shared" si="6"/>
        <v>0</v>
      </c>
    </row>
    <row r="57" spans="1:107" x14ac:dyDescent="0.2">
      <c r="A57">
        <f>ROW(Source!A38)</f>
        <v>38</v>
      </c>
      <c r="B57">
        <v>16781625</v>
      </c>
      <c r="C57">
        <v>16781766</v>
      </c>
      <c r="D57">
        <v>15171018</v>
      </c>
      <c r="E57">
        <v>1</v>
      </c>
      <c r="F57">
        <v>1</v>
      </c>
      <c r="G57">
        <v>1</v>
      </c>
      <c r="H57">
        <v>3</v>
      </c>
      <c r="I57" t="s">
        <v>726</v>
      </c>
      <c r="J57" t="s">
        <v>727</v>
      </c>
      <c r="K57" t="s">
        <v>728</v>
      </c>
      <c r="L57">
        <v>1346</v>
      </c>
      <c r="N57">
        <v>1009</v>
      </c>
      <c r="O57" t="s">
        <v>201</v>
      </c>
      <c r="P57" t="s">
        <v>201</v>
      </c>
      <c r="Q57">
        <v>1</v>
      </c>
      <c r="W57">
        <v>0</v>
      </c>
      <c r="X57">
        <v>813963326</v>
      </c>
      <c r="Y57">
        <v>0</v>
      </c>
      <c r="AA57">
        <v>1.82</v>
      </c>
      <c r="AB57">
        <v>0</v>
      </c>
      <c r="AC57">
        <v>0</v>
      </c>
      <c r="AD57">
        <v>0</v>
      </c>
      <c r="AE57">
        <v>1.82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6</v>
      </c>
      <c r="AT57">
        <v>11.68</v>
      </c>
      <c r="AU57" t="s">
        <v>38</v>
      </c>
      <c r="AV57">
        <v>0</v>
      </c>
      <c r="AW57">
        <v>2</v>
      </c>
      <c r="AX57">
        <v>16781779</v>
      </c>
      <c r="AY57">
        <v>1</v>
      </c>
      <c r="AZ57">
        <v>0</v>
      </c>
      <c r="BA57">
        <v>57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Y57*Source!I38</f>
        <v>0</v>
      </c>
      <c r="CY57">
        <f t="shared" si="2"/>
        <v>1.82</v>
      </c>
      <c r="CZ57">
        <f t="shared" si="3"/>
        <v>1.82</v>
      </c>
      <c r="DA57">
        <f t="shared" si="4"/>
        <v>1</v>
      </c>
      <c r="DB57">
        <f t="shared" si="5"/>
        <v>0</v>
      </c>
      <c r="DC57">
        <f t="shared" si="6"/>
        <v>0</v>
      </c>
    </row>
    <row r="58" spans="1:107" x14ac:dyDescent="0.2">
      <c r="A58">
        <f>ROW(Source!A38)</f>
        <v>38</v>
      </c>
      <c r="B58">
        <v>16781625</v>
      </c>
      <c r="C58">
        <v>16781766</v>
      </c>
      <c r="D58">
        <v>15171021</v>
      </c>
      <c r="E58">
        <v>1</v>
      </c>
      <c r="F58">
        <v>1</v>
      </c>
      <c r="G58">
        <v>1</v>
      </c>
      <c r="H58">
        <v>3</v>
      </c>
      <c r="I58" t="s">
        <v>729</v>
      </c>
      <c r="J58" t="s">
        <v>730</v>
      </c>
      <c r="K58" t="s">
        <v>731</v>
      </c>
      <c r="L58">
        <v>1348</v>
      </c>
      <c r="N58">
        <v>1009</v>
      </c>
      <c r="O58" t="s">
        <v>193</v>
      </c>
      <c r="P58" t="s">
        <v>193</v>
      </c>
      <c r="Q58">
        <v>1000</v>
      </c>
      <c r="W58">
        <v>0</v>
      </c>
      <c r="X58">
        <v>-2116243625</v>
      </c>
      <c r="Y58">
        <v>0</v>
      </c>
      <c r="AA58">
        <v>37900</v>
      </c>
      <c r="AB58">
        <v>0</v>
      </c>
      <c r="AC58">
        <v>0</v>
      </c>
      <c r="AD58">
        <v>0</v>
      </c>
      <c r="AE58">
        <v>37900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6</v>
      </c>
      <c r="AT58">
        <v>2.7999999999999998E-4</v>
      </c>
      <c r="AU58" t="s">
        <v>38</v>
      </c>
      <c r="AV58">
        <v>0</v>
      </c>
      <c r="AW58">
        <v>2</v>
      </c>
      <c r="AX58">
        <v>16781780</v>
      </c>
      <c r="AY58">
        <v>1</v>
      </c>
      <c r="AZ58">
        <v>0</v>
      </c>
      <c r="BA58">
        <v>58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Y58*Source!I38</f>
        <v>0</v>
      </c>
      <c r="CY58">
        <f t="shared" si="2"/>
        <v>37900</v>
      </c>
      <c r="CZ58">
        <f t="shared" si="3"/>
        <v>37900</v>
      </c>
      <c r="DA58">
        <f t="shared" si="4"/>
        <v>1</v>
      </c>
      <c r="DB58">
        <f t="shared" si="5"/>
        <v>0</v>
      </c>
      <c r="DC58">
        <f t="shared" si="6"/>
        <v>0</v>
      </c>
    </row>
    <row r="59" spans="1:107" x14ac:dyDescent="0.2">
      <c r="A59">
        <f>ROW(Source!A38)</f>
        <v>38</v>
      </c>
      <c r="B59">
        <v>16781625</v>
      </c>
      <c r="C59">
        <v>16781766</v>
      </c>
      <c r="D59">
        <v>15188765</v>
      </c>
      <c r="E59">
        <v>1</v>
      </c>
      <c r="F59">
        <v>1</v>
      </c>
      <c r="G59">
        <v>1</v>
      </c>
      <c r="H59">
        <v>3</v>
      </c>
      <c r="I59" t="s">
        <v>732</v>
      </c>
      <c r="J59" t="s">
        <v>733</v>
      </c>
      <c r="K59" t="s">
        <v>734</v>
      </c>
      <c r="L59">
        <v>1348</v>
      </c>
      <c r="N59">
        <v>1009</v>
      </c>
      <c r="O59" t="s">
        <v>193</v>
      </c>
      <c r="P59" t="s">
        <v>193</v>
      </c>
      <c r="Q59">
        <v>1000</v>
      </c>
      <c r="W59">
        <v>0</v>
      </c>
      <c r="X59">
        <v>299819930</v>
      </c>
      <c r="Y59">
        <v>0</v>
      </c>
      <c r="AA59">
        <v>7712</v>
      </c>
      <c r="AB59">
        <v>0</v>
      </c>
      <c r="AC59">
        <v>0</v>
      </c>
      <c r="AD59">
        <v>0</v>
      </c>
      <c r="AE59">
        <v>7712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</v>
      </c>
      <c r="AT59">
        <v>0.02</v>
      </c>
      <c r="AU59" t="s">
        <v>38</v>
      </c>
      <c r="AV59">
        <v>0</v>
      </c>
      <c r="AW59">
        <v>2</v>
      </c>
      <c r="AX59">
        <v>16781781</v>
      </c>
      <c r="AY59">
        <v>1</v>
      </c>
      <c r="AZ59">
        <v>0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Y59*Source!I38</f>
        <v>0</v>
      </c>
      <c r="CY59">
        <f t="shared" si="2"/>
        <v>7712</v>
      </c>
      <c r="CZ59">
        <f t="shared" si="3"/>
        <v>7712</v>
      </c>
      <c r="DA59">
        <f t="shared" si="4"/>
        <v>1</v>
      </c>
      <c r="DB59">
        <f t="shared" si="5"/>
        <v>0</v>
      </c>
      <c r="DC59">
        <f t="shared" si="6"/>
        <v>0</v>
      </c>
    </row>
    <row r="60" spans="1:107" x14ac:dyDescent="0.2">
      <c r="A60">
        <f>ROW(Source!A38)</f>
        <v>38</v>
      </c>
      <c r="B60">
        <v>16781625</v>
      </c>
      <c r="C60">
        <v>16781766</v>
      </c>
      <c r="D60">
        <v>15190794</v>
      </c>
      <c r="E60">
        <v>1</v>
      </c>
      <c r="F60">
        <v>1</v>
      </c>
      <c r="G60">
        <v>1</v>
      </c>
      <c r="H60">
        <v>3</v>
      </c>
      <c r="I60" t="s">
        <v>735</v>
      </c>
      <c r="J60" t="s">
        <v>736</v>
      </c>
      <c r="K60" t="s">
        <v>737</v>
      </c>
      <c r="L60">
        <v>1302</v>
      </c>
      <c r="N60">
        <v>1003</v>
      </c>
      <c r="O60" t="s">
        <v>738</v>
      </c>
      <c r="P60" t="s">
        <v>738</v>
      </c>
      <c r="Q60">
        <v>10</v>
      </c>
      <c r="W60">
        <v>0</v>
      </c>
      <c r="X60">
        <v>-1640127157</v>
      </c>
      <c r="Y60">
        <v>0</v>
      </c>
      <c r="AA60">
        <v>50.24</v>
      </c>
      <c r="AB60">
        <v>0</v>
      </c>
      <c r="AC60">
        <v>0</v>
      </c>
      <c r="AD60">
        <v>0</v>
      </c>
      <c r="AE60">
        <v>50.24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6</v>
      </c>
      <c r="AT60">
        <v>0.09</v>
      </c>
      <c r="AU60" t="s">
        <v>38</v>
      </c>
      <c r="AV60">
        <v>0</v>
      </c>
      <c r="AW60">
        <v>2</v>
      </c>
      <c r="AX60">
        <v>16781783</v>
      </c>
      <c r="AY60">
        <v>1</v>
      </c>
      <c r="AZ60">
        <v>0</v>
      </c>
      <c r="BA60">
        <v>61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Y60*Source!I38</f>
        <v>0</v>
      </c>
      <c r="CY60">
        <f t="shared" si="2"/>
        <v>50.24</v>
      </c>
      <c r="CZ60">
        <f t="shared" si="3"/>
        <v>50.24</v>
      </c>
      <c r="DA60">
        <f t="shared" si="4"/>
        <v>1</v>
      </c>
      <c r="DB60">
        <f t="shared" si="5"/>
        <v>0</v>
      </c>
      <c r="DC60">
        <f t="shared" si="6"/>
        <v>0</v>
      </c>
    </row>
    <row r="61" spans="1:107" x14ac:dyDescent="0.2">
      <c r="A61">
        <f>ROW(Source!A38)</f>
        <v>38</v>
      </c>
      <c r="B61">
        <v>16781625</v>
      </c>
      <c r="C61">
        <v>16781766</v>
      </c>
      <c r="D61">
        <v>15195820</v>
      </c>
      <c r="E61">
        <v>1</v>
      </c>
      <c r="F61">
        <v>1</v>
      </c>
      <c r="G61">
        <v>1</v>
      </c>
      <c r="H61">
        <v>3</v>
      </c>
      <c r="I61" t="s">
        <v>739</v>
      </c>
      <c r="J61" t="s">
        <v>740</v>
      </c>
      <c r="K61" t="s">
        <v>741</v>
      </c>
      <c r="L61">
        <v>1339</v>
      </c>
      <c r="N61">
        <v>1007</v>
      </c>
      <c r="O61" t="s">
        <v>95</v>
      </c>
      <c r="P61" t="s">
        <v>95</v>
      </c>
      <c r="Q61">
        <v>1</v>
      </c>
      <c r="W61">
        <v>0</v>
      </c>
      <c r="X61">
        <v>1283004816</v>
      </c>
      <c r="Y61">
        <v>0</v>
      </c>
      <c r="AA61">
        <v>1700</v>
      </c>
      <c r="AB61">
        <v>0</v>
      </c>
      <c r="AC61">
        <v>0</v>
      </c>
      <c r="AD61">
        <v>0</v>
      </c>
      <c r="AE61">
        <v>1700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6</v>
      </c>
      <c r="AT61">
        <v>0.17</v>
      </c>
      <c r="AU61" t="s">
        <v>38</v>
      </c>
      <c r="AV61">
        <v>0</v>
      </c>
      <c r="AW61">
        <v>2</v>
      </c>
      <c r="AX61">
        <v>16781785</v>
      </c>
      <c r="AY61">
        <v>1</v>
      </c>
      <c r="AZ61">
        <v>0</v>
      </c>
      <c r="BA61">
        <v>63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Y61*Source!I38</f>
        <v>0</v>
      </c>
      <c r="CY61">
        <f t="shared" si="2"/>
        <v>1700</v>
      </c>
      <c r="CZ61">
        <f t="shared" si="3"/>
        <v>1700</v>
      </c>
      <c r="DA61">
        <f t="shared" si="4"/>
        <v>1</v>
      </c>
      <c r="DB61">
        <f t="shared" si="5"/>
        <v>0</v>
      </c>
      <c r="DC61">
        <f t="shared" si="6"/>
        <v>0</v>
      </c>
    </row>
    <row r="62" spans="1:107" x14ac:dyDescent="0.2">
      <c r="A62">
        <f>ROW(Source!A39)</f>
        <v>39</v>
      </c>
      <c r="B62">
        <v>16781639</v>
      </c>
      <c r="C62">
        <v>16781766</v>
      </c>
      <c r="D62">
        <v>15430447</v>
      </c>
      <c r="E62">
        <v>1</v>
      </c>
      <c r="F62">
        <v>1</v>
      </c>
      <c r="G62">
        <v>1</v>
      </c>
      <c r="H62">
        <v>1</v>
      </c>
      <c r="I62" t="s">
        <v>700</v>
      </c>
      <c r="J62" t="s">
        <v>6</v>
      </c>
      <c r="K62" t="s">
        <v>701</v>
      </c>
      <c r="L62">
        <v>1191</v>
      </c>
      <c r="N62">
        <v>1013</v>
      </c>
      <c r="O62" t="s">
        <v>660</v>
      </c>
      <c r="P62" t="s">
        <v>660</v>
      </c>
      <c r="Q62">
        <v>1</v>
      </c>
      <c r="W62">
        <v>0</v>
      </c>
      <c r="X62">
        <v>145020957</v>
      </c>
      <c r="Y62">
        <v>215.929</v>
      </c>
      <c r="AA62">
        <v>0</v>
      </c>
      <c r="AB62">
        <v>0</v>
      </c>
      <c r="AC62">
        <v>0</v>
      </c>
      <c r="AD62">
        <v>60.41</v>
      </c>
      <c r="AE62">
        <v>0</v>
      </c>
      <c r="AF62">
        <v>0</v>
      </c>
      <c r="AG62">
        <v>0</v>
      </c>
      <c r="AH62">
        <v>9.07</v>
      </c>
      <c r="AI62">
        <v>1</v>
      </c>
      <c r="AJ62">
        <v>1</v>
      </c>
      <c r="AK62">
        <v>1</v>
      </c>
      <c r="AL62">
        <v>6.66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308.47000000000003</v>
      </c>
      <c r="AU62" t="s">
        <v>62</v>
      </c>
      <c r="AV62">
        <v>1</v>
      </c>
      <c r="AW62">
        <v>2</v>
      </c>
      <c r="AX62">
        <v>16781767</v>
      </c>
      <c r="AY62">
        <v>1</v>
      </c>
      <c r="AZ62">
        <v>0</v>
      </c>
      <c r="BA62">
        <v>64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Y62*Source!I39</f>
        <v>416.13836880000002</v>
      </c>
      <c r="CY62">
        <f>AD62</f>
        <v>60.41</v>
      </c>
      <c r="CZ62">
        <f>AH62</f>
        <v>9.07</v>
      </c>
      <c r="DA62">
        <f>AL62</f>
        <v>6.66</v>
      </c>
      <c r="DB62">
        <f>ROUND((ROUND(AT62*CZ62,2)*0.7),6)</f>
        <v>1958.4739999999999</v>
      </c>
      <c r="DC62">
        <f>ROUND((ROUND(AT62*AG62,2)*0.7),6)</f>
        <v>0</v>
      </c>
    </row>
    <row r="63" spans="1:107" x14ac:dyDescent="0.2">
      <c r="A63">
        <f>ROW(Source!A39)</f>
        <v>39</v>
      </c>
      <c r="B63">
        <v>16781639</v>
      </c>
      <c r="C63">
        <v>16781766</v>
      </c>
      <c r="D63">
        <v>15430395</v>
      </c>
      <c r="E63">
        <v>1</v>
      </c>
      <c r="F63">
        <v>1</v>
      </c>
      <c r="G63">
        <v>1</v>
      </c>
      <c r="H63">
        <v>1</v>
      </c>
      <c r="I63" t="s">
        <v>661</v>
      </c>
      <c r="J63" t="s">
        <v>6</v>
      </c>
      <c r="K63" t="s">
        <v>662</v>
      </c>
      <c r="L63">
        <v>1191</v>
      </c>
      <c r="N63">
        <v>1013</v>
      </c>
      <c r="O63" t="s">
        <v>660</v>
      </c>
      <c r="P63" t="s">
        <v>660</v>
      </c>
      <c r="Q63">
        <v>1</v>
      </c>
      <c r="W63">
        <v>0</v>
      </c>
      <c r="X63">
        <v>-1417349443</v>
      </c>
      <c r="Y63">
        <v>0.39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1</v>
      </c>
      <c r="AJ63">
        <v>1</v>
      </c>
      <c r="AK63">
        <v>6.66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6</v>
      </c>
      <c r="AT63">
        <v>0.39</v>
      </c>
      <c r="AU63" t="s">
        <v>6</v>
      </c>
      <c r="AV63">
        <v>2</v>
      </c>
      <c r="AW63">
        <v>2</v>
      </c>
      <c r="AX63">
        <v>16781768</v>
      </c>
      <c r="AY63">
        <v>1</v>
      </c>
      <c r="AZ63">
        <v>2048</v>
      </c>
      <c r="BA63">
        <v>65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Y63*Source!I39</f>
        <v>0.75160800000000005</v>
      </c>
      <c r="CY63">
        <f>AD63</f>
        <v>0</v>
      </c>
      <c r="CZ63">
        <f>AH63</f>
        <v>0</v>
      </c>
      <c r="DA63">
        <f>AL63</f>
        <v>1</v>
      </c>
      <c r="DB63">
        <f>ROUND(ROUND(AT63*CZ63,2),6)</f>
        <v>0</v>
      </c>
      <c r="DC63">
        <f>ROUND(ROUND(AT63*AG63,2),6)</f>
        <v>0</v>
      </c>
    </row>
    <row r="64" spans="1:107" x14ac:dyDescent="0.2">
      <c r="A64">
        <f>ROW(Source!A39)</f>
        <v>39</v>
      </c>
      <c r="B64">
        <v>16781639</v>
      </c>
      <c r="C64">
        <v>16781766</v>
      </c>
      <c r="D64">
        <v>15247680</v>
      </c>
      <c r="E64">
        <v>1</v>
      </c>
      <c r="F64">
        <v>1</v>
      </c>
      <c r="G64">
        <v>1</v>
      </c>
      <c r="H64">
        <v>2</v>
      </c>
      <c r="I64" t="s">
        <v>671</v>
      </c>
      <c r="J64" t="s">
        <v>672</v>
      </c>
      <c r="K64" t="s">
        <v>673</v>
      </c>
      <c r="L64">
        <v>1368</v>
      </c>
      <c r="N64">
        <v>1011</v>
      </c>
      <c r="O64" t="s">
        <v>666</v>
      </c>
      <c r="P64" t="s">
        <v>666</v>
      </c>
      <c r="Q64">
        <v>1</v>
      </c>
      <c r="W64">
        <v>0</v>
      </c>
      <c r="X64">
        <v>-1718674368</v>
      </c>
      <c r="Y64">
        <v>0.17499999999999999</v>
      </c>
      <c r="AA64">
        <v>0</v>
      </c>
      <c r="AB64">
        <v>745.85</v>
      </c>
      <c r="AC64">
        <v>13.5</v>
      </c>
      <c r="AD64">
        <v>0</v>
      </c>
      <c r="AE64">
        <v>0</v>
      </c>
      <c r="AF64">
        <v>111.99</v>
      </c>
      <c r="AG64">
        <v>13.5</v>
      </c>
      <c r="AH64">
        <v>0</v>
      </c>
      <c r="AI64">
        <v>1</v>
      </c>
      <c r="AJ64">
        <v>6.66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</v>
      </c>
      <c r="AT64">
        <v>0.25</v>
      </c>
      <c r="AU64" t="s">
        <v>62</v>
      </c>
      <c r="AV64">
        <v>0</v>
      </c>
      <c r="AW64">
        <v>2</v>
      </c>
      <c r="AX64">
        <v>16781769</v>
      </c>
      <c r="AY64">
        <v>1</v>
      </c>
      <c r="AZ64">
        <v>0</v>
      </c>
      <c r="BA64">
        <v>66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Y64*Source!I39</f>
        <v>0.33726</v>
      </c>
      <c r="CY64">
        <f>AB64</f>
        <v>745.85</v>
      </c>
      <c r="CZ64">
        <f>AF64</f>
        <v>111.99</v>
      </c>
      <c r="DA64">
        <f>AJ64</f>
        <v>6.66</v>
      </c>
      <c r="DB64">
        <f>ROUND((ROUND(AT64*CZ64,2)*0.7),6)</f>
        <v>19.600000000000001</v>
      </c>
      <c r="DC64">
        <f>ROUND((ROUND(AT64*AG64,2)*0.7),6)</f>
        <v>2.3660000000000001</v>
      </c>
    </row>
    <row r="65" spans="1:107" x14ac:dyDescent="0.2">
      <c r="A65">
        <f>ROW(Source!A39)</f>
        <v>39</v>
      </c>
      <c r="B65">
        <v>16781639</v>
      </c>
      <c r="C65">
        <v>16781766</v>
      </c>
      <c r="D65">
        <v>15247880</v>
      </c>
      <c r="E65">
        <v>1</v>
      </c>
      <c r="F65">
        <v>1</v>
      </c>
      <c r="G65">
        <v>1</v>
      </c>
      <c r="H65">
        <v>2</v>
      </c>
      <c r="I65" t="s">
        <v>702</v>
      </c>
      <c r="J65" t="s">
        <v>703</v>
      </c>
      <c r="K65" t="s">
        <v>704</v>
      </c>
      <c r="L65">
        <v>1368</v>
      </c>
      <c r="N65">
        <v>1011</v>
      </c>
      <c r="O65" t="s">
        <v>666</v>
      </c>
      <c r="P65" t="s">
        <v>666</v>
      </c>
      <c r="Q65">
        <v>1</v>
      </c>
      <c r="W65">
        <v>0</v>
      </c>
      <c r="X65">
        <v>1544661785</v>
      </c>
      <c r="Y65">
        <v>11.284000000000001</v>
      </c>
      <c r="AA65">
        <v>0</v>
      </c>
      <c r="AB65">
        <v>45.95</v>
      </c>
      <c r="AC65">
        <v>0</v>
      </c>
      <c r="AD65">
        <v>0</v>
      </c>
      <c r="AE65">
        <v>0</v>
      </c>
      <c r="AF65">
        <v>6.9</v>
      </c>
      <c r="AG65">
        <v>0</v>
      </c>
      <c r="AH65">
        <v>0</v>
      </c>
      <c r="AI65">
        <v>1</v>
      </c>
      <c r="AJ65">
        <v>6.66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16.12</v>
      </c>
      <c r="AU65" t="s">
        <v>62</v>
      </c>
      <c r="AV65">
        <v>0</v>
      </c>
      <c r="AW65">
        <v>2</v>
      </c>
      <c r="AX65">
        <v>16781770</v>
      </c>
      <c r="AY65">
        <v>1</v>
      </c>
      <c r="AZ65">
        <v>0</v>
      </c>
      <c r="BA65">
        <v>67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Y65*Source!I39</f>
        <v>21.746524800000003</v>
      </c>
      <c r="CY65">
        <f>AB65</f>
        <v>45.95</v>
      </c>
      <c r="CZ65">
        <f>AF65</f>
        <v>6.9</v>
      </c>
      <c r="DA65">
        <f>AJ65</f>
        <v>6.66</v>
      </c>
      <c r="DB65">
        <f>ROUND((ROUND(AT65*CZ65,2)*0.7),6)</f>
        <v>77.861000000000004</v>
      </c>
      <c r="DC65">
        <f>ROUND((ROUND(AT65*AG65,2)*0.7),6)</f>
        <v>0</v>
      </c>
    </row>
    <row r="66" spans="1:107" x14ac:dyDescent="0.2">
      <c r="A66">
        <f>ROW(Source!A39)</f>
        <v>39</v>
      </c>
      <c r="B66">
        <v>16781639</v>
      </c>
      <c r="C66">
        <v>16781766</v>
      </c>
      <c r="D66">
        <v>15249073</v>
      </c>
      <c r="E66">
        <v>1</v>
      </c>
      <c r="F66">
        <v>1</v>
      </c>
      <c r="G66">
        <v>1</v>
      </c>
      <c r="H66">
        <v>2</v>
      </c>
      <c r="I66" t="s">
        <v>674</v>
      </c>
      <c r="J66" t="s">
        <v>675</v>
      </c>
      <c r="K66" t="s">
        <v>676</v>
      </c>
      <c r="L66">
        <v>1368</v>
      </c>
      <c r="N66">
        <v>1011</v>
      </c>
      <c r="O66" t="s">
        <v>666</v>
      </c>
      <c r="P66" t="s">
        <v>666</v>
      </c>
      <c r="Q66">
        <v>1</v>
      </c>
      <c r="W66">
        <v>0</v>
      </c>
      <c r="X66">
        <v>1372534845</v>
      </c>
      <c r="Y66">
        <v>9.8000000000000004E-2</v>
      </c>
      <c r="AA66">
        <v>0</v>
      </c>
      <c r="AB66">
        <v>437.63</v>
      </c>
      <c r="AC66">
        <v>11.6</v>
      </c>
      <c r="AD66">
        <v>0</v>
      </c>
      <c r="AE66">
        <v>0</v>
      </c>
      <c r="AF66">
        <v>65.709999999999994</v>
      </c>
      <c r="AG66">
        <v>11.6</v>
      </c>
      <c r="AH66">
        <v>0</v>
      </c>
      <c r="AI66">
        <v>1</v>
      </c>
      <c r="AJ66">
        <v>6.66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6</v>
      </c>
      <c r="AT66">
        <v>0.14000000000000001</v>
      </c>
      <c r="AU66" t="s">
        <v>62</v>
      </c>
      <c r="AV66">
        <v>0</v>
      </c>
      <c r="AW66">
        <v>2</v>
      </c>
      <c r="AX66">
        <v>16781771</v>
      </c>
      <c r="AY66">
        <v>1</v>
      </c>
      <c r="AZ66">
        <v>0</v>
      </c>
      <c r="BA66">
        <v>68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Y66*Source!I39</f>
        <v>0.18886560000000002</v>
      </c>
      <c r="CY66">
        <f>AB66</f>
        <v>437.63</v>
      </c>
      <c r="CZ66">
        <f>AF66</f>
        <v>65.709999999999994</v>
      </c>
      <c r="DA66">
        <f>AJ66</f>
        <v>6.66</v>
      </c>
      <c r="DB66">
        <f>ROUND((ROUND(AT66*CZ66,2)*0.7),6)</f>
        <v>6.44</v>
      </c>
      <c r="DC66">
        <f>ROUND((ROUND(AT66*AG66,2)*0.7),6)</f>
        <v>1.1339999999999999</v>
      </c>
    </row>
    <row r="67" spans="1:107" x14ac:dyDescent="0.2">
      <c r="A67">
        <f>ROW(Source!A39)</f>
        <v>39</v>
      </c>
      <c r="B67">
        <v>16781639</v>
      </c>
      <c r="C67">
        <v>16781766</v>
      </c>
      <c r="D67">
        <v>15249308</v>
      </c>
      <c r="E67">
        <v>1</v>
      </c>
      <c r="F67">
        <v>1</v>
      </c>
      <c r="G67">
        <v>1</v>
      </c>
      <c r="H67">
        <v>2</v>
      </c>
      <c r="I67" t="s">
        <v>705</v>
      </c>
      <c r="J67" t="s">
        <v>706</v>
      </c>
      <c r="K67" t="s">
        <v>707</v>
      </c>
      <c r="L67">
        <v>1368</v>
      </c>
      <c r="N67">
        <v>1011</v>
      </c>
      <c r="O67" t="s">
        <v>666</v>
      </c>
      <c r="P67" t="s">
        <v>666</v>
      </c>
      <c r="Q67">
        <v>1</v>
      </c>
      <c r="W67">
        <v>0</v>
      </c>
      <c r="X67">
        <v>792402865</v>
      </c>
      <c r="Y67">
        <v>0.72799999999999998</v>
      </c>
      <c r="AA67">
        <v>0</v>
      </c>
      <c r="AB67">
        <v>7.99</v>
      </c>
      <c r="AC67">
        <v>0</v>
      </c>
      <c r="AD67">
        <v>0</v>
      </c>
      <c r="AE67">
        <v>0</v>
      </c>
      <c r="AF67">
        <v>1.2</v>
      </c>
      <c r="AG67">
        <v>0</v>
      </c>
      <c r="AH67">
        <v>0</v>
      </c>
      <c r="AI67">
        <v>1</v>
      </c>
      <c r="AJ67">
        <v>6.66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</v>
      </c>
      <c r="AT67">
        <v>1.04</v>
      </c>
      <c r="AU67" t="s">
        <v>62</v>
      </c>
      <c r="AV67">
        <v>0</v>
      </c>
      <c r="AW67">
        <v>2</v>
      </c>
      <c r="AX67">
        <v>16781772</v>
      </c>
      <c r="AY67">
        <v>1</v>
      </c>
      <c r="AZ67">
        <v>0</v>
      </c>
      <c r="BA67">
        <v>69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Y67*Source!I39</f>
        <v>1.4030016000000001</v>
      </c>
      <c r="CY67">
        <f>AB67</f>
        <v>7.99</v>
      </c>
      <c r="CZ67">
        <f>AF67</f>
        <v>1.2</v>
      </c>
      <c r="DA67">
        <f>AJ67</f>
        <v>6.66</v>
      </c>
      <c r="DB67">
        <f>ROUND((ROUND(AT67*CZ67,2)*0.7),6)</f>
        <v>0.875</v>
      </c>
      <c r="DC67">
        <f>ROUND((ROUND(AT67*AG67,2)*0.7),6)</f>
        <v>0</v>
      </c>
    </row>
    <row r="68" spans="1:107" x14ac:dyDescent="0.2">
      <c r="A68">
        <f>ROW(Source!A39)</f>
        <v>39</v>
      </c>
      <c r="B68">
        <v>16781639</v>
      </c>
      <c r="C68">
        <v>16781766</v>
      </c>
      <c r="D68">
        <v>15249355</v>
      </c>
      <c r="E68">
        <v>1</v>
      </c>
      <c r="F68">
        <v>1</v>
      </c>
      <c r="G68">
        <v>1</v>
      </c>
      <c r="H68">
        <v>2</v>
      </c>
      <c r="I68" t="s">
        <v>708</v>
      </c>
      <c r="J68" t="s">
        <v>709</v>
      </c>
      <c r="K68" t="s">
        <v>710</v>
      </c>
      <c r="L68">
        <v>1368</v>
      </c>
      <c r="N68">
        <v>1011</v>
      </c>
      <c r="O68" t="s">
        <v>666</v>
      </c>
      <c r="P68" t="s">
        <v>666</v>
      </c>
      <c r="Q68">
        <v>1</v>
      </c>
      <c r="W68">
        <v>0</v>
      </c>
      <c r="X68">
        <v>1323835807</v>
      </c>
      <c r="Y68">
        <v>4.2979999999999992</v>
      </c>
      <c r="AA68">
        <v>0</v>
      </c>
      <c r="AB68">
        <v>81.98</v>
      </c>
      <c r="AC68">
        <v>0</v>
      </c>
      <c r="AD68">
        <v>0</v>
      </c>
      <c r="AE68">
        <v>0</v>
      </c>
      <c r="AF68">
        <v>12.31</v>
      </c>
      <c r="AG68">
        <v>0</v>
      </c>
      <c r="AH68">
        <v>0</v>
      </c>
      <c r="AI68">
        <v>1</v>
      </c>
      <c r="AJ68">
        <v>6.66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6</v>
      </c>
      <c r="AT68">
        <v>6.14</v>
      </c>
      <c r="AU68" t="s">
        <v>62</v>
      </c>
      <c r="AV68">
        <v>0</v>
      </c>
      <c r="AW68">
        <v>2</v>
      </c>
      <c r="AX68">
        <v>16781773</v>
      </c>
      <c r="AY68">
        <v>1</v>
      </c>
      <c r="AZ68">
        <v>0</v>
      </c>
      <c r="BA68">
        <v>70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Y68*Source!I39</f>
        <v>8.283105599999999</v>
      </c>
      <c r="CY68">
        <f>AB68</f>
        <v>81.98</v>
      </c>
      <c r="CZ68">
        <f>AF68</f>
        <v>12.31</v>
      </c>
      <c r="DA68">
        <f>AJ68</f>
        <v>6.66</v>
      </c>
      <c r="DB68">
        <f>ROUND((ROUND(AT68*CZ68,2)*0.7),6)</f>
        <v>52.905999999999999</v>
      </c>
      <c r="DC68">
        <f>ROUND((ROUND(AT68*AG68,2)*0.7),6)</f>
        <v>0</v>
      </c>
    </row>
    <row r="69" spans="1:107" x14ac:dyDescent="0.2">
      <c r="A69">
        <f>ROW(Source!A39)</f>
        <v>39</v>
      </c>
      <c r="B69">
        <v>16781639</v>
      </c>
      <c r="C69">
        <v>16781766</v>
      </c>
      <c r="D69">
        <v>15165653</v>
      </c>
      <c r="E69">
        <v>1</v>
      </c>
      <c r="F69">
        <v>1</v>
      </c>
      <c r="G69">
        <v>1</v>
      </c>
      <c r="H69">
        <v>3</v>
      </c>
      <c r="I69" t="s">
        <v>711</v>
      </c>
      <c r="J69" t="s">
        <v>712</v>
      </c>
      <c r="K69" t="s">
        <v>713</v>
      </c>
      <c r="L69">
        <v>1339</v>
      </c>
      <c r="N69">
        <v>1007</v>
      </c>
      <c r="O69" t="s">
        <v>95</v>
      </c>
      <c r="P69" t="s">
        <v>95</v>
      </c>
      <c r="Q69">
        <v>1</v>
      </c>
      <c r="W69">
        <v>0</v>
      </c>
      <c r="X69">
        <v>1262771840</v>
      </c>
      <c r="Y69">
        <v>0</v>
      </c>
      <c r="AA69">
        <v>41.43</v>
      </c>
      <c r="AB69">
        <v>0</v>
      </c>
      <c r="AC69">
        <v>0</v>
      </c>
      <c r="AD69">
        <v>0</v>
      </c>
      <c r="AE69">
        <v>6.22</v>
      </c>
      <c r="AF69">
        <v>0</v>
      </c>
      <c r="AG69">
        <v>0</v>
      </c>
      <c r="AH69">
        <v>0</v>
      </c>
      <c r="AI69">
        <v>6.66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6</v>
      </c>
      <c r="AT69">
        <v>0.88</v>
      </c>
      <c r="AU69" t="s">
        <v>38</v>
      </c>
      <c r="AV69">
        <v>0</v>
      </c>
      <c r="AW69">
        <v>2</v>
      </c>
      <c r="AX69">
        <v>16781774</v>
      </c>
      <c r="AY69">
        <v>1</v>
      </c>
      <c r="AZ69">
        <v>0</v>
      </c>
      <c r="BA69">
        <v>71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Y69*Source!I39</f>
        <v>0</v>
      </c>
      <c r="CY69">
        <f t="shared" ref="CY69:CY78" si="7">AA69</f>
        <v>41.43</v>
      </c>
      <c r="CZ69">
        <f t="shared" ref="CZ69:CZ78" si="8">AE69</f>
        <v>6.22</v>
      </c>
      <c r="DA69">
        <f t="shared" ref="DA69:DA78" si="9">AI69</f>
        <v>6.66</v>
      </c>
      <c r="DB69">
        <f t="shared" ref="DB69:DB78" si="10">ROUND((ROUND(AT69*CZ69,2)*0),6)</f>
        <v>0</v>
      </c>
      <c r="DC69">
        <f t="shared" ref="DC69:DC78" si="11">ROUND((ROUND(AT69*AG69,2)*0),6)</f>
        <v>0</v>
      </c>
    </row>
    <row r="70" spans="1:107" x14ac:dyDescent="0.2">
      <c r="A70">
        <f>ROW(Source!A39)</f>
        <v>39</v>
      </c>
      <c r="B70">
        <v>16781639</v>
      </c>
      <c r="C70">
        <v>16781766</v>
      </c>
      <c r="D70">
        <v>15165660</v>
      </c>
      <c r="E70">
        <v>1</v>
      </c>
      <c r="F70">
        <v>1</v>
      </c>
      <c r="G70">
        <v>1</v>
      </c>
      <c r="H70">
        <v>3</v>
      </c>
      <c r="I70" t="s">
        <v>714</v>
      </c>
      <c r="J70" t="s">
        <v>715</v>
      </c>
      <c r="K70" t="s">
        <v>716</v>
      </c>
      <c r="L70">
        <v>1346</v>
      </c>
      <c r="N70">
        <v>1009</v>
      </c>
      <c r="O70" t="s">
        <v>201</v>
      </c>
      <c r="P70" t="s">
        <v>201</v>
      </c>
      <c r="Q70">
        <v>1</v>
      </c>
      <c r="W70">
        <v>0</v>
      </c>
      <c r="X70">
        <v>1721895514</v>
      </c>
      <c r="Y70">
        <v>0</v>
      </c>
      <c r="AA70">
        <v>40.56</v>
      </c>
      <c r="AB70">
        <v>0</v>
      </c>
      <c r="AC70">
        <v>0</v>
      </c>
      <c r="AD70">
        <v>0</v>
      </c>
      <c r="AE70">
        <v>6.09</v>
      </c>
      <c r="AF70">
        <v>0</v>
      </c>
      <c r="AG70">
        <v>0</v>
      </c>
      <c r="AH70">
        <v>0</v>
      </c>
      <c r="AI70">
        <v>6.66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6</v>
      </c>
      <c r="AT70">
        <v>0.26</v>
      </c>
      <c r="AU70" t="s">
        <v>38</v>
      </c>
      <c r="AV70">
        <v>0</v>
      </c>
      <c r="AW70">
        <v>2</v>
      </c>
      <c r="AX70">
        <v>16781775</v>
      </c>
      <c r="AY70">
        <v>1</v>
      </c>
      <c r="AZ70">
        <v>0</v>
      </c>
      <c r="BA70">
        <v>72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Y70*Source!I39</f>
        <v>0</v>
      </c>
      <c r="CY70">
        <f t="shared" si="7"/>
        <v>40.56</v>
      </c>
      <c r="CZ70">
        <f t="shared" si="8"/>
        <v>6.09</v>
      </c>
      <c r="DA70">
        <f t="shared" si="9"/>
        <v>6.66</v>
      </c>
      <c r="DB70">
        <f t="shared" si="10"/>
        <v>0</v>
      </c>
      <c r="DC70">
        <f t="shared" si="11"/>
        <v>0</v>
      </c>
    </row>
    <row r="71" spans="1:107" x14ac:dyDescent="0.2">
      <c r="A71">
        <f>ROW(Source!A39)</f>
        <v>39</v>
      </c>
      <c r="B71">
        <v>16781639</v>
      </c>
      <c r="C71">
        <v>16781766</v>
      </c>
      <c r="D71">
        <v>15167766</v>
      </c>
      <c r="E71">
        <v>1</v>
      </c>
      <c r="F71">
        <v>1</v>
      </c>
      <c r="G71">
        <v>1</v>
      </c>
      <c r="H71">
        <v>3</v>
      </c>
      <c r="I71" t="s">
        <v>717</v>
      </c>
      <c r="J71" t="s">
        <v>718</v>
      </c>
      <c r="K71" t="s">
        <v>719</v>
      </c>
      <c r="L71">
        <v>1354</v>
      </c>
      <c r="N71">
        <v>1010</v>
      </c>
      <c r="O71" t="s">
        <v>378</v>
      </c>
      <c r="P71" t="s">
        <v>378</v>
      </c>
      <c r="Q71">
        <v>1</v>
      </c>
      <c r="W71">
        <v>0</v>
      </c>
      <c r="X71">
        <v>-1046673864</v>
      </c>
      <c r="Y71">
        <v>0</v>
      </c>
      <c r="AA71">
        <v>29.97</v>
      </c>
      <c r="AB71">
        <v>0</v>
      </c>
      <c r="AC71">
        <v>0</v>
      </c>
      <c r="AD71">
        <v>0</v>
      </c>
      <c r="AE71">
        <v>4.5</v>
      </c>
      <c r="AF71">
        <v>0</v>
      </c>
      <c r="AG71">
        <v>0</v>
      </c>
      <c r="AH71">
        <v>0</v>
      </c>
      <c r="AI71">
        <v>6.66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8.73</v>
      </c>
      <c r="AU71" t="s">
        <v>38</v>
      </c>
      <c r="AV71">
        <v>0</v>
      </c>
      <c r="AW71">
        <v>2</v>
      </c>
      <c r="AX71">
        <v>16781776</v>
      </c>
      <c r="AY71">
        <v>1</v>
      </c>
      <c r="AZ71">
        <v>0</v>
      </c>
      <c r="BA71">
        <v>73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Y71*Source!I39</f>
        <v>0</v>
      </c>
      <c r="CY71">
        <f t="shared" si="7"/>
        <v>29.97</v>
      </c>
      <c r="CZ71">
        <f t="shared" si="8"/>
        <v>4.5</v>
      </c>
      <c r="DA71">
        <f t="shared" si="9"/>
        <v>6.66</v>
      </c>
      <c r="DB71">
        <f t="shared" si="10"/>
        <v>0</v>
      </c>
      <c r="DC71">
        <f t="shared" si="11"/>
        <v>0</v>
      </c>
    </row>
    <row r="72" spans="1:107" x14ac:dyDescent="0.2">
      <c r="A72">
        <f>ROW(Source!A39)</f>
        <v>39</v>
      </c>
      <c r="B72">
        <v>16781639</v>
      </c>
      <c r="C72">
        <v>16781766</v>
      </c>
      <c r="D72">
        <v>15168753</v>
      </c>
      <c r="E72">
        <v>1</v>
      </c>
      <c r="F72">
        <v>1</v>
      </c>
      <c r="G72">
        <v>1</v>
      </c>
      <c r="H72">
        <v>3</v>
      </c>
      <c r="I72" t="s">
        <v>720</v>
      </c>
      <c r="J72" t="s">
        <v>721</v>
      </c>
      <c r="K72" t="s">
        <v>722</v>
      </c>
      <c r="L72">
        <v>1348</v>
      </c>
      <c r="N72">
        <v>1009</v>
      </c>
      <c r="O72" t="s">
        <v>193</v>
      </c>
      <c r="P72" t="s">
        <v>193</v>
      </c>
      <c r="Q72">
        <v>1000</v>
      </c>
      <c r="W72">
        <v>0</v>
      </c>
      <c r="X72">
        <v>1225357214</v>
      </c>
      <c r="Y72">
        <v>0</v>
      </c>
      <c r="AA72">
        <v>71588.34</v>
      </c>
      <c r="AB72">
        <v>0</v>
      </c>
      <c r="AC72">
        <v>0</v>
      </c>
      <c r="AD72">
        <v>0</v>
      </c>
      <c r="AE72">
        <v>10749</v>
      </c>
      <c r="AF72">
        <v>0</v>
      </c>
      <c r="AG72">
        <v>0</v>
      </c>
      <c r="AH72">
        <v>0</v>
      </c>
      <c r="AI72">
        <v>6.66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6</v>
      </c>
      <c r="AT72">
        <v>8.0000000000000002E-3</v>
      </c>
      <c r="AU72" t="s">
        <v>38</v>
      </c>
      <c r="AV72">
        <v>0</v>
      </c>
      <c r="AW72">
        <v>2</v>
      </c>
      <c r="AX72">
        <v>16781777</v>
      </c>
      <c r="AY72">
        <v>1</v>
      </c>
      <c r="AZ72">
        <v>0</v>
      </c>
      <c r="BA72">
        <v>74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Y72*Source!I39</f>
        <v>0</v>
      </c>
      <c r="CY72">
        <f t="shared" si="7"/>
        <v>71588.34</v>
      </c>
      <c r="CZ72">
        <f t="shared" si="8"/>
        <v>10749</v>
      </c>
      <c r="DA72">
        <f t="shared" si="9"/>
        <v>6.66</v>
      </c>
      <c r="DB72">
        <f t="shared" si="10"/>
        <v>0</v>
      </c>
      <c r="DC72">
        <f t="shared" si="11"/>
        <v>0</v>
      </c>
    </row>
    <row r="73" spans="1:107" x14ac:dyDescent="0.2">
      <c r="A73">
        <f>ROW(Source!A39)</f>
        <v>39</v>
      </c>
      <c r="B73">
        <v>16781639</v>
      </c>
      <c r="C73">
        <v>16781766</v>
      </c>
      <c r="D73">
        <v>15170039</v>
      </c>
      <c r="E73">
        <v>1</v>
      </c>
      <c r="F73">
        <v>1</v>
      </c>
      <c r="G73">
        <v>1</v>
      </c>
      <c r="H73">
        <v>3</v>
      </c>
      <c r="I73" t="s">
        <v>723</v>
      </c>
      <c r="J73" t="s">
        <v>724</v>
      </c>
      <c r="K73" t="s">
        <v>725</v>
      </c>
      <c r="L73">
        <v>1348</v>
      </c>
      <c r="N73">
        <v>1009</v>
      </c>
      <c r="O73" t="s">
        <v>193</v>
      </c>
      <c r="P73" t="s">
        <v>193</v>
      </c>
      <c r="Q73">
        <v>1000</v>
      </c>
      <c r="W73">
        <v>0</v>
      </c>
      <c r="X73">
        <v>1174701286</v>
      </c>
      <c r="Y73">
        <v>0</v>
      </c>
      <c r="AA73">
        <v>79773.48</v>
      </c>
      <c r="AB73">
        <v>0</v>
      </c>
      <c r="AC73">
        <v>0</v>
      </c>
      <c r="AD73">
        <v>0</v>
      </c>
      <c r="AE73">
        <v>11978</v>
      </c>
      <c r="AF73">
        <v>0</v>
      </c>
      <c r="AG73">
        <v>0</v>
      </c>
      <c r="AH73">
        <v>0</v>
      </c>
      <c r="AI73">
        <v>6.66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</v>
      </c>
      <c r="AT73">
        <v>1.65E-3</v>
      </c>
      <c r="AU73" t="s">
        <v>38</v>
      </c>
      <c r="AV73">
        <v>0</v>
      </c>
      <c r="AW73">
        <v>2</v>
      </c>
      <c r="AX73">
        <v>16781778</v>
      </c>
      <c r="AY73">
        <v>1</v>
      </c>
      <c r="AZ73">
        <v>0</v>
      </c>
      <c r="BA73">
        <v>75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Y73*Source!I39</f>
        <v>0</v>
      </c>
      <c r="CY73">
        <f t="shared" si="7"/>
        <v>79773.48</v>
      </c>
      <c r="CZ73">
        <f t="shared" si="8"/>
        <v>11978</v>
      </c>
      <c r="DA73">
        <f t="shared" si="9"/>
        <v>6.66</v>
      </c>
      <c r="DB73">
        <f t="shared" si="10"/>
        <v>0</v>
      </c>
      <c r="DC73">
        <f t="shared" si="11"/>
        <v>0</v>
      </c>
    </row>
    <row r="74" spans="1:107" x14ac:dyDescent="0.2">
      <c r="A74">
        <f>ROW(Source!A39)</f>
        <v>39</v>
      </c>
      <c r="B74">
        <v>16781639</v>
      </c>
      <c r="C74">
        <v>16781766</v>
      </c>
      <c r="D74">
        <v>15171018</v>
      </c>
      <c r="E74">
        <v>1</v>
      </c>
      <c r="F74">
        <v>1</v>
      </c>
      <c r="G74">
        <v>1</v>
      </c>
      <c r="H74">
        <v>3</v>
      </c>
      <c r="I74" t="s">
        <v>726</v>
      </c>
      <c r="J74" t="s">
        <v>727</v>
      </c>
      <c r="K74" t="s">
        <v>728</v>
      </c>
      <c r="L74">
        <v>1346</v>
      </c>
      <c r="N74">
        <v>1009</v>
      </c>
      <c r="O74" t="s">
        <v>201</v>
      </c>
      <c r="P74" t="s">
        <v>201</v>
      </c>
      <c r="Q74">
        <v>1</v>
      </c>
      <c r="W74">
        <v>0</v>
      </c>
      <c r="X74">
        <v>813963326</v>
      </c>
      <c r="Y74">
        <v>0</v>
      </c>
      <c r="AA74">
        <v>12.12</v>
      </c>
      <c r="AB74">
        <v>0</v>
      </c>
      <c r="AC74">
        <v>0</v>
      </c>
      <c r="AD74">
        <v>0</v>
      </c>
      <c r="AE74">
        <v>1.82</v>
      </c>
      <c r="AF74">
        <v>0</v>
      </c>
      <c r="AG74">
        <v>0</v>
      </c>
      <c r="AH74">
        <v>0</v>
      </c>
      <c r="AI74">
        <v>6.66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11.68</v>
      </c>
      <c r="AU74" t="s">
        <v>38</v>
      </c>
      <c r="AV74">
        <v>0</v>
      </c>
      <c r="AW74">
        <v>2</v>
      </c>
      <c r="AX74">
        <v>16781779</v>
      </c>
      <c r="AY74">
        <v>1</v>
      </c>
      <c r="AZ74">
        <v>0</v>
      </c>
      <c r="BA74">
        <v>76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Y74*Source!I39</f>
        <v>0</v>
      </c>
      <c r="CY74">
        <f t="shared" si="7"/>
        <v>12.12</v>
      </c>
      <c r="CZ74">
        <f t="shared" si="8"/>
        <v>1.82</v>
      </c>
      <c r="DA74">
        <f t="shared" si="9"/>
        <v>6.66</v>
      </c>
      <c r="DB74">
        <f t="shared" si="10"/>
        <v>0</v>
      </c>
      <c r="DC74">
        <f t="shared" si="11"/>
        <v>0</v>
      </c>
    </row>
    <row r="75" spans="1:107" x14ac:dyDescent="0.2">
      <c r="A75">
        <f>ROW(Source!A39)</f>
        <v>39</v>
      </c>
      <c r="B75">
        <v>16781639</v>
      </c>
      <c r="C75">
        <v>16781766</v>
      </c>
      <c r="D75">
        <v>15171021</v>
      </c>
      <c r="E75">
        <v>1</v>
      </c>
      <c r="F75">
        <v>1</v>
      </c>
      <c r="G75">
        <v>1</v>
      </c>
      <c r="H75">
        <v>3</v>
      </c>
      <c r="I75" t="s">
        <v>729</v>
      </c>
      <c r="J75" t="s">
        <v>730</v>
      </c>
      <c r="K75" t="s">
        <v>731</v>
      </c>
      <c r="L75">
        <v>1348</v>
      </c>
      <c r="N75">
        <v>1009</v>
      </c>
      <c r="O75" t="s">
        <v>193</v>
      </c>
      <c r="P75" t="s">
        <v>193</v>
      </c>
      <c r="Q75">
        <v>1000</v>
      </c>
      <c r="W75">
        <v>0</v>
      </c>
      <c r="X75">
        <v>-2116243625</v>
      </c>
      <c r="Y75">
        <v>0</v>
      </c>
      <c r="AA75">
        <v>252414</v>
      </c>
      <c r="AB75">
        <v>0</v>
      </c>
      <c r="AC75">
        <v>0</v>
      </c>
      <c r="AD75">
        <v>0</v>
      </c>
      <c r="AE75">
        <v>37900</v>
      </c>
      <c r="AF75">
        <v>0</v>
      </c>
      <c r="AG75">
        <v>0</v>
      </c>
      <c r="AH75">
        <v>0</v>
      </c>
      <c r="AI75">
        <v>6.66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6</v>
      </c>
      <c r="AT75">
        <v>2.7999999999999998E-4</v>
      </c>
      <c r="AU75" t="s">
        <v>38</v>
      </c>
      <c r="AV75">
        <v>0</v>
      </c>
      <c r="AW75">
        <v>2</v>
      </c>
      <c r="AX75">
        <v>16781780</v>
      </c>
      <c r="AY75">
        <v>1</v>
      </c>
      <c r="AZ75">
        <v>0</v>
      </c>
      <c r="BA75">
        <v>77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Y75*Source!I39</f>
        <v>0</v>
      </c>
      <c r="CY75">
        <f t="shared" si="7"/>
        <v>252414</v>
      </c>
      <c r="CZ75">
        <f t="shared" si="8"/>
        <v>37900</v>
      </c>
      <c r="DA75">
        <f t="shared" si="9"/>
        <v>6.66</v>
      </c>
      <c r="DB75">
        <f t="shared" si="10"/>
        <v>0</v>
      </c>
      <c r="DC75">
        <f t="shared" si="11"/>
        <v>0</v>
      </c>
    </row>
    <row r="76" spans="1:107" x14ac:dyDescent="0.2">
      <c r="A76">
        <f>ROW(Source!A39)</f>
        <v>39</v>
      </c>
      <c r="B76">
        <v>16781639</v>
      </c>
      <c r="C76">
        <v>16781766</v>
      </c>
      <c r="D76">
        <v>15188765</v>
      </c>
      <c r="E76">
        <v>1</v>
      </c>
      <c r="F76">
        <v>1</v>
      </c>
      <c r="G76">
        <v>1</v>
      </c>
      <c r="H76">
        <v>3</v>
      </c>
      <c r="I76" t="s">
        <v>732</v>
      </c>
      <c r="J76" t="s">
        <v>733</v>
      </c>
      <c r="K76" t="s">
        <v>734</v>
      </c>
      <c r="L76">
        <v>1348</v>
      </c>
      <c r="N76">
        <v>1009</v>
      </c>
      <c r="O76" t="s">
        <v>193</v>
      </c>
      <c r="P76" t="s">
        <v>193</v>
      </c>
      <c r="Q76">
        <v>1000</v>
      </c>
      <c r="W76">
        <v>0</v>
      </c>
      <c r="X76">
        <v>299819930</v>
      </c>
      <c r="Y76">
        <v>0</v>
      </c>
      <c r="AA76">
        <v>51361.919999999998</v>
      </c>
      <c r="AB76">
        <v>0</v>
      </c>
      <c r="AC76">
        <v>0</v>
      </c>
      <c r="AD76">
        <v>0</v>
      </c>
      <c r="AE76">
        <v>7712</v>
      </c>
      <c r="AF76">
        <v>0</v>
      </c>
      <c r="AG76">
        <v>0</v>
      </c>
      <c r="AH76">
        <v>0</v>
      </c>
      <c r="AI76">
        <v>6.66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6</v>
      </c>
      <c r="AT76">
        <v>0.02</v>
      </c>
      <c r="AU76" t="s">
        <v>38</v>
      </c>
      <c r="AV76">
        <v>0</v>
      </c>
      <c r="AW76">
        <v>2</v>
      </c>
      <c r="AX76">
        <v>16781781</v>
      </c>
      <c r="AY76">
        <v>1</v>
      </c>
      <c r="AZ76">
        <v>0</v>
      </c>
      <c r="BA76">
        <v>78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Y76*Source!I39</f>
        <v>0</v>
      </c>
      <c r="CY76">
        <f t="shared" si="7"/>
        <v>51361.919999999998</v>
      </c>
      <c r="CZ76">
        <f t="shared" si="8"/>
        <v>7712</v>
      </c>
      <c r="DA76">
        <f t="shared" si="9"/>
        <v>6.66</v>
      </c>
      <c r="DB76">
        <f t="shared" si="10"/>
        <v>0</v>
      </c>
      <c r="DC76">
        <f t="shared" si="11"/>
        <v>0</v>
      </c>
    </row>
    <row r="77" spans="1:107" x14ac:dyDescent="0.2">
      <c r="A77">
        <f>ROW(Source!A39)</f>
        <v>39</v>
      </c>
      <c r="B77">
        <v>16781639</v>
      </c>
      <c r="C77">
        <v>16781766</v>
      </c>
      <c r="D77">
        <v>15190794</v>
      </c>
      <c r="E77">
        <v>1</v>
      </c>
      <c r="F77">
        <v>1</v>
      </c>
      <c r="G77">
        <v>1</v>
      </c>
      <c r="H77">
        <v>3</v>
      </c>
      <c r="I77" t="s">
        <v>735</v>
      </c>
      <c r="J77" t="s">
        <v>736</v>
      </c>
      <c r="K77" t="s">
        <v>737</v>
      </c>
      <c r="L77">
        <v>1302</v>
      </c>
      <c r="N77">
        <v>1003</v>
      </c>
      <c r="O77" t="s">
        <v>738</v>
      </c>
      <c r="P77" t="s">
        <v>738</v>
      </c>
      <c r="Q77">
        <v>10</v>
      </c>
      <c r="W77">
        <v>0</v>
      </c>
      <c r="X77">
        <v>-1640127157</v>
      </c>
      <c r="Y77">
        <v>0</v>
      </c>
      <c r="AA77">
        <v>334.6</v>
      </c>
      <c r="AB77">
        <v>0</v>
      </c>
      <c r="AC77">
        <v>0</v>
      </c>
      <c r="AD77">
        <v>0</v>
      </c>
      <c r="AE77">
        <v>50.24</v>
      </c>
      <c r="AF77">
        <v>0</v>
      </c>
      <c r="AG77">
        <v>0</v>
      </c>
      <c r="AH77">
        <v>0</v>
      </c>
      <c r="AI77">
        <v>6.66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6</v>
      </c>
      <c r="AT77">
        <v>0.09</v>
      </c>
      <c r="AU77" t="s">
        <v>38</v>
      </c>
      <c r="AV77">
        <v>0</v>
      </c>
      <c r="AW77">
        <v>2</v>
      </c>
      <c r="AX77">
        <v>16781783</v>
      </c>
      <c r="AY77">
        <v>1</v>
      </c>
      <c r="AZ77">
        <v>0</v>
      </c>
      <c r="BA77">
        <v>80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Y77*Source!I39</f>
        <v>0</v>
      </c>
      <c r="CY77">
        <f t="shared" si="7"/>
        <v>334.6</v>
      </c>
      <c r="CZ77">
        <f t="shared" si="8"/>
        <v>50.24</v>
      </c>
      <c r="DA77">
        <f t="shared" si="9"/>
        <v>6.66</v>
      </c>
      <c r="DB77">
        <f t="shared" si="10"/>
        <v>0</v>
      </c>
      <c r="DC77">
        <f t="shared" si="11"/>
        <v>0</v>
      </c>
    </row>
    <row r="78" spans="1:107" x14ac:dyDescent="0.2">
      <c r="A78">
        <f>ROW(Source!A39)</f>
        <v>39</v>
      </c>
      <c r="B78">
        <v>16781639</v>
      </c>
      <c r="C78">
        <v>16781766</v>
      </c>
      <c r="D78">
        <v>15195820</v>
      </c>
      <c r="E78">
        <v>1</v>
      </c>
      <c r="F78">
        <v>1</v>
      </c>
      <c r="G78">
        <v>1</v>
      </c>
      <c r="H78">
        <v>3</v>
      </c>
      <c r="I78" t="s">
        <v>739</v>
      </c>
      <c r="J78" t="s">
        <v>740</v>
      </c>
      <c r="K78" t="s">
        <v>741</v>
      </c>
      <c r="L78">
        <v>1339</v>
      </c>
      <c r="N78">
        <v>1007</v>
      </c>
      <c r="O78" t="s">
        <v>95</v>
      </c>
      <c r="P78" t="s">
        <v>95</v>
      </c>
      <c r="Q78">
        <v>1</v>
      </c>
      <c r="W78">
        <v>0</v>
      </c>
      <c r="X78">
        <v>1283004816</v>
      </c>
      <c r="Y78">
        <v>0</v>
      </c>
      <c r="AA78">
        <v>11322</v>
      </c>
      <c r="AB78">
        <v>0</v>
      </c>
      <c r="AC78">
        <v>0</v>
      </c>
      <c r="AD78">
        <v>0</v>
      </c>
      <c r="AE78">
        <v>1700</v>
      </c>
      <c r="AF78">
        <v>0</v>
      </c>
      <c r="AG78">
        <v>0</v>
      </c>
      <c r="AH78">
        <v>0</v>
      </c>
      <c r="AI78">
        <v>6.66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6</v>
      </c>
      <c r="AT78">
        <v>0.17</v>
      </c>
      <c r="AU78" t="s">
        <v>38</v>
      </c>
      <c r="AV78">
        <v>0</v>
      </c>
      <c r="AW78">
        <v>2</v>
      </c>
      <c r="AX78">
        <v>16781785</v>
      </c>
      <c r="AY78">
        <v>1</v>
      </c>
      <c r="AZ78">
        <v>0</v>
      </c>
      <c r="BA78">
        <v>82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Y78*Source!I39</f>
        <v>0</v>
      </c>
      <c r="CY78">
        <f t="shared" si="7"/>
        <v>11322</v>
      </c>
      <c r="CZ78">
        <f t="shared" si="8"/>
        <v>1700</v>
      </c>
      <c r="DA78">
        <f t="shared" si="9"/>
        <v>6.66</v>
      </c>
      <c r="DB78">
        <f t="shared" si="10"/>
        <v>0</v>
      </c>
      <c r="DC78">
        <f t="shared" si="11"/>
        <v>0</v>
      </c>
    </row>
    <row r="79" spans="1:107" x14ac:dyDescent="0.2">
      <c r="A79">
        <f>ROW(Source!A40)</f>
        <v>40</v>
      </c>
      <c r="B79">
        <v>16781625</v>
      </c>
      <c r="C79">
        <v>16781822</v>
      </c>
      <c r="D79">
        <v>15430447</v>
      </c>
      <c r="E79">
        <v>1</v>
      </c>
      <c r="F79">
        <v>1</v>
      </c>
      <c r="G79">
        <v>1</v>
      </c>
      <c r="H79">
        <v>1</v>
      </c>
      <c r="I79" t="s">
        <v>700</v>
      </c>
      <c r="J79" t="s">
        <v>6</v>
      </c>
      <c r="K79" t="s">
        <v>701</v>
      </c>
      <c r="L79">
        <v>1191</v>
      </c>
      <c r="N79">
        <v>1013</v>
      </c>
      <c r="O79" t="s">
        <v>660</v>
      </c>
      <c r="P79" t="s">
        <v>660</v>
      </c>
      <c r="Q79">
        <v>1</v>
      </c>
      <c r="W79">
        <v>0</v>
      </c>
      <c r="X79">
        <v>145020957</v>
      </c>
      <c r="Y79">
        <v>272.06400000000002</v>
      </c>
      <c r="AA79">
        <v>0</v>
      </c>
      <c r="AB79">
        <v>0</v>
      </c>
      <c r="AC79">
        <v>0</v>
      </c>
      <c r="AD79">
        <v>9.07</v>
      </c>
      <c r="AE79">
        <v>0</v>
      </c>
      <c r="AF79">
        <v>0</v>
      </c>
      <c r="AG79">
        <v>0</v>
      </c>
      <c r="AH79">
        <v>9.07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6</v>
      </c>
      <c r="AT79">
        <v>340.08</v>
      </c>
      <c r="AU79" t="s">
        <v>50</v>
      </c>
      <c r="AV79">
        <v>1</v>
      </c>
      <c r="AW79">
        <v>2</v>
      </c>
      <c r="AX79">
        <v>16781823</v>
      </c>
      <c r="AY79">
        <v>1</v>
      </c>
      <c r="AZ79">
        <v>0</v>
      </c>
      <c r="BA79">
        <v>83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Y79*Source!I40</f>
        <v>104.74464</v>
      </c>
      <c r="CY79">
        <f>AD79</f>
        <v>9.07</v>
      </c>
      <c r="CZ79">
        <f>AH79</f>
        <v>9.07</v>
      </c>
      <c r="DA79">
        <f>AL79</f>
        <v>1</v>
      </c>
      <c r="DB79">
        <f>ROUND((ROUND(AT79*CZ79,2)*0.8),6)</f>
        <v>2467.6239999999998</v>
      </c>
      <c r="DC79">
        <f>ROUND((ROUND(AT79*AG79,2)*0.8),6)</f>
        <v>0</v>
      </c>
    </row>
    <row r="80" spans="1:107" x14ac:dyDescent="0.2">
      <c r="A80">
        <f>ROW(Source!A40)</f>
        <v>40</v>
      </c>
      <c r="B80">
        <v>16781625</v>
      </c>
      <c r="C80">
        <v>16781822</v>
      </c>
      <c r="D80">
        <v>15430395</v>
      </c>
      <c r="E80">
        <v>1</v>
      </c>
      <c r="F80">
        <v>1</v>
      </c>
      <c r="G80">
        <v>1</v>
      </c>
      <c r="H80">
        <v>1</v>
      </c>
      <c r="I80" t="s">
        <v>661</v>
      </c>
      <c r="J80" t="s">
        <v>6</v>
      </c>
      <c r="K80" t="s">
        <v>662</v>
      </c>
      <c r="L80">
        <v>1191</v>
      </c>
      <c r="N80">
        <v>1013</v>
      </c>
      <c r="O80" t="s">
        <v>660</v>
      </c>
      <c r="P80" t="s">
        <v>660</v>
      </c>
      <c r="Q80">
        <v>1</v>
      </c>
      <c r="W80">
        <v>0</v>
      </c>
      <c r="X80">
        <v>-1417349443</v>
      </c>
      <c r="Y80">
        <v>2.59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6</v>
      </c>
      <c r="AT80">
        <v>2.59</v>
      </c>
      <c r="AU80" t="s">
        <v>6</v>
      </c>
      <c r="AV80">
        <v>2</v>
      </c>
      <c r="AW80">
        <v>2</v>
      </c>
      <c r="AX80">
        <v>16781824</v>
      </c>
      <c r="AY80">
        <v>1</v>
      </c>
      <c r="AZ80">
        <v>2048</v>
      </c>
      <c r="BA80">
        <v>84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Y80*Source!I40</f>
        <v>0.99714999999999998</v>
      </c>
      <c r="CY80">
        <f>AD80</f>
        <v>0</v>
      </c>
      <c r="CZ80">
        <f>AH80</f>
        <v>0</v>
      </c>
      <c r="DA80">
        <f>AL80</f>
        <v>1</v>
      </c>
      <c r="DB80">
        <f>ROUND(ROUND(AT80*CZ80,2),6)</f>
        <v>0</v>
      </c>
      <c r="DC80">
        <f>ROUND(ROUND(AT80*AG80,2),6)</f>
        <v>0</v>
      </c>
    </row>
    <row r="81" spans="1:107" x14ac:dyDescent="0.2">
      <c r="A81">
        <f>ROW(Source!A40)</f>
        <v>40</v>
      </c>
      <c r="B81">
        <v>16781625</v>
      </c>
      <c r="C81">
        <v>16781822</v>
      </c>
      <c r="D81">
        <v>15247680</v>
      </c>
      <c r="E81">
        <v>1</v>
      </c>
      <c r="F81">
        <v>1</v>
      </c>
      <c r="G81">
        <v>1</v>
      </c>
      <c r="H81">
        <v>2</v>
      </c>
      <c r="I81" t="s">
        <v>671</v>
      </c>
      <c r="J81" t="s">
        <v>672</v>
      </c>
      <c r="K81" t="s">
        <v>673</v>
      </c>
      <c r="L81">
        <v>1368</v>
      </c>
      <c r="N81">
        <v>1011</v>
      </c>
      <c r="O81" t="s">
        <v>666</v>
      </c>
      <c r="P81" t="s">
        <v>666</v>
      </c>
      <c r="Q81">
        <v>1</v>
      </c>
      <c r="W81">
        <v>0</v>
      </c>
      <c r="X81">
        <v>-1718674368</v>
      </c>
      <c r="Y81">
        <v>0.83200000000000007</v>
      </c>
      <c r="AA81">
        <v>0</v>
      </c>
      <c r="AB81">
        <v>111.99</v>
      </c>
      <c r="AC81">
        <v>13.5</v>
      </c>
      <c r="AD81">
        <v>0</v>
      </c>
      <c r="AE81">
        <v>0</v>
      </c>
      <c r="AF81">
        <v>111.99</v>
      </c>
      <c r="AG81">
        <v>13.5</v>
      </c>
      <c r="AH81">
        <v>0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6</v>
      </c>
      <c r="AT81">
        <v>1.04</v>
      </c>
      <c r="AU81" t="s">
        <v>50</v>
      </c>
      <c r="AV81">
        <v>0</v>
      </c>
      <c r="AW81">
        <v>2</v>
      </c>
      <c r="AX81">
        <v>16781825</v>
      </c>
      <c r="AY81">
        <v>1</v>
      </c>
      <c r="AZ81">
        <v>0</v>
      </c>
      <c r="BA81">
        <v>85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Y81*Source!I40</f>
        <v>0.32032000000000005</v>
      </c>
      <c r="CY81">
        <f>AB81</f>
        <v>111.99</v>
      </c>
      <c r="CZ81">
        <f>AF81</f>
        <v>111.99</v>
      </c>
      <c r="DA81">
        <f>AJ81</f>
        <v>1</v>
      </c>
      <c r="DB81">
        <f>ROUND((ROUND(AT81*CZ81,2)*0.8),6)</f>
        <v>93.176000000000002</v>
      </c>
      <c r="DC81">
        <f>ROUND((ROUND(AT81*AG81,2)*0.8),6)</f>
        <v>11.231999999999999</v>
      </c>
    </row>
    <row r="82" spans="1:107" x14ac:dyDescent="0.2">
      <c r="A82">
        <f>ROW(Source!A40)</f>
        <v>40</v>
      </c>
      <c r="B82">
        <v>16781625</v>
      </c>
      <c r="C82">
        <v>16781822</v>
      </c>
      <c r="D82">
        <v>15249073</v>
      </c>
      <c r="E82">
        <v>1</v>
      </c>
      <c r="F82">
        <v>1</v>
      </c>
      <c r="G82">
        <v>1</v>
      </c>
      <c r="H82">
        <v>2</v>
      </c>
      <c r="I82" t="s">
        <v>674</v>
      </c>
      <c r="J82" t="s">
        <v>675</v>
      </c>
      <c r="K82" t="s">
        <v>676</v>
      </c>
      <c r="L82">
        <v>1368</v>
      </c>
      <c r="N82">
        <v>1011</v>
      </c>
      <c r="O82" t="s">
        <v>666</v>
      </c>
      <c r="P82" t="s">
        <v>666</v>
      </c>
      <c r="Q82">
        <v>1</v>
      </c>
      <c r="W82">
        <v>0</v>
      </c>
      <c r="X82">
        <v>1372534845</v>
      </c>
      <c r="Y82">
        <v>1.2400000000000002</v>
      </c>
      <c r="AA82">
        <v>0</v>
      </c>
      <c r="AB82">
        <v>65.709999999999994</v>
      </c>
      <c r="AC82">
        <v>11.6</v>
      </c>
      <c r="AD82">
        <v>0</v>
      </c>
      <c r="AE82">
        <v>0</v>
      </c>
      <c r="AF82">
        <v>65.709999999999994</v>
      </c>
      <c r="AG82">
        <v>11.6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6</v>
      </c>
      <c r="AT82">
        <v>1.55</v>
      </c>
      <c r="AU82" t="s">
        <v>50</v>
      </c>
      <c r="AV82">
        <v>0</v>
      </c>
      <c r="AW82">
        <v>2</v>
      </c>
      <c r="AX82">
        <v>16781826</v>
      </c>
      <c r="AY82">
        <v>1</v>
      </c>
      <c r="AZ82">
        <v>0</v>
      </c>
      <c r="BA82">
        <v>86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Y82*Source!I40</f>
        <v>0.4774000000000001</v>
      </c>
      <c r="CY82">
        <f>AB82</f>
        <v>65.709999999999994</v>
      </c>
      <c r="CZ82">
        <f>AF82</f>
        <v>65.709999999999994</v>
      </c>
      <c r="DA82">
        <f>AJ82</f>
        <v>1</v>
      </c>
      <c r="DB82">
        <f>ROUND((ROUND(AT82*CZ82,2)*0.8),6)</f>
        <v>81.48</v>
      </c>
      <c r="DC82">
        <f>ROUND((ROUND(AT82*AG82,2)*0.8),6)</f>
        <v>14.384</v>
      </c>
    </row>
    <row r="83" spans="1:107" x14ac:dyDescent="0.2">
      <c r="A83">
        <f>ROW(Source!A40)</f>
        <v>40</v>
      </c>
      <c r="B83">
        <v>16781625</v>
      </c>
      <c r="C83">
        <v>16781822</v>
      </c>
      <c r="D83">
        <v>15167719</v>
      </c>
      <c r="E83">
        <v>1</v>
      </c>
      <c r="F83">
        <v>1</v>
      </c>
      <c r="G83">
        <v>1</v>
      </c>
      <c r="H83">
        <v>3</v>
      </c>
      <c r="I83" t="s">
        <v>742</v>
      </c>
      <c r="J83" t="s">
        <v>743</v>
      </c>
      <c r="K83" t="s">
        <v>744</v>
      </c>
      <c r="L83">
        <v>1346</v>
      </c>
      <c r="N83">
        <v>1009</v>
      </c>
      <c r="O83" t="s">
        <v>201</v>
      </c>
      <c r="P83" t="s">
        <v>201</v>
      </c>
      <c r="Q83">
        <v>1</v>
      </c>
      <c r="W83">
        <v>0</v>
      </c>
      <c r="X83">
        <v>-1575546811</v>
      </c>
      <c r="Y83">
        <v>0</v>
      </c>
      <c r="AA83">
        <v>16.600000000000001</v>
      </c>
      <c r="AB83">
        <v>0</v>
      </c>
      <c r="AC83">
        <v>0</v>
      </c>
      <c r="AD83">
        <v>0</v>
      </c>
      <c r="AE83">
        <v>16.600000000000001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10</v>
      </c>
      <c r="AU83" t="s">
        <v>38</v>
      </c>
      <c r="AV83">
        <v>0</v>
      </c>
      <c r="AW83">
        <v>2</v>
      </c>
      <c r="AX83">
        <v>16781828</v>
      </c>
      <c r="AY83">
        <v>1</v>
      </c>
      <c r="AZ83">
        <v>0</v>
      </c>
      <c r="BA83">
        <v>88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Y83*Source!I40</f>
        <v>0</v>
      </c>
      <c r="CY83">
        <f t="shared" ref="CY83:CY96" si="12">AA83</f>
        <v>16.600000000000001</v>
      </c>
      <c r="CZ83">
        <f t="shared" ref="CZ83:CZ96" si="13">AE83</f>
        <v>16.600000000000001</v>
      </c>
      <c r="DA83">
        <f t="shared" ref="DA83:DA96" si="14">AI83</f>
        <v>1</v>
      </c>
      <c r="DB83">
        <f t="shared" ref="DB83:DB96" si="15">ROUND((ROUND(AT83*CZ83,2)*0),6)</f>
        <v>0</v>
      </c>
      <c r="DC83">
        <f t="shared" ref="DC83:DC96" si="16">ROUND((ROUND(AT83*AG83,2)*0),6)</f>
        <v>0</v>
      </c>
    </row>
    <row r="84" spans="1:107" x14ac:dyDescent="0.2">
      <c r="A84">
        <f>ROW(Source!A40)</f>
        <v>40</v>
      </c>
      <c r="B84">
        <v>16781625</v>
      </c>
      <c r="C84">
        <v>16781822</v>
      </c>
      <c r="D84">
        <v>15167787</v>
      </c>
      <c r="E84">
        <v>1</v>
      </c>
      <c r="F84">
        <v>1</v>
      </c>
      <c r="G84">
        <v>1</v>
      </c>
      <c r="H84">
        <v>3</v>
      </c>
      <c r="I84" t="s">
        <v>745</v>
      </c>
      <c r="J84" t="s">
        <v>746</v>
      </c>
      <c r="K84" t="s">
        <v>747</v>
      </c>
      <c r="L84">
        <v>1356</v>
      </c>
      <c r="N84">
        <v>1010</v>
      </c>
      <c r="O84" t="s">
        <v>748</v>
      </c>
      <c r="P84" t="s">
        <v>748</v>
      </c>
      <c r="Q84">
        <v>1000</v>
      </c>
      <c r="W84">
        <v>0</v>
      </c>
      <c r="X84">
        <v>72387144</v>
      </c>
      <c r="Y84">
        <v>0</v>
      </c>
      <c r="AA84">
        <v>253.8</v>
      </c>
      <c r="AB84">
        <v>0</v>
      </c>
      <c r="AC84">
        <v>0</v>
      </c>
      <c r="AD84">
        <v>0</v>
      </c>
      <c r="AE84">
        <v>253.8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6</v>
      </c>
      <c r="AT84">
        <v>0.14000000000000001</v>
      </c>
      <c r="AU84" t="s">
        <v>38</v>
      </c>
      <c r="AV84">
        <v>0</v>
      </c>
      <c r="AW84">
        <v>2</v>
      </c>
      <c r="AX84">
        <v>16781829</v>
      </c>
      <c r="AY84">
        <v>1</v>
      </c>
      <c r="AZ84">
        <v>0</v>
      </c>
      <c r="BA84">
        <v>89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Y84*Source!I40</f>
        <v>0</v>
      </c>
      <c r="CY84">
        <f t="shared" si="12"/>
        <v>253.8</v>
      </c>
      <c r="CZ84">
        <f t="shared" si="13"/>
        <v>253.8</v>
      </c>
      <c r="DA84">
        <f t="shared" si="14"/>
        <v>1</v>
      </c>
      <c r="DB84">
        <f t="shared" si="15"/>
        <v>0</v>
      </c>
      <c r="DC84">
        <f t="shared" si="16"/>
        <v>0</v>
      </c>
    </row>
    <row r="85" spans="1:107" x14ac:dyDescent="0.2">
      <c r="A85">
        <f>ROW(Source!A40)</f>
        <v>40</v>
      </c>
      <c r="B85">
        <v>16781625</v>
      </c>
      <c r="C85">
        <v>16781822</v>
      </c>
      <c r="D85">
        <v>15169982</v>
      </c>
      <c r="E85">
        <v>1</v>
      </c>
      <c r="F85">
        <v>1</v>
      </c>
      <c r="G85">
        <v>1</v>
      </c>
      <c r="H85">
        <v>3</v>
      </c>
      <c r="I85" t="s">
        <v>749</v>
      </c>
      <c r="J85" t="s">
        <v>750</v>
      </c>
      <c r="K85" t="s">
        <v>751</v>
      </c>
      <c r="L85">
        <v>1348</v>
      </c>
      <c r="N85">
        <v>1009</v>
      </c>
      <c r="O85" t="s">
        <v>193</v>
      </c>
      <c r="P85" t="s">
        <v>193</v>
      </c>
      <c r="Q85">
        <v>1000</v>
      </c>
      <c r="W85">
        <v>0</v>
      </c>
      <c r="X85">
        <v>-1106145302</v>
      </c>
      <c r="Y85">
        <v>0</v>
      </c>
      <c r="AA85">
        <v>35011</v>
      </c>
      <c r="AB85">
        <v>0</v>
      </c>
      <c r="AC85">
        <v>0</v>
      </c>
      <c r="AD85">
        <v>0</v>
      </c>
      <c r="AE85">
        <v>35011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</v>
      </c>
      <c r="AT85">
        <v>8.8999999999999999E-3</v>
      </c>
      <c r="AU85" t="s">
        <v>38</v>
      </c>
      <c r="AV85">
        <v>0</v>
      </c>
      <c r="AW85">
        <v>2</v>
      </c>
      <c r="AX85">
        <v>16781830</v>
      </c>
      <c r="AY85">
        <v>1</v>
      </c>
      <c r="AZ85">
        <v>0</v>
      </c>
      <c r="BA85">
        <v>90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Y85*Source!I40</f>
        <v>0</v>
      </c>
      <c r="CY85">
        <f t="shared" si="12"/>
        <v>35011</v>
      </c>
      <c r="CZ85">
        <f t="shared" si="13"/>
        <v>35011</v>
      </c>
      <c r="DA85">
        <f t="shared" si="14"/>
        <v>1</v>
      </c>
      <c r="DB85">
        <f t="shared" si="15"/>
        <v>0</v>
      </c>
      <c r="DC85">
        <f t="shared" si="16"/>
        <v>0</v>
      </c>
    </row>
    <row r="86" spans="1:107" x14ac:dyDescent="0.2">
      <c r="A86">
        <f>ROW(Source!A40)</f>
        <v>40</v>
      </c>
      <c r="B86">
        <v>16781625</v>
      </c>
      <c r="C86">
        <v>16781822</v>
      </c>
      <c r="D86">
        <v>15170090</v>
      </c>
      <c r="E86">
        <v>1</v>
      </c>
      <c r="F86">
        <v>1</v>
      </c>
      <c r="G86">
        <v>1</v>
      </c>
      <c r="H86">
        <v>3</v>
      </c>
      <c r="I86" t="s">
        <v>752</v>
      </c>
      <c r="J86" t="s">
        <v>753</v>
      </c>
      <c r="K86" t="s">
        <v>754</v>
      </c>
      <c r="L86">
        <v>1348</v>
      </c>
      <c r="N86">
        <v>1009</v>
      </c>
      <c r="O86" t="s">
        <v>193</v>
      </c>
      <c r="P86" t="s">
        <v>193</v>
      </c>
      <c r="Q86">
        <v>1000</v>
      </c>
      <c r="W86">
        <v>0</v>
      </c>
      <c r="X86">
        <v>-735561281</v>
      </c>
      <c r="Y86">
        <v>0</v>
      </c>
      <c r="AA86">
        <v>22558</v>
      </c>
      <c r="AB86">
        <v>0</v>
      </c>
      <c r="AC86">
        <v>0</v>
      </c>
      <c r="AD86">
        <v>0</v>
      </c>
      <c r="AE86">
        <v>22558</v>
      </c>
      <c r="AF86">
        <v>0</v>
      </c>
      <c r="AG86">
        <v>0</v>
      </c>
      <c r="AH86">
        <v>0</v>
      </c>
      <c r="AI86">
        <v>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6</v>
      </c>
      <c r="AT86">
        <v>1.1999999999999999E-3</v>
      </c>
      <c r="AU86" t="s">
        <v>38</v>
      </c>
      <c r="AV86">
        <v>0</v>
      </c>
      <c r="AW86">
        <v>2</v>
      </c>
      <c r="AX86">
        <v>16781831</v>
      </c>
      <c r="AY86">
        <v>1</v>
      </c>
      <c r="AZ86">
        <v>0</v>
      </c>
      <c r="BA86">
        <v>91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Y86*Source!I40</f>
        <v>0</v>
      </c>
      <c r="CY86">
        <f t="shared" si="12"/>
        <v>22558</v>
      </c>
      <c r="CZ86">
        <f t="shared" si="13"/>
        <v>22558</v>
      </c>
      <c r="DA86">
        <f t="shared" si="14"/>
        <v>1</v>
      </c>
      <c r="DB86">
        <f t="shared" si="15"/>
        <v>0</v>
      </c>
      <c r="DC86">
        <f t="shared" si="16"/>
        <v>0</v>
      </c>
    </row>
    <row r="87" spans="1:107" x14ac:dyDescent="0.2">
      <c r="A87">
        <f>ROW(Source!A40)</f>
        <v>40</v>
      </c>
      <c r="B87">
        <v>16781625</v>
      </c>
      <c r="C87">
        <v>16781822</v>
      </c>
      <c r="D87">
        <v>15170814</v>
      </c>
      <c r="E87">
        <v>1</v>
      </c>
      <c r="F87">
        <v>1</v>
      </c>
      <c r="G87">
        <v>1</v>
      </c>
      <c r="H87">
        <v>3</v>
      </c>
      <c r="I87" t="s">
        <v>755</v>
      </c>
      <c r="J87" t="s">
        <v>756</v>
      </c>
      <c r="K87" t="s">
        <v>757</v>
      </c>
      <c r="L87">
        <v>1346</v>
      </c>
      <c r="N87">
        <v>1009</v>
      </c>
      <c r="O87" t="s">
        <v>201</v>
      </c>
      <c r="P87" t="s">
        <v>201</v>
      </c>
      <c r="Q87">
        <v>1</v>
      </c>
      <c r="W87">
        <v>0</v>
      </c>
      <c r="X87">
        <v>650483364</v>
      </c>
      <c r="Y87">
        <v>0</v>
      </c>
      <c r="AA87">
        <v>51.98</v>
      </c>
      <c r="AB87">
        <v>0</v>
      </c>
      <c r="AC87">
        <v>0</v>
      </c>
      <c r="AD87">
        <v>0</v>
      </c>
      <c r="AE87">
        <v>51.98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6</v>
      </c>
      <c r="AT87">
        <v>10</v>
      </c>
      <c r="AU87" t="s">
        <v>38</v>
      </c>
      <c r="AV87">
        <v>0</v>
      </c>
      <c r="AW87">
        <v>2</v>
      </c>
      <c r="AX87">
        <v>16781832</v>
      </c>
      <c r="AY87">
        <v>1</v>
      </c>
      <c r="AZ87">
        <v>0</v>
      </c>
      <c r="BA87">
        <v>92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Y87*Source!I40</f>
        <v>0</v>
      </c>
      <c r="CY87">
        <f t="shared" si="12"/>
        <v>51.98</v>
      </c>
      <c r="CZ87">
        <f t="shared" si="13"/>
        <v>51.98</v>
      </c>
      <c r="DA87">
        <f t="shared" si="14"/>
        <v>1</v>
      </c>
      <c r="DB87">
        <f t="shared" si="15"/>
        <v>0</v>
      </c>
      <c r="DC87">
        <f t="shared" si="16"/>
        <v>0</v>
      </c>
    </row>
    <row r="88" spans="1:107" x14ac:dyDescent="0.2">
      <c r="A88">
        <f>ROW(Source!A40)</f>
        <v>40</v>
      </c>
      <c r="B88">
        <v>16781625</v>
      </c>
      <c r="C88">
        <v>16781822</v>
      </c>
      <c r="D88">
        <v>15171027</v>
      </c>
      <c r="E88">
        <v>1</v>
      </c>
      <c r="F88">
        <v>1</v>
      </c>
      <c r="G88">
        <v>1</v>
      </c>
      <c r="H88">
        <v>3</v>
      </c>
      <c r="I88" t="s">
        <v>758</v>
      </c>
      <c r="J88" t="s">
        <v>759</v>
      </c>
      <c r="K88" t="s">
        <v>760</v>
      </c>
      <c r="L88">
        <v>1302</v>
      </c>
      <c r="N88">
        <v>1003</v>
      </c>
      <c r="O88" t="s">
        <v>738</v>
      </c>
      <c r="P88" t="s">
        <v>738</v>
      </c>
      <c r="Q88">
        <v>10</v>
      </c>
      <c r="W88">
        <v>0</v>
      </c>
      <c r="X88">
        <v>-1072778819</v>
      </c>
      <c r="Y88">
        <v>0</v>
      </c>
      <c r="AA88">
        <v>73.650000000000006</v>
      </c>
      <c r="AB88">
        <v>0</v>
      </c>
      <c r="AC88">
        <v>0</v>
      </c>
      <c r="AD88">
        <v>0</v>
      </c>
      <c r="AE88">
        <v>73.650000000000006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6</v>
      </c>
      <c r="AT88">
        <v>1.27</v>
      </c>
      <c r="AU88" t="s">
        <v>38</v>
      </c>
      <c r="AV88">
        <v>0</v>
      </c>
      <c r="AW88">
        <v>2</v>
      </c>
      <c r="AX88">
        <v>16781833</v>
      </c>
      <c r="AY88">
        <v>1</v>
      </c>
      <c r="AZ88">
        <v>0</v>
      </c>
      <c r="BA88">
        <v>93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Y88*Source!I40</f>
        <v>0</v>
      </c>
      <c r="CY88">
        <f t="shared" si="12"/>
        <v>73.650000000000006</v>
      </c>
      <c r="CZ88">
        <f t="shared" si="13"/>
        <v>73.650000000000006</v>
      </c>
      <c r="DA88">
        <f t="shared" si="14"/>
        <v>1</v>
      </c>
      <c r="DB88">
        <f t="shared" si="15"/>
        <v>0</v>
      </c>
      <c r="DC88">
        <f t="shared" si="16"/>
        <v>0</v>
      </c>
    </row>
    <row r="89" spans="1:107" x14ac:dyDescent="0.2">
      <c r="A89">
        <f>ROW(Source!A40)</f>
        <v>40</v>
      </c>
      <c r="B89">
        <v>16781625</v>
      </c>
      <c r="C89">
        <v>16781822</v>
      </c>
      <c r="D89">
        <v>15171982</v>
      </c>
      <c r="E89">
        <v>1</v>
      </c>
      <c r="F89">
        <v>1</v>
      </c>
      <c r="G89">
        <v>1</v>
      </c>
      <c r="H89">
        <v>3</v>
      </c>
      <c r="I89" t="s">
        <v>761</v>
      </c>
      <c r="J89" t="s">
        <v>762</v>
      </c>
      <c r="K89" t="s">
        <v>763</v>
      </c>
      <c r="L89">
        <v>1348</v>
      </c>
      <c r="N89">
        <v>1009</v>
      </c>
      <c r="O89" t="s">
        <v>193</v>
      </c>
      <c r="P89" t="s">
        <v>193</v>
      </c>
      <c r="Q89">
        <v>1000</v>
      </c>
      <c r="W89">
        <v>0</v>
      </c>
      <c r="X89">
        <v>-1421715385</v>
      </c>
      <c r="Y89">
        <v>0</v>
      </c>
      <c r="AA89">
        <v>729.98</v>
      </c>
      <c r="AB89">
        <v>0</v>
      </c>
      <c r="AC89">
        <v>0</v>
      </c>
      <c r="AD89">
        <v>0</v>
      </c>
      <c r="AE89">
        <v>729.98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6</v>
      </c>
      <c r="AT89">
        <v>7.4999999999999997E-3</v>
      </c>
      <c r="AU89" t="s">
        <v>38</v>
      </c>
      <c r="AV89">
        <v>0</v>
      </c>
      <c r="AW89">
        <v>2</v>
      </c>
      <c r="AX89">
        <v>16781834</v>
      </c>
      <c r="AY89">
        <v>1</v>
      </c>
      <c r="AZ89">
        <v>0</v>
      </c>
      <c r="BA89">
        <v>94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Y89*Source!I40</f>
        <v>0</v>
      </c>
      <c r="CY89">
        <f t="shared" si="12"/>
        <v>729.98</v>
      </c>
      <c r="CZ89">
        <f t="shared" si="13"/>
        <v>729.98</v>
      </c>
      <c r="DA89">
        <f t="shared" si="14"/>
        <v>1</v>
      </c>
      <c r="DB89">
        <f t="shared" si="15"/>
        <v>0</v>
      </c>
      <c r="DC89">
        <f t="shared" si="16"/>
        <v>0</v>
      </c>
    </row>
    <row r="90" spans="1:107" x14ac:dyDescent="0.2">
      <c r="A90">
        <f>ROW(Source!A40)</f>
        <v>40</v>
      </c>
      <c r="B90">
        <v>16781625</v>
      </c>
      <c r="C90">
        <v>16781822</v>
      </c>
      <c r="D90">
        <v>15191842</v>
      </c>
      <c r="E90">
        <v>1</v>
      </c>
      <c r="F90">
        <v>1</v>
      </c>
      <c r="G90">
        <v>1</v>
      </c>
      <c r="H90">
        <v>3</v>
      </c>
      <c r="I90" t="s">
        <v>764</v>
      </c>
      <c r="J90" t="s">
        <v>765</v>
      </c>
      <c r="K90" t="s">
        <v>766</v>
      </c>
      <c r="L90">
        <v>1348</v>
      </c>
      <c r="N90">
        <v>1009</v>
      </c>
      <c r="O90" t="s">
        <v>193</v>
      </c>
      <c r="P90" t="s">
        <v>193</v>
      </c>
      <c r="Q90">
        <v>1000</v>
      </c>
      <c r="W90">
        <v>0</v>
      </c>
      <c r="X90">
        <v>858854653</v>
      </c>
      <c r="Y90">
        <v>0</v>
      </c>
      <c r="AA90">
        <v>16147</v>
      </c>
      <c r="AB90">
        <v>0</v>
      </c>
      <c r="AC90">
        <v>0</v>
      </c>
      <c r="AD90">
        <v>0</v>
      </c>
      <c r="AE90">
        <v>16147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6</v>
      </c>
      <c r="AT90">
        <v>3.6999999999999998E-2</v>
      </c>
      <c r="AU90" t="s">
        <v>38</v>
      </c>
      <c r="AV90">
        <v>0</v>
      </c>
      <c r="AW90">
        <v>2</v>
      </c>
      <c r="AX90">
        <v>16781835</v>
      </c>
      <c r="AY90">
        <v>1</v>
      </c>
      <c r="AZ90">
        <v>0</v>
      </c>
      <c r="BA90">
        <v>95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Y90*Source!I40</f>
        <v>0</v>
      </c>
      <c r="CY90">
        <f t="shared" si="12"/>
        <v>16147</v>
      </c>
      <c r="CZ90">
        <f t="shared" si="13"/>
        <v>16147</v>
      </c>
      <c r="DA90">
        <f t="shared" si="14"/>
        <v>1</v>
      </c>
      <c r="DB90">
        <f t="shared" si="15"/>
        <v>0</v>
      </c>
      <c r="DC90">
        <f t="shared" si="16"/>
        <v>0</v>
      </c>
    </row>
    <row r="91" spans="1:107" x14ac:dyDescent="0.2">
      <c r="A91">
        <f>ROW(Source!A40)</f>
        <v>40</v>
      </c>
      <c r="B91">
        <v>16781625</v>
      </c>
      <c r="C91">
        <v>16781822</v>
      </c>
      <c r="D91">
        <v>15191843</v>
      </c>
      <c r="E91">
        <v>1</v>
      </c>
      <c r="F91">
        <v>1</v>
      </c>
      <c r="G91">
        <v>1</v>
      </c>
      <c r="H91">
        <v>3</v>
      </c>
      <c r="I91" t="s">
        <v>767</v>
      </c>
      <c r="J91" t="s">
        <v>768</v>
      </c>
      <c r="K91" t="s">
        <v>769</v>
      </c>
      <c r="L91">
        <v>1348</v>
      </c>
      <c r="N91">
        <v>1009</v>
      </c>
      <c r="O91" t="s">
        <v>193</v>
      </c>
      <c r="P91" t="s">
        <v>193</v>
      </c>
      <c r="Q91">
        <v>1000</v>
      </c>
      <c r="W91">
        <v>0</v>
      </c>
      <c r="X91">
        <v>478228047</v>
      </c>
      <c r="Y91">
        <v>0</v>
      </c>
      <c r="AA91">
        <v>16147</v>
      </c>
      <c r="AB91">
        <v>0</v>
      </c>
      <c r="AC91">
        <v>0</v>
      </c>
      <c r="AD91">
        <v>0</v>
      </c>
      <c r="AE91">
        <v>16147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6</v>
      </c>
      <c r="AT91">
        <v>0.10100000000000001</v>
      </c>
      <c r="AU91" t="s">
        <v>38</v>
      </c>
      <c r="AV91">
        <v>0</v>
      </c>
      <c r="AW91">
        <v>2</v>
      </c>
      <c r="AX91">
        <v>16781836</v>
      </c>
      <c r="AY91">
        <v>1</v>
      </c>
      <c r="AZ91">
        <v>0</v>
      </c>
      <c r="BA91">
        <v>96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Y91*Source!I40</f>
        <v>0</v>
      </c>
      <c r="CY91">
        <f t="shared" si="12"/>
        <v>16147</v>
      </c>
      <c r="CZ91">
        <f t="shared" si="13"/>
        <v>16147</v>
      </c>
      <c r="DA91">
        <f t="shared" si="14"/>
        <v>1</v>
      </c>
      <c r="DB91">
        <f t="shared" si="15"/>
        <v>0</v>
      </c>
      <c r="DC91">
        <f t="shared" si="16"/>
        <v>0</v>
      </c>
    </row>
    <row r="92" spans="1:107" x14ac:dyDescent="0.2">
      <c r="A92">
        <f>ROW(Source!A40)</f>
        <v>40</v>
      </c>
      <c r="B92">
        <v>16781625</v>
      </c>
      <c r="C92">
        <v>16781822</v>
      </c>
      <c r="D92">
        <v>15199273</v>
      </c>
      <c r="E92">
        <v>1</v>
      </c>
      <c r="F92">
        <v>1</v>
      </c>
      <c r="G92">
        <v>1</v>
      </c>
      <c r="H92">
        <v>3</v>
      </c>
      <c r="I92" t="s">
        <v>770</v>
      </c>
      <c r="J92" t="s">
        <v>771</v>
      </c>
      <c r="K92" t="s">
        <v>772</v>
      </c>
      <c r="L92">
        <v>1339</v>
      </c>
      <c r="N92">
        <v>1007</v>
      </c>
      <c r="O92" t="s">
        <v>95</v>
      </c>
      <c r="P92" t="s">
        <v>95</v>
      </c>
      <c r="Q92">
        <v>1</v>
      </c>
      <c r="W92">
        <v>0</v>
      </c>
      <c r="X92">
        <v>234379111</v>
      </c>
      <c r="Y92">
        <v>0</v>
      </c>
      <c r="AA92">
        <v>530</v>
      </c>
      <c r="AB92">
        <v>0</v>
      </c>
      <c r="AC92">
        <v>0</v>
      </c>
      <c r="AD92">
        <v>0</v>
      </c>
      <c r="AE92">
        <v>530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6</v>
      </c>
      <c r="AT92">
        <v>5.15</v>
      </c>
      <c r="AU92" t="s">
        <v>38</v>
      </c>
      <c r="AV92">
        <v>0</v>
      </c>
      <c r="AW92">
        <v>2</v>
      </c>
      <c r="AX92">
        <v>16781837</v>
      </c>
      <c r="AY92">
        <v>1</v>
      </c>
      <c r="AZ92">
        <v>0</v>
      </c>
      <c r="BA92">
        <v>97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Y92*Source!I40</f>
        <v>0</v>
      </c>
      <c r="CY92">
        <f t="shared" si="12"/>
        <v>530</v>
      </c>
      <c r="CZ92">
        <f t="shared" si="13"/>
        <v>530</v>
      </c>
      <c r="DA92">
        <f t="shared" si="14"/>
        <v>1</v>
      </c>
      <c r="DB92">
        <f t="shared" si="15"/>
        <v>0</v>
      </c>
      <c r="DC92">
        <f t="shared" si="16"/>
        <v>0</v>
      </c>
    </row>
    <row r="93" spans="1:107" x14ac:dyDescent="0.2">
      <c r="A93">
        <f>ROW(Source!A40)</f>
        <v>40</v>
      </c>
      <c r="B93">
        <v>16781625</v>
      </c>
      <c r="C93">
        <v>16781822</v>
      </c>
      <c r="D93">
        <v>15202490</v>
      </c>
      <c r="E93">
        <v>1</v>
      </c>
      <c r="F93">
        <v>1</v>
      </c>
      <c r="G93">
        <v>1</v>
      </c>
      <c r="H93">
        <v>3</v>
      </c>
      <c r="I93" t="s">
        <v>773</v>
      </c>
      <c r="J93" t="s">
        <v>774</v>
      </c>
      <c r="K93" t="s">
        <v>775</v>
      </c>
      <c r="L93">
        <v>1346</v>
      </c>
      <c r="N93">
        <v>1009</v>
      </c>
      <c r="O93" t="s">
        <v>201</v>
      </c>
      <c r="P93" t="s">
        <v>201</v>
      </c>
      <c r="Q93">
        <v>1</v>
      </c>
      <c r="W93">
        <v>0</v>
      </c>
      <c r="X93">
        <v>-1684093315</v>
      </c>
      <c r="Y93">
        <v>0</v>
      </c>
      <c r="AA93">
        <v>8.09</v>
      </c>
      <c r="AB93">
        <v>0</v>
      </c>
      <c r="AC93">
        <v>0</v>
      </c>
      <c r="AD93">
        <v>0</v>
      </c>
      <c r="AE93">
        <v>8.09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6</v>
      </c>
      <c r="AT93">
        <v>4</v>
      </c>
      <c r="AU93" t="s">
        <v>38</v>
      </c>
      <c r="AV93">
        <v>0</v>
      </c>
      <c r="AW93">
        <v>2</v>
      </c>
      <c r="AX93">
        <v>16781838</v>
      </c>
      <c r="AY93">
        <v>1</v>
      </c>
      <c r="AZ93">
        <v>0</v>
      </c>
      <c r="BA93">
        <v>98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Y93*Source!I40</f>
        <v>0</v>
      </c>
      <c r="CY93">
        <f t="shared" si="12"/>
        <v>8.09</v>
      </c>
      <c r="CZ93">
        <f t="shared" si="13"/>
        <v>8.09</v>
      </c>
      <c r="DA93">
        <f t="shared" si="14"/>
        <v>1</v>
      </c>
      <c r="DB93">
        <f t="shared" si="15"/>
        <v>0</v>
      </c>
      <c r="DC93">
        <f t="shared" si="16"/>
        <v>0</v>
      </c>
    </row>
    <row r="94" spans="1:107" x14ac:dyDescent="0.2">
      <c r="A94">
        <f>ROW(Source!A40)</f>
        <v>40</v>
      </c>
      <c r="B94">
        <v>16781625</v>
      </c>
      <c r="C94">
        <v>16781822</v>
      </c>
      <c r="D94">
        <v>15202504</v>
      </c>
      <c r="E94">
        <v>1</v>
      </c>
      <c r="F94">
        <v>1</v>
      </c>
      <c r="G94">
        <v>1</v>
      </c>
      <c r="H94">
        <v>3</v>
      </c>
      <c r="I94" t="s">
        <v>776</v>
      </c>
      <c r="J94" t="s">
        <v>777</v>
      </c>
      <c r="K94" t="s">
        <v>778</v>
      </c>
      <c r="L94">
        <v>1346</v>
      </c>
      <c r="N94">
        <v>1009</v>
      </c>
      <c r="O94" t="s">
        <v>201</v>
      </c>
      <c r="P94" t="s">
        <v>201</v>
      </c>
      <c r="Q94">
        <v>1</v>
      </c>
      <c r="W94">
        <v>0</v>
      </c>
      <c r="X94">
        <v>-1230081286</v>
      </c>
      <c r="Y94">
        <v>0</v>
      </c>
      <c r="AA94">
        <v>45</v>
      </c>
      <c r="AB94">
        <v>0</v>
      </c>
      <c r="AC94">
        <v>0</v>
      </c>
      <c r="AD94">
        <v>0</v>
      </c>
      <c r="AE94">
        <v>45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6</v>
      </c>
      <c r="AT94">
        <v>1</v>
      </c>
      <c r="AU94" t="s">
        <v>38</v>
      </c>
      <c r="AV94">
        <v>0</v>
      </c>
      <c r="AW94">
        <v>2</v>
      </c>
      <c r="AX94">
        <v>16781839</v>
      </c>
      <c r="AY94">
        <v>1</v>
      </c>
      <c r="AZ94">
        <v>0</v>
      </c>
      <c r="BA94">
        <v>99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Y94*Source!I40</f>
        <v>0</v>
      </c>
      <c r="CY94">
        <f t="shared" si="12"/>
        <v>45</v>
      </c>
      <c r="CZ94">
        <f t="shared" si="13"/>
        <v>45</v>
      </c>
      <c r="DA94">
        <f t="shared" si="14"/>
        <v>1</v>
      </c>
      <c r="DB94">
        <f t="shared" si="15"/>
        <v>0</v>
      </c>
      <c r="DC94">
        <f t="shared" si="16"/>
        <v>0</v>
      </c>
    </row>
    <row r="95" spans="1:107" x14ac:dyDescent="0.2">
      <c r="A95">
        <f>ROW(Source!A40)</f>
        <v>40</v>
      </c>
      <c r="B95">
        <v>16781625</v>
      </c>
      <c r="C95">
        <v>16781822</v>
      </c>
      <c r="D95">
        <v>15204407</v>
      </c>
      <c r="E95">
        <v>1</v>
      </c>
      <c r="F95">
        <v>1</v>
      </c>
      <c r="G95">
        <v>1</v>
      </c>
      <c r="H95">
        <v>3</v>
      </c>
      <c r="I95" t="s">
        <v>779</v>
      </c>
      <c r="J95" t="s">
        <v>780</v>
      </c>
      <c r="K95" t="s">
        <v>781</v>
      </c>
      <c r="L95">
        <v>1348</v>
      </c>
      <c r="N95">
        <v>1009</v>
      </c>
      <c r="O95" t="s">
        <v>193</v>
      </c>
      <c r="P95" t="s">
        <v>193</v>
      </c>
      <c r="Q95">
        <v>1000</v>
      </c>
      <c r="W95">
        <v>0</v>
      </c>
      <c r="X95">
        <v>-1014191970</v>
      </c>
      <c r="Y95">
        <v>0</v>
      </c>
      <c r="AA95">
        <v>17183</v>
      </c>
      <c r="AB95">
        <v>0</v>
      </c>
      <c r="AC95">
        <v>0</v>
      </c>
      <c r="AD95">
        <v>0</v>
      </c>
      <c r="AE95">
        <v>17183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3.6999999999999998E-2</v>
      </c>
      <c r="AU95" t="s">
        <v>38</v>
      </c>
      <c r="AV95">
        <v>0</v>
      </c>
      <c r="AW95">
        <v>2</v>
      </c>
      <c r="AX95">
        <v>16781840</v>
      </c>
      <c r="AY95">
        <v>1</v>
      </c>
      <c r="AZ95">
        <v>0</v>
      </c>
      <c r="BA95">
        <v>100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Y95*Source!I40</f>
        <v>0</v>
      </c>
      <c r="CY95">
        <f t="shared" si="12"/>
        <v>17183</v>
      </c>
      <c r="CZ95">
        <f t="shared" si="13"/>
        <v>17183</v>
      </c>
      <c r="DA95">
        <f t="shared" si="14"/>
        <v>1</v>
      </c>
      <c r="DB95">
        <f t="shared" si="15"/>
        <v>0</v>
      </c>
      <c r="DC95">
        <f t="shared" si="16"/>
        <v>0</v>
      </c>
    </row>
    <row r="96" spans="1:107" x14ac:dyDescent="0.2">
      <c r="A96">
        <f>ROW(Source!A40)</f>
        <v>40</v>
      </c>
      <c r="B96">
        <v>16781625</v>
      </c>
      <c r="C96">
        <v>16781822</v>
      </c>
      <c r="D96">
        <v>15204455</v>
      </c>
      <c r="E96">
        <v>1</v>
      </c>
      <c r="F96">
        <v>1</v>
      </c>
      <c r="G96">
        <v>1</v>
      </c>
      <c r="H96">
        <v>3</v>
      </c>
      <c r="I96" t="s">
        <v>782</v>
      </c>
      <c r="J96" t="s">
        <v>783</v>
      </c>
      <c r="K96" t="s">
        <v>784</v>
      </c>
      <c r="L96">
        <v>1348</v>
      </c>
      <c r="N96">
        <v>1009</v>
      </c>
      <c r="O96" t="s">
        <v>193</v>
      </c>
      <c r="P96" t="s">
        <v>193</v>
      </c>
      <c r="Q96">
        <v>1000</v>
      </c>
      <c r="W96">
        <v>0</v>
      </c>
      <c r="X96">
        <v>-1931289560</v>
      </c>
      <c r="Y96">
        <v>0</v>
      </c>
      <c r="AA96">
        <v>13500</v>
      </c>
      <c r="AB96">
        <v>0</v>
      </c>
      <c r="AC96">
        <v>0</v>
      </c>
      <c r="AD96">
        <v>0</v>
      </c>
      <c r="AE96">
        <v>13500</v>
      </c>
      <c r="AF96">
        <v>0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6</v>
      </c>
      <c r="AT96">
        <v>0.05</v>
      </c>
      <c r="AU96" t="s">
        <v>38</v>
      </c>
      <c r="AV96">
        <v>0</v>
      </c>
      <c r="AW96">
        <v>2</v>
      </c>
      <c r="AX96">
        <v>16781841</v>
      </c>
      <c r="AY96">
        <v>1</v>
      </c>
      <c r="AZ96">
        <v>0</v>
      </c>
      <c r="BA96">
        <v>101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Y96*Source!I40</f>
        <v>0</v>
      </c>
      <c r="CY96">
        <f t="shared" si="12"/>
        <v>13500</v>
      </c>
      <c r="CZ96">
        <f t="shared" si="13"/>
        <v>13500</v>
      </c>
      <c r="DA96">
        <f t="shared" si="14"/>
        <v>1</v>
      </c>
      <c r="DB96">
        <f t="shared" si="15"/>
        <v>0</v>
      </c>
      <c r="DC96">
        <f t="shared" si="16"/>
        <v>0</v>
      </c>
    </row>
    <row r="97" spans="1:107" x14ac:dyDescent="0.2">
      <c r="A97">
        <f>ROW(Source!A41)</f>
        <v>41</v>
      </c>
      <c r="B97">
        <v>16781639</v>
      </c>
      <c r="C97">
        <v>16781822</v>
      </c>
      <c r="D97">
        <v>15430447</v>
      </c>
      <c r="E97">
        <v>1</v>
      </c>
      <c r="F97">
        <v>1</v>
      </c>
      <c r="G97">
        <v>1</v>
      </c>
      <c r="H97">
        <v>1</v>
      </c>
      <c r="I97" t="s">
        <v>700</v>
      </c>
      <c r="J97" t="s">
        <v>6</v>
      </c>
      <c r="K97" t="s">
        <v>701</v>
      </c>
      <c r="L97">
        <v>1191</v>
      </c>
      <c r="N97">
        <v>1013</v>
      </c>
      <c r="O97" t="s">
        <v>660</v>
      </c>
      <c r="P97" t="s">
        <v>660</v>
      </c>
      <c r="Q97">
        <v>1</v>
      </c>
      <c r="W97">
        <v>0</v>
      </c>
      <c r="X97">
        <v>145020957</v>
      </c>
      <c r="Y97">
        <v>272.06400000000002</v>
      </c>
      <c r="AA97">
        <v>0</v>
      </c>
      <c r="AB97">
        <v>0</v>
      </c>
      <c r="AC97">
        <v>0</v>
      </c>
      <c r="AD97">
        <v>60.41</v>
      </c>
      <c r="AE97">
        <v>0</v>
      </c>
      <c r="AF97">
        <v>0</v>
      </c>
      <c r="AG97">
        <v>0</v>
      </c>
      <c r="AH97">
        <v>9.07</v>
      </c>
      <c r="AI97">
        <v>1</v>
      </c>
      <c r="AJ97">
        <v>1</v>
      </c>
      <c r="AK97">
        <v>1</v>
      </c>
      <c r="AL97">
        <v>6.66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6</v>
      </c>
      <c r="AT97">
        <v>340.08</v>
      </c>
      <c r="AU97" t="s">
        <v>50</v>
      </c>
      <c r="AV97">
        <v>1</v>
      </c>
      <c r="AW97">
        <v>2</v>
      </c>
      <c r="AX97">
        <v>16781823</v>
      </c>
      <c r="AY97">
        <v>1</v>
      </c>
      <c r="AZ97">
        <v>0</v>
      </c>
      <c r="BA97">
        <v>102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Y97*Source!I41</f>
        <v>104.74464</v>
      </c>
      <c r="CY97">
        <f>AD97</f>
        <v>60.41</v>
      </c>
      <c r="CZ97">
        <f>AH97</f>
        <v>9.07</v>
      </c>
      <c r="DA97">
        <f>AL97</f>
        <v>6.66</v>
      </c>
      <c r="DB97">
        <f>ROUND((ROUND(AT97*CZ97,2)*0.8),6)</f>
        <v>2467.6239999999998</v>
      </c>
      <c r="DC97">
        <f>ROUND((ROUND(AT97*AG97,2)*0.8),6)</f>
        <v>0</v>
      </c>
    </row>
    <row r="98" spans="1:107" x14ac:dyDescent="0.2">
      <c r="A98">
        <f>ROW(Source!A41)</f>
        <v>41</v>
      </c>
      <c r="B98">
        <v>16781639</v>
      </c>
      <c r="C98">
        <v>16781822</v>
      </c>
      <c r="D98">
        <v>15430395</v>
      </c>
      <c r="E98">
        <v>1</v>
      </c>
      <c r="F98">
        <v>1</v>
      </c>
      <c r="G98">
        <v>1</v>
      </c>
      <c r="H98">
        <v>1</v>
      </c>
      <c r="I98" t="s">
        <v>661</v>
      </c>
      <c r="J98" t="s">
        <v>6</v>
      </c>
      <c r="K98" t="s">
        <v>662</v>
      </c>
      <c r="L98">
        <v>1191</v>
      </c>
      <c r="N98">
        <v>1013</v>
      </c>
      <c r="O98" t="s">
        <v>660</v>
      </c>
      <c r="P98" t="s">
        <v>660</v>
      </c>
      <c r="Q98">
        <v>1</v>
      </c>
      <c r="W98">
        <v>0</v>
      </c>
      <c r="X98">
        <v>-1417349443</v>
      </c>
      <c r="Y98">
        <v>2.59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6.66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6</v>
      </c>
      <c r="AT98">
        <v>2.59</v>
      </c>
      <c r="AU98" t="s">
        <v>6</v>
      </c>
      <c r="AV98">
        <v>2</v>
      </c>
      <c r="AW98">
        <v>2</v>
      </c>
      <c r="AX98">
        <v>16781824</v>
      </c>
      <c r="AY98">
        <v>1</v>
      </c>
      <c r="AZ98">
        <v>2048</v>
      </c>
      <c r="BA98">
        <v>103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Y98*Source!I41</f>
        <v>0.99714999999999998</v>
      </c>
      <c r="CY98">
        <f>AD98</f>
        <v>0</v>
      </c>
      <c r="CZ98">
        <f>AH98</f>
        <v>0</v>
      </c>
      <c r="DA98">
        <f>AL98</f>
        <v>1</v>
      </c>
      <c r="DB98">
        <f>ROUND(ROUND(AT98*CZ98,2),6)</f>
        <v>0</v>
      </c>
      <c r="DC98">
        <f>ROUND(ROUND(AT98*AG98,2),6)</f>
        <v>0</v>
      </c>
    </row>
    <row r="99" spans="1:107" x14ac:dyDescent="0.2">
      <c r="A99">
        <f>ROW(Source!A41)</f>
        <v>41</v>
      </c>
      <c r="B99">
        <v>16781639</v>
      </c>
      <c r="C99">
        <v>16781822</v>
      </c>
      <c r="D99">
        <v>15247680</v>
      </c>
      <c r="E99">
        <v>1</v>
      </c>
      <c r="F99">
        <v>1</v>
      </c>
      <c r="G99">
        <v>1</v>
      </c>
      <c r="H99">
        <v>2</v>
      </c>
      <c r="I99" t="s">
        <v>671</v>
      </c>
      <c r="J99" t="s">
        <v>672</v>
      </c>
      <c r="K99" t="s">
        <v>673</v>
      </c>
      <c r="L99">
        <v>1368</v>
      </c>
      <c r="N99">
        <v>1011</v>
      </c>
      <c r="O99" t="s">
        <v>666</v>
      </c>
      <c r="P99" t="s">
        <v>666</v>
      </c>
      <c r="Q99">
        <v>1</v>
      </c>
      <c r="W99">
        <v>0</v>
      </c>
      <c r="X99">
        <v>-1718674368</v>
      </c>
      <c r="Y99">
        <v>0.83200000000000007</v>
      </c>
      <c r="AA99">
        <v>0</v>
      </c>
      <c r="AB99">
        <v>745.85</v>
      </c>
      <c r="AC99">
        <v>13.5</v>
      </c>
      <c r="AD99">
        <v>0</v>
      </c>
      <c r="AE99">
        <v>0</v>
      </c>
      <c r="AF99">
        <v>111.99</v>
      </c>
      <c r="AG99">
        <v>13.5</v>
      </c>
      <c r="AH99">
        <v>0</v>
      </c>
      <c r="AI99">
        <v>1</v>
      </c>
      <c r="AJ99">
        <v>6.66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6</v>
      </c>
      <c r="AT99">
        <v>1.04</v>
      </c>
      <c r="AU99" t="s">
        <v>50</v>
      </c>
      <c r="AV99">
        <v>0</v>
      </c>
      <c r="AW99">
        <v>2</v>
      </c>
      <c r="AX99">
        <v>16781825</v>
      </c>
      <c r="AY99">
        <v>1</v>
      </c>
      <c r="AZ99">
        <v>0</v>
      </c>
      <c r="BA99">
        <v>104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Y99*Source!I41</f>
        <v>0.32032000000000005</v>
      </c>
      <c r="CY99">
        <f>AB99</f>
        <v>745.85</v>
      </c>
      <c r="CZ99">
        <f>AF99</f>
        <v>111.99</v>
      </c>
      <c r="DA99">
        <f>AJ99</f>
        <v>6.66</v>
      </c>
      <c r="DB99">
        <f>ROUND((ROUND(AT99*CZ99,2)*0.8),6)</f>
        <v>93.176000000000002</v>
      </c>
      <c r="DC99">
        <f>ROUND((ROUND(AT99*AG99,2)*0.8),6)</f>
        <v>11.231999999999999</v>
      </c>
    </row>
    <row r="100" spans="1:107" x14ac:dyDescent="0.2">
      <c r="A100">
        <f>ROW(Source!A41)</f>
        <v>41</v>
      </c>
      <c r="B100">
        <v>16781639</v>
      </c>
      <c r="C100">
        <v>16781822</v>
      </c>
      <c r="D100">
        <v>15249073</v>
      </c>
      <c r="E100">
        <v>1</v>
      </c>
      <c r="F100">
        <v>1</v>
      </c>
      <c r="G100">
        <v>1</v>
      </c>
      <c r="H100">
        <v>2</v>
      </c>
      <c r="I100" t="s">
        <v>674</v>
      </c>
      <c r="J100" t="s">
        <v>675</v>
      </c>
      <c r="K100" t="s">
        <v>676</v>
      </c>
      <c r="L100">
        <v>1368</v>
      </c>
      <c r="N100">
        <v>1011</v>
      </c>
      <c r="O100" t="s">
        <v>666</v>
      </c>
      <c r="P100" t="s">
        <v>666</v>
      </c>
      <c r="Q100">
        <v>1</v>
      </c>
      <c r="W100">
        <v>0</v>
      </c>
      <c r="X100">
        <v>1372534845</v>
      </c>
      <c r="Y100">
        <v>1.2400000000000002</v>
      </c>
      <c r="AA100">
        <v>0</v>
      </c>
      <c r="AB100">
        <v>437.63</v>
      </c>
      <c r="AC100">
        <v>11.6</v>
      </c>
      <c r="AD100">
        <v>0</v>
      </c>
      <c r="AE100">
        <v>0</v>
      </c>
      <c r="AF100">
        <v>65.709999999999994</v>
      </c>
      <c r="AG100">
        <v>11.6</v>
      </c>
      <c r="AH100">
        <v>0</v>
      </c>
      <c r="AI100">
        <v>1</v>
      </c>
      <c r="AJ100">
        <v>6.66</v>
      </c>
      <c r="AK100">
        <v>1</v>
      </c>
      <c r="AL100">
        <v>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6</v>
      </c>
      <c r="AT100">
        <v>1.55</v>
      </c>
      <c r="AU100" t="s">
        <v>50</v>
      </c>
      <c r="AV100">
        <v>0</v>
      </c>
      <c r="AW100">
        <v>2</v>
      </c>
      <c r="AX100">
        <v>16781826</v>
      </c>
      <c r="AY100">
        <v>1</v>
      </c>
      <c r="AZ100">
        <v>0</v>
      </c>
      <c r="BA100">
        <v>105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Y100*Source!I41</f>
        <v>0.4774000000000001</v>
      </c>
      <c r="CY100">
        <f>AB100</f>
        <v>437.63</v>
      </c>
      <c r="CZ100">
        <f>AF100</f>
        <v>65.709999999999994</v>
      </c>
      <c r="DA100">
        <f>AJ100</f>
        <v>6.66</v>
      </c>
      <c r="DB100">
        <f>ROUND((ROUND(AT100*CZ100,2)*0.8),6)</f>
        <v>81.48</v>
      </c>
      <c r="DC100">
        <f>ROUND((ROUND(AT100*AG100,2)*0.8),6)</f>
        <v>14.384</v>
      </c>
    </row>
    <row r="101" spans="1:107" x14ac:dyDescent="0.2">
      <c r="A101">
        <f>ROW(Source!A41)</f>
        <v>41</v>
      </c>
      <c r="B101">
        <v>16781639</v>
      </c>
      <c r="C101">
        <v>16781822</v>
      </c>
      <c r="D101">
        <v>15167719</v>
      </c>
      <c r="E101">
        <v>1</v>
      </c>
      <c r="F101">
        <v>1</v>
      </c>
      <c r="G101">
        <v>1</v>
      </c>
      <c r="H101">
        <v>3</v>
      </c>
      <c r="I101" t="s">
        <v>742</v>
      </c>
      <c r="J101" t="s">
        <v>743</v>
      </c>
      <c r="K101" t="s">
        <v>744</v>
      </c>
      <c r="L101">
        <v>1346</v>
      </c>
      <c r="N101">
        <v>1009</v>
      </c>
      <c r="O101" t="s">
        <v>201</v>
      </c>
      <c r="P101" t="s">
        <v>201</v>
      </c>
      <c r="Q101">
        <v>1</v>
      </c>
      <c r="W101">
        <v>0</v>
      </c>
      <c r="X101">
        <v>-1575546811</v>
      </c>
      <c r="Y101">
        <v>0</v>
      </c>
      <c r="AA101">
        <v>110.56</v>
      </c>
      <c r="AB101">
        <v>0</v>
      </c>
      <c r="AC101">
        <v>0</v>
      </c>
      <c r="AD101">
        <v>0</v>
      </c>
      <c r="AE101">
        <v>16.600000000000001</v>
      </c>
      <c r="AF101">
        <v>0</v>
      </c>
      <c r="AG101">
        <v>0</v>
      </c>
      <c r="AH101">
        <v>0</v>
      </c>
      <c r="AI101">
        <v>6.66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6</v>
      </c>
      <c r="AT101">
        <v>10</v>
      </c>
      <c r="AU101" t="s">
        <v>38</v>
      </c>
      <c r="AV101">
        <v>0</v>
      </c>
      <c r="AW101">
        <v>2</v>
      </c>
      <c r="AX101">
        <v>16781828</v>
      </c>
      <c r="AY101">
        <v>1</v>
      </c>
      <c r="AZ101">
        <v>0</v>
      </c>
      <c r="BA101">
        <v>107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Y101*Source!I41</f>
        <v>0</v>
      </c>
      <c r="CY101">
        <f t="shared" ref="CY101:CY114" si="17">AA101</f>
        <v>110.56</v>
      </c>
      <c r="CZ101">
        <f t="shared" ref="CZ101:CZ114" si="18">AE101</f>
        <v>16.600000000000001</v>
      </c>
      <c r="DA101">
        <f t="shared" ref="DA101:DA114" si="19">AI101</f>
        <v>6.66</v>
      </c>
      <c r="DB101">
        <f t="shared" ref="DB101:DB114" si="20">ROUND((ROUND(AT101*CZ101,2)*0),6)</f>
        <v>0</v>
      </c>
      <c r="DC101">
        <f t="shared" ref="DC101:DC114" si="21">ROUND((ROUND(AT101*AG101,2)*0),6)</f>
        <v>0</v>
      </c>
    </row>
    <row r="102" spans="1:107" x14ac:dyDescent="0.2">
      <c r="A102">
        <f>ROW(Source!A41)</f>
        <v>41</v>
      </c>
      <c r="B102">
        <v>16781639</v>
      </c>
      <c r="C102">
        <v>16781822</v>
      </c>
      <c r="D102">
        <v>15167787</v>
      </c>
      <c r="E102">
        <v>1</v>
      </c>
      <c r="F102">
        <v>1</v>
      </c>
      <c r="G102">
        <v>1</v>
      </c>
      <c r="H102">
        <v>3</v>
      </c>
      <c r="I102" t="s">
        <v>745</v>
      </c>
      <c r="J102" t="s">
        <v>746</v>
      </c>
      <c r="K102" t="s">
        <v>747</v>
      </c>
      <c r="L102">
        <v>1356</v>
      </c>
      <c r="N102">
        <v>1010</v>
      </c>
      <c r="O102" t="s">
        <v>748</v>
      </c>
      <c r="P102" t="s">
        <v>748</v>
      </c>
      <c r="Q102">
        <v>1000</v>
      </c>
      <c r="W102">
        <v>0</v>
      </c>
      <c r="X102">
        <v>72387144</v>
      </c>
      <c r="Y102">
        <v>0</v>
      </c>
      <c r="AA102">
        <v>1690.31</v>
      </c>
      <c r="AB102">
        <v>0</v>
      </c>
      <c r="AC102">
        <v>0</v>
      </c>
      <c r="AD102">
        <v>0</v>
      </c>
      <c r="AE102">
        <v>253.8</v>
      </c>
      <c r="AF102">
        <v>0</v>
      </c>
      <c r="AG102">
        <v>0</v>
      </c>
      <c r="AH102">
        <v>0</v>
      </c>
      <c r="AI102">
        <v>6.66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6</v>
      </c>
      <c r="AT102">
        <v>0.14000000000000001</v>
      </c>
      <c r="AU102" t="s">
        <v>38</v>
      </c>
      <c r="AV102">
        <v>0</v>
      </c>
      <c r="AW102">
        <v>2</v>
      </c>
      <c r="AX102">
        <v>16781829</v>
      </c>
      <c r="AY102">
        <v>1</v>
      </c>
      <c r="AZ102">
        <v>0</v>
      </c>
      <c r="BA102">
        <v>108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Y102*Source!I41</f>
        <v>0</v>
      </c>
      <c r="CY102">
        <f t="shared" si="17"/>
        <v>1690.31</v>
      </c>
      <c r="CZ102">
        <f t="shared" si="18"/>
        <v>253.8</v>
      </c>
      <c r="DA102">
        <f t="shared" si="19"/>
        <v>6.66</v>
      </c>
      <c r="DB102">
        <f t="shared" si="20"/>
        <v>0</v>
      </c>
      <c r="DC102">
        <f t="shared" si="21"/>
        <v>0</v>
      </c>
    </row>
    <row r="103" spans="1:107" x14ac:dyDescent="0.2">
      <c r="A103">
        <f>ROW(Source!A41)</f>
        <v>41</v>
      </c>
      <c r="B103">
        <v>16781639</v>
      </c>
      <c r="C103">
        <v>16781822</v>
      </c>
      <c r="D103">
        <v>15169982</v>
      </c>
      <c r="E103">
        <v>1</v>
      </c>
      <c r="F103">
        <v>1</v>
      </c>
      <c r="G103">
        <v>1</v>
      </c>
      <c r="H103">
        <v>3</v>
      </c>
      <c r="I103" t="s">
        <v>749</v>
      </c>
      <c r="J103" t="s">
        <v>750</v>
      </c>
      <c r="K103" t="s">
        <v>751</v>
      </c>
      <c r="L103">
        <v>1348</v>
      </c>
      <c r="N103">
        <v>1009</v>
      </c>
      <c r="O103" t="s">
        <v>193</v>
      </c>
      <c r="P103" t="s">
        <v>193</v>
      </c>
      <c r="Q103">
        <v>1000</v>
      </c>
      <c r="W103">
        <v>0</v>
      </c>
      <c r="X103">
        <v>-1106145302</v>
      </c>
      <c r="Y103">
        <v>0</v>
      </c>
      <c r="AA103">
        <v>233173.26</v>
      </c>
      <c r="AB103">
        <v>0</v>
      </c>
      <c r="AC103">
        <v>0</v>
      </c>
      <c r="AD103">
        <v>0</v>
      </c>
      <c r="AE103">
        <v>35011</v>
      </c>
      <c r="AF103">
        <v>0</v>
      </c>
      <c r="AG103">
        <v>0</v>
      </c>
      <c r="AH103">
        <v>0</v>
      </c>
      <c r="AI103">
        <v>6.66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6</v>
      </c>
      <c r="AT103">
        <v>8.8999999999999999E-3</v>
      </c>
      <c r="AU103" t="s">
        <v>38</v>
      </c>
      <c r="AV103">
        <v>0</v>
      </c>
      <c r="AW103">
        <v>2</v>
      </c>
      <c r="AX103">
        <v>16781830</v>
      </c>
      <c r="AY103">
        <v>1</v>
      </c>
      <c r="AZ103">
        <v>0</v>
      </c>
      <c r="BA103">
        <v>109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Y103*Source!I41</f>
        <v>0</v>
      </c>
      <c r="CY103">
        <f t="shared" si="17"/>
        <v>233173.26</v>
      </c>
      <c r="CZ103">
        <f t="shared" si="18"/>
        <v>35011</v>
      </c>
      <c r="DA103">
        <f t="shared" si="19"/>
        <v>6.66</v>
      </c>
      <c r="DB103">
        <f t="shared" si="20"/>
        <v>0</v>
      </c>
      <c r="DC103">
        <f t="shared" si="21"/>
        <v>0</v>
      </c>
    </row>
    <row r="104" spans="1:107" x14ac:dyDescent="0.2">
      <c r="A104">
        <f>ROW(Source!A41)</f>
        <v>41</v>
      </c>
      <c r="B104">
        <v>16781639</v>
      </c>
      <c r="C104">
        <v>16781822</v>
      </c>
      <c r="D104">
        <v>15170090</v>
      </c>
      <c r="E104">
        <v>1</v>
      </c>
      <c r="F104">
        <v>1</v>
      </c>
      <c r="G104">
        <v>1</v>
      </c>
      <c r="H104">
        <v>3</v>
      </c>
      <c r="I104" t="s">
        <v>752</v>
      </c>
      <c r="J104" t="s">
        <v>753</v>
      </c>
      <c r="K104" t="s">
        <v>754</v>
      </c>
      <c r="L104">
        <v>1348</v>
      </c>
      <c r="N104">
        <v>1009</v>
      </c>
      <c r="O104" t="s">
        <v>193</v>
      </c>
      <c r="P104" t="s">
        <v>193</v>
      </c>
      <c r="Q104">
        <v>1000</v>
      </c>
      <c r="W104">
        <v>0</v>
      </c>
      <c r="X104">
        <v>-735561281</v>
      </c>
      <c r="Y104">
        <v>0</v>
      </c>
      <c r="AA104">
        <v>150236.28</v>
      </c>
      <c r="AB104">
        <v>0</v>
      </c>
      <c r="AC104">
        <v>0</v>
      </c>
      <c r="AD104">
        <v>0</v>
      </c>
      <c r="AE104">
        <v>22558</v>
      </c>
      <c r="AF104">
        <v>0</v>
      </c>
      <c r="AG104">
        <v>0</v>
      </c>
      <c r="AH104">
        <v>0</v>
      </c>
      <c r="AI104">
        <v>6.66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6</v>
      </c>
      <c r="AT104">
        <v>1.1999999999999999E-3</v>
      </c>
      <c r="AU104" t="s">
        <v>38</v>
      </c>
      <c r="AV104">
        <v>0</v>
      </c>
      <c r="AW104">
        <v>2</v>
      </c>
      <c r="AX104">
        <v>16781831</v>
      </c>
      <c r="AY104">
        <v>1</v>
      </c>
      <c r="AZ104">
        <v>0</v>
      </c>
      <c r="BA104">
        <v>110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Y104*Source!I41</f>
        <v>0</v>
      </c>
      <c r="CY104">
        <f t="shared" si="17"/>
        <v>150236.28</v>
      </c>
      <c r="CZ104">
        <f t="shared" si="18"/>
        <v>22558</v>
      </c>
      <c r="DA104">
        <f t="shared" si="19"/>
        <v>6.66</v>
      </c>
      <c r="DB104">
        <f t="shared" si="20"/>
        <v>0</v>
      </c>
      <c r="DC104">
        <f t="shared" si="21"/>
        <v>0</v>
      </c>
    </row>
    <row r="105" spans="1:107" x14ac:dyDescent="0.2">
      <c r="A105">
        <f>ROW(Source!A41)</f>
        <v>41</v>
      </c>
      <c r="B105">
        <v>16781639</v>
      </c>
      <c r="C105">
        <v>16781822</v>
      </c>
      <c r="D105">
        <v>15170814</v>
      </c>
      <c r="E105">
        <v>1</v>
      </c>
      <c r="F105">
        <v>1</v>
      </c>
      <c r="G105">
        <v>1</v>
      </c>
      <c r="H105">
        <v>3</v>
      </c>
      <c r="I105" t="s">
        <v>755</v>
      </c>
      <c r="J105" t="s">
        <v>756</v>
      </c>
      <c r="K105" t="s">
        <v>757</v>
      </c>
      <c r="L105">
        <v>1346</v>
      </c>
      <c r="N105">
        <v>1009</v>
      </c>
      <c r="O105" t="s">
        <v>201</v>
      </c>
      <c r="P105" t="s">
        <v>201</v>
      </c>
      <c r="Q105">
        <v>1</v>
      </c>
      <c r="W105">
        <v>0</v>
      </c>
      <c r="X105">
        <v>650483364</v>
      </c>
      <c r="Y105">
        <v>0</v>
      </c>
      <c r="AA105">
        <v>346.19</v>
      </c>
      <c r="AB105">
        <v>0</v>
      </c>
      <c r="AC105">
        <v>0</v>
      </c>
      <c r="AD105">
        <v>0</v>
      </c>
      <c r="AE105">
        <v>51.98</v>
      </c>
      <c r="AF105">
        <v>0</v>
      </c>
      <c r="AG105">
        <v>0</v>
      </c>
      <c r="AH105">
        <v>0</v>
      </c>
      <c r="AI105">
        <v>6.66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6</v>
      </c>
      <c r="AT105">
        <v>10</v>
      </c>
      <c r="AU105" t="s">
        <v>38</v>
      </c>
      <c r="AV105">
        <v>0</v>
      </c>
      <c r="AW105">
        <v>2</v>
      </c>
      <c r="AX105">
        <v>16781832</v>
      </c>
      <c r="AY105">
        <v>1</v>
      </c>
      <c r="AZ105">
        <v>0</v>
      </c>
      <c r="BA105">
        <v>111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Y105*Source!I41</f>
        <v>0</v>
      </c>
      <c r="CY105">
        <f t="shared" si="17"/>
        <v>346.19</v>
      </c>
      <c r="CZ105">
        <f t="shared" si="18"/>
        <v>51.98</v>
      </c>
      <c r="DA105">
        <f t="shared" si="19"/>
        <v>6.66</v>
      </c>
      <c r="DB105">
        <f t="shared" si="20"/>
        <v>0</v>
      </c>
      <c r="DC105">
        <f t="shared" si="21"/>
        <v>0</v>
      </c>
    </row>
    <row r="106" spans="1:107" x14ac:dyDescent="0.2">
      <c r="A106">
        <f>ROW(Source!A41)</f>
        <v>41</v>
      </c>
      <c r="B106">
        <v>16781639</v>
      </c>
      <c r="C106">
        <v>16781822</v>
      </c>
      <c r="D106">
        <v>15171027</v>
      </c>
      <c r="E106">
        <v>1</v>
      </c>
      <c r="F106">
        <v>1</v>
      </c>
      <c r="G106">
        <v>1</v>
      </c>
      <c r="H106">
        <v>3</v>
      </c>
      <c r="I106" t="s">
        <v>758</v>
      </c>
      <c r="J106" t="s">
        <v>759</v>
      </c>
      <c r="K106" t="s">
        <v>760</v>
      </c>
      <c r="L106">
        <v>1302</v>
      </c>
      <c r="N106">
        <v>1003</v>
      </c>
      <c r="O106" t="s">
        <v>738</v>
      </c>
      <c r="P106" t="s">
        <v>738</v>
      </c>
      <c r="Q106">
        <v>10</v>
      </c>
      <c r="W106">
        <v>0</v>
      </c>
      <c r="X106">
        <v>-1072778819</v>
      </c>
      <c r="Y106">
        <v>0</v>
      </c>
      <c r="AA106">
        <v>490.51</v>
      </c>
      <c r="AB106">
        <v>0</v>
      </c>
      <c r="AC106">
        <v>0</v>
      </c>
      <c r="AD106">
        <v>0</v>
      </c>
      <c r="AE106">
        <v>73.650000000000006</v>
      </c>
      <c r="AF106">
        <v>0</v>
      </c>
      <c r="AG106">
        <v>0</v>
      </c>
      <c r="AH106">
        <v>0</v>
      </c>
      <c r="AI106">
        <v>6.66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6</v>
      </c>
      <c r="AT106">
        <v>1.27</v>
      </c>
      <c r="AU106" t="s">
        <v>38</v>
      </c>
      <c r="AV106">
        <v>0</v>
      </c>
      <c r="AW106">
        <v>2</v>
      </c>
      <c r="AX106">
        <v>16781833</v>
      </c>
      <c r="AY106">
        <v>1</v>
      </c>
      <c r="AZ106">
        <v>0</v>
      </c>
      <c r="BA106">
        <v>112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Y106*Source!I41</f>
        <v>0</v>
      </c>
      <c r="CY106">
        <f t="shared" si="17"/>
        <v>490.51</v>
      </c>
      <c r="CZ106">
        <f t="shared" si="18"/>
        <v>73.650000000000006</v>
      </c>
      <c r="DA106">
        <f t="shared" si="19"/>
        <v>6.66</v>
      </c>
      <c r="DB106">
        <f t="shared" si="20"/>
        <v>0</v>
      </c>
      <c r="DC106">
        <f t="shared" si="21"/>
        <v>0</v>
      </c>
    </row>
    <row r="107" spans="1:107" x14ac:dyDescent="0.2">
      <c r="A107">
        <f>ROW(Source!A41)</f>
        <v>41</v>
      </c>
      <c r="B107">
        <v>16781639</v>
      </c>
      <c r="C107">
        <v>16781822</v>
      </c>
      <c r="D107">
        <v>15171982</v>
      </c>
      <c r="E107">
        <v>1</v>
      </c>
      <c r="F107">
        <v>1</v>
      </c>
      <c r="G107">
        <v>1</v>
      </c>
      <c r="H107">
        <v>3</v>
      </c>
      <c r="I107" t="s">
        <v>761</v>
      </c>
      <c r="J107" t="s">
        <v>762</v>
      </c>
      <c r="K107" t="s">
        <v>763</v>
      </c>
      <c r="L107">
        <v>1348</v>
      </c>
      <c r="N107">
        <v>1009</v>
      </c>
      <c r="O107" t="s">
        <v>193</v>
      </c>
      <c r="P107" t="s">
        <v>193</v>
      </c>
      <c r="Q107">
        <v>1000</v>
      </c>
      <c r="W107">
        <v>0</v>
      </c>
      <c r="X107">
        <v>-1421715385</v>
      </c>
      <c r="Y107">
        <v>0</v>
      </c>
      <c r="AA107">
        <v>4861.67</v>
      </c>
      <c r="AB107">
        <v>0</v>
      </c>
      <c r="AC107">
        <v>0</v>
      </c>
      <c r="AD107">
        <v>0</v>
      </c>
      <c r="AE107">
        <v>729.98</v>
      </c>
      <c r="AF107">
        <v>0</v>
      </c>
      <c r="AG107">
        <v>0</v>
      </c>
      <c r="AH107">
        <v>0</v>
      </c>
      <c r="AI107">
        <v>6.66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6</v>
      </c>
      <c r="AT107">
        <v>7.4999999999999997E-3</v>
      </c>
      <c r="AU107" t="s">
        <v>38</v>
      </c>
      <c r="AV107">
        <v>0</v>
      </c>
      <c r="AW107">
        <v>2</v>
      </c>
      <c r="AX107">
        <v>16781834</v>
      </c>
      <c r="AY107">
        <v>1</v>
      </c>
      <c r="AZ107">
        <v>0</v>
      </c>
      <c r="BA107">
        <v>113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Y107*Source!I41</f>
        <v>0</v>
      </c>
      <c r="CY107">
        <f t="shared" si="17"/>
        <v>4861.67</v>
      </c>
      <c r="CZ107">
        <f t="shared" si="18"/>
        <v>729.98</v>
      </c>
      <c r="DA107">
        <f t="shared" si="19"/>
        <v>6.66</v>
      </c>
      <c r="DB107">
        <f t="shared" si="20"/>
        <v>0</v>
      </c>
      <c r="DC107">
        <f t="shared" si="21"/>
        <v>0</v>
      </c>
    </row>
    <row r="108" spans="1:107" x14ac:dyDescent="0.2">
      <c r="A108">
        <f>ROW(Source!A41)</f>
        <v>41</v>
      </c>
      <c r="B108">
        <v>16781639</v>
      </c>
      <c r="C108">
        <v>16781822</v>
      </c>
      <c r="D108">
        <v>15191842</v>
      </c>
      <c r="E108">
        <v>1</v>
      </c>
      <c r="F108">
        <v>1</v>
      </c>
      <c r="G108">
        <v>1</v>
      </c>
      <c r="H108">
        <v>3</v>
      </c>
      <c r="I108" t="s">
        <v>764</v>
      </c>
      <c r="J108" t="s">
        <v>765</v>
      </c>
      <c r="K108" t="s">
        <v>766</v>
      </c>
      <c r="L108">
        <v>1348</v>
      </c>
      <c r="N108">
        <v>1009</v>
      </c>
      <c r="O108" t="s">
        <v>193</v>
      </c>
      <c r="P108" t="s">
        <v>193</v>
      </c>
      <c r="Q108">
        <v>1000</v>
      </c>
      <c r="W108">
        <v>0</v>
      </c>
      <c r="X108">
        <v>858854653</v>
      </c>
      <c r="Y108">
        <v>0</v>
      </c>
      <c r="AA108">
        <v>107539.02</v>
      </c>
      <c r="AB108">
        <v>0</v>
      </c>
      <c r="AC108">
        <v>0</v>
      </c>
      <c r="AD108">
        <v>0</v>
      </c>
      <c r="AE108">
        <v>16147</v>
      </c>
      <c r="AF108">
        <v>0</v>
      </c>
      <c r="AG108">
        <v>0</v>
      </c>
      <c r="AH108">
        <v>0</v>
      </c>
      <c r="AI108">
        <v>6.66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6</v>
      </c>
      <c r="AT108">
        <v>3.6999999999999998E-2</v>
      </c>
      <c r="AU108" t="s">
        <v>38</v>
      </c>
      <c r="AV108">
        <v>0</v>
      </c>
      <c r="AW108">
        <v>2</v>
      </c>
      <c r="AX108">
        <v>16781835</v>
      </c>
      <c r="AY108">
        <v>1</v>
      </c>
      <c r="AZ108">
        <v>0</v>
      </c>
      <c r="BA108">
        <v>114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Y108*Source!I41</f>
        <v>0</v>
      </c>
      <c r="CY108">
        <f t="shared" si="17"/>
        <v>107539.02</v>
      </c>
      <c r="CZ108">
        <f t="shared" si="18"/>
        <v>16147</v>
      </c>
      <c r="DA108">
        <f t="shared" si="19"/>
        <v>6.66</v>
      </c>
      <c r="DB108">
        <f t="shared" si="20"/>
        <v>0</v>
      </c>
      <c r="DC108">
        <f t="shared" si="21"/>
        <v>0</v>
      </c>
    </row>
    <row r="109" spans="1:107" x14ac:dyDescent="0.2">
      <c r="A109">
        <f>ROW(Source!A41)</f>
        <v>41</v>
      </c>
      <c r="B109">
        <v>16781639</v>
      </c>
      <c r="C109">
        <v>16781822</v>
      </c>
      <c r="D109">
        <v>15191843</v>
      </c>
      <c r="E109">
        <v>1</v>
      </c>
      <c r="F109">
        <v>1</v>
      </c>
      <c r="G109">
        <v>1</v>
      </c>
      <c r="H109">
        <v>3</v>
      </c>
      <c r="I109" t="s">
        <v>767</v>
      </c>
      <c r="J109" t="s">
        <v>768</v>
      </c>
      <c r="K109" t="s">
        <v>769</v>
      </c>
      <c r="L109">
        <v>1348</v>
      </c>
      <c r="N109">
        <v>1009</v>
      </c>
      <c r="O109" t="s">
        <v>193</v>
      </c>
      <c r="P109" t="s">
        <v>193</v>
      </c>
      <c r="Q109">
        <v>1000</v>
      </c>
      <c r="W109">
        <v>0</v>
      </c>
      <c r="X109">
        <v>478228047</v>
      </c>
      <c r="Y109">
        <v>0</v>
      </c>
      <c r="AA109">
        <v>107539.02</v>
      </c>
      <c r="AB109">
        <v>0</v>
      </c>
      <c r="AC109">
        <v>0</v>
      </c>
      <c r="AD109">
        <v>0</v>
      </c>
      <c r="AE109">
        <v>16147</v>
      </c>
      <c r="AF109">
        <v>0</v>
      </c>
      <c r="AG109">
        <v>0</v>
      </c>
      <c r="AH109">
        <v>0</v>
      </c>
      <c r="AI109">
        <v>6.66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6</v>
      </c>
      <c r="AT109">
        <v>0.10100000000000001</v>
      </c>
      <c r="AU109" t="s">
        <v>38</v>
      </c>
      <c r="AV109">
        <v>0</v>
      </c>
      <c r="AW109">
        <v>2</v>
      </c>
      <c r="AX109">
        <v>16781836</v>
      </c>
      <c r="AY109">
        <v>1</v>
      </c>
      <c r="AZ109">
        <v>0</v>
      </c>
      <c r="BA109">
        <v>115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Y109*Source!I41</f>
        <v>0</v>
      </c>
      <c r="CY109">
        <f t="shared" si="17"/>
        <v>107539.02</v>
      </c>
      <c r="CZ109">
        <f t="shared" si="18"/>
        <v>16147</v>
      </c>
      <c r="DA109">
        <f t="shared" si="19"/>
        <v>6.66</v>
      </c>
      <c r="DB109">
        <f t="shared" si="20"/>
        <v>0</v>
      </c>
      <c r="DC109">
        <f t="shared" si="21"/>
        <v>0</v>
      </c>
    </row>
    <row r="110" spans="1:107" x14ac:dyDescent="0.2">
      <c r="A110">
        <f>ROW(Source!A41)</f>
        <v>41</v>
      </c>
      <c r="B110">
        <v>16781639</v>
      </c>
      <c r="C110">
        <v>16781822</v>
      </c>
      <c r="D110">
        <v>15199273</v>
      </c>
      <c r="E110">
        <v>1</v>
      </c>
      <c r="F110">
        <v>1</v>
      </c>
      <c r="G110">
        <v>1</v>
      </c>
      <c r="H110">
        <v>3</v>
      </c>
      <c r="I110" t="s">
        <v>770</v>
      </c>
      <c r="J110" t="s">
        <v>771</v>
      </c>
      <c r="K110" t="s">
        <v>772</v>
      </c>
      <c r="L110">
        <v>1339</v>
      </c>
      <c r="N110">
        <v>1007</v>
      </c>
      <c r="O110" t="s">
        <v>95</v>
      </c>
      <c r="P110" t="s">
        <v>95</v>
      </c>
      <c r="Q110">
        <v>1</v>
      </c>
      <c r="W110">
        <v>0</v>
      </c>
      <c r="X110">
        <v>234379111</v>
      </c>
      <c r="Y110">
        <v>0</v>
      </c>
      <c r="AA110">
        <v>3529.8</v>
      </c>
      <c r="AB110">
        <v>0</v>
      </c>
      <c r="AC110">
        <v>0</v>
      </c>
      <c r="AD110">
        <v>0</v>
      </c>
      <c r="AE110">
        <v>530</v>
      </c>
      <c r="AF110">
        <v>0</v>
      </c>
      <c r="AG110">
        <v>0</v>
      </c>
      <c r="AH110">
        <v>0</v>
      </c>
      <c r="AI110">
        <v>6.66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6</v>
      </c>
      <c r="AT110">
        <v>5.15</v>
      </c>
      <c r="AU110" t="s">
        <v>38</v>
      </c>
      <c r="AV110">
        <v>0</v>
      </c>
      <c r="AW110">
        <v>2</v>
      </c>
      <c r="AX110">
        <v>16781837</v>
      </c>
      <c r="AY110">
        <v>1</v>
      </c>
      <c r="AZ110">
        <v>0</v>
      </c>
      <c r="BA110">
        <v>116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Y110*Source!I41</f>
        <v>0</v>
      </c>
      <c r="CY110">
        <f t="shared" si="17"/>
        <v>3529.8</v>
      </c>
      <c r="CZ110">
        <f t="shared" si="18"/>
        <v>530</v>
      </c>
      <c r="DA110">
        <f t="shared" si="19"/>
        <v>6.66</v>
      </c>
      <c r="DB110">
        <f t="shared" si="20"/>
        <v>0</v>
      </c>
      <c r="DC110">
        <f t="shared" si="21"/>
        <v>0</v>
      </c>
    </row>
    <row r="111" spans="1:107" x14ac:dyDescent="0.2">
      <c r="A111">
        <f>ROW(Source!A41)</f>
        <v>41</v>
      </c>
      <c r="B111">
        <v>16781639</v>
      </c>
      <c r="C111">
        <v>16781822</v>
      </c>
      <c r="D111">
        <v>15202490</v>
      </c>
      <c r="E111">
        <v>1</v>
      </c>
      <c r="F111">
        <v>1</v>
      </c>
      <c r="G111">
        <v>1</v>
      </c>
      <c r="H111">
        <v>3</v>
      </c>
      <c r="I111" t="s">
        <v>773</v>
      </c>
      <c r="J111" t="s">
        <v>774</v>
      </c>
      <c r="K111" t="s">
        <v>775</v>
      </c>
      <c r="L111">
        <v>1346</v>
      </c>
      <c r="N111">
        <v>1009</v>
      </c>
      <c r="O111" t="s">
        <v>201</v>
      </c>
      <c r="P111" t="s">
        <v>201</v>
      </c>
      <c r="Q111">
        <v>1</v>
      </c>
      <c r="W111">
        <v>0</v>
      </c>
      <c r="X111">
        <v>-1684093315</v>
      </c>
      <c r="Y111">
        <v>0</v>
      </c>
      <c r="AA111">
        <v>53.88</v>
      </c>
      <c r="AB111">
        <v>0</v>
      </c>
      <c r="AC111">
        <v>0</v>
      </c>
      <c r="AD111">
        <v>0</v>
      </c>
      <c r="AE111">
        <v>8.09</v>
      </c>
      <c r="AF111">
        <v>0</v>
      </c>
      <c r="AG111">
        <v>0</v>
      </c>
      <c r="AH111">
        <v>0</v>
      </c>
      <c r="AI111">
        <v>6.66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6</v>
      </c>
      <c r="AT111">
        <v>4</v>
      </c>
      <c r="AU111" t="s">
        <v>38</v>
      </c>
      <c r="AV111">
        <v>0</v>
      </c>
      <c r="AW111">
        <v>2</v>
      </c>
      <c r="AX111">
        <v>16781838</v>
      </c>
      <c r="AY111">
        <v>1</v>
      </c>
      <c r="AZ111">
        <v>0</v>
      </c>
      <c r="BA111">
        <v>117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Y111*Source!I41</f>
        <v>0</v>
      </c>
      <c r="CY111">
        <f t="shared" si="17"/>
        <v>53.88</v>
      </c>
      <c r="CZ111">
        <f t="shared" si="18"/>
        <v>8.09</v>
      </c>
      <c r="DA111">
        <f t="shared" si="19"/>
        <v>6.66</v>
      </c>
      <c r="DB111">
        <f t="shared" si="20"/>
        <v>0</v>
      </c>
      <c r="DC111">
        <f t="shared" si="21"/>
        <v>0</v>
      </c>
    </row>
    <row r="112" spans="1:107" x14ac:dyDescent="0.2">
      <c r="A112">
        <f>ROW(Source!A41)</f>
        <v>41</v>
      </c>
      <c r="B112">
        <v>16781639</v>
      </c>
      <c r="C112">
        <v>16781822</v>
      </c>
      <c r="D112">
        <v>15202504</v>
      </c>
      <c r="E112">
        <v>1</v>
      </c>
      <c r="F112">
        <v>1</v>
      </c>
      <c r="G112">
        <v>1</v>
      </c>
      <c r="H112">
        <v>3</v>
      </c>
      <c r="I112" t="s">
        <v>776</v>
      </c>
      <c r="J112" t="s">
        <v>777</v>
      </c>
      <c r="K112" t="s">
        <v>778</v>
      </c>
      <c r="L112">
        <v>1346</v>
      </c>
      <c r="N112">
        <v>1009</v>
      </c>
      <c r="O112" t="s">
        <v>201</v>
      </c>
      <c r="P112" t="s">
        <v>201</v>
      </c>
      <c r="Q112">
        <v>1</v>
      </c>
      <c r="W112">
        <v>0</v>
      </c>
      <c r="X112">
        <v>-1230081286</v>
      </c>
      <c r="Y112">
        <v>0</v>
      </c>
      <c r="AA112">
        <v>299.7</v>
      </c>
      <c r="AB112">
        <v>0</v>
      </c>
      <c r="AC112">
        <v>0</v>
      </c>
      <c r="AD112">
        <v>0</v>
      </c>
      <c r="AE112">
        <v>45</v>
      </c>
      <c r="AF112">
        <v>0</v>
      </c>
      <c r="AG112">
        <v>0</v>
      </c>
      <c r="AH112">
        <v>0</v>
      </c>
      <c r="AI112">
        <v>6.66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6</v>
      </c>
      <c r="AT112">
        <v>1</v>
      </c>
      <c r="AU112" t="s">
        <v>38</v>
      </c>
      <c r="AV112">
        <v>0</v>
      </c>
      <c r="AW112">
        <v>2</v>
      </c>
      <c r="AX112">
        <v>16781839</v>
      </c>
      <c r="AY112">
        <v>1</v>
      </c>
      <c r="AZ112">
        <v>0</v>
      </c>
      <c r="BA112">
        <v>118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Y112*Source!I41</f>
        <v>0</v>
      </c>
      <c r="CY112">
        <f t="shared" si="17"/>
        <v>299.7</v>
      </c>
      <c r="CZ112">
        <f t="shared" si="18"/>
        <v>45</v>
      </c>
      <c r="DA112">
        <f t="shared" si="19"/>
        <v>6.66</v>
      </c>
      <c r="DB112">
        <f t="shared" si="20"/>
        <v>0</v>
      </c>
      <c r="DC112">
        <f t="shared" si="21"/>
        <v>0</v>
      </c>
    </row>
    <row r="113" spans="1:107" x14ac:dyDescent="0.2">
      <c r="A113">
        <f>ROW(Source!A41)</f>
        <v>41</v>
      </c>
      <c r="B113">
        <v>16781639</v>
      </c>
      <c r="C113">
        <v>16781822</v>
      </c>
      <c r="D113">
        <v>15204407</v>
      </c>
      <c r="E113">
        <v>1</v>
      </c>
      <c r="F113">
        <v>1</v>
      </c>
      <c r="G113">
        <v>1</v>
      </c>
      <c r="H113">
        <v>3</v>
      </c>
      <c r="I113" t="s">
        <v>779</v>
      </c>
      <c r="J113" t="s">
        <v>780</v>
      </c>
      <c r="K113" t="s">
        <v>781</v>
      </c>
      <c r="L113">
        <v>1348</v>
      </c>
      <c r="N113">
        <v>1009</v>
      </c>
      <c r="O113" t="s">
        <v>193</v>
      </c>
      <c r="P113" t="s">
        <v>193</v>
      </c>
      <c r="Q113">
        <v>1000</v>
      </c>
      <c r="W113">
        <v>0</v>
      </c>
      <c r="X113">
        <v>-1014191970</v>
      </c>
      <c r="Y113">
        <v>0</v>
      </c>
      <c r="AA113">
        <v>114438.78</v>
      </c>
      <c r="AB113">
        <v>0</v>
      </c>
      <c r="AC113">
        <v>0</v>
      </c>
      <c r="AD113">
        <v>0</v>
      </c>
      <c r="AE113">
        <v>17183</v>
      </c>
      <c r="AF113">
        <v>0</v>
      </c>
      <c r="AG113">
        <v>0</v>
      </c>
      <c r="AH113">
        <v>0</v>
      </c>
      <c r="AI113">
        <v>6.66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6</v>
      </c>
      <c r="AT113">
        <v>3.6999999999999998E-2</v>
      </c>
      <c r="AU113" t="s">
        <v>38</v>
      </c>
      <c r="AV113">
        <v>0</v>
      </c>
      <c r="AW113">
        <v>2</v>
      </c>
      <c r="AX113">
        <v>16781840</v>
      </c>
      <c r="AY113">
        <v>1</v>
      </c>
      <c r="AZ113">
        <v>0</v>
      </c>
      <c r="BA113">
        <v>119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Y113*Source!I41</f>
        <v>0</v>
      </c>
      <c r="CY113">
        <f t="shared" si="17"/>
        <v>114438.78</v>
      </c>
      <c r="CZ113">
        <f t="shared" si="18"/>
        <v>17183</v>
      </c>
      <c r="DA113">
        <f t="shared" si="19"/>
        <v>6.66</v>
      </c>
      <c r="DB113">
        <f t="shared" si="20"/>
        <v>0</v>
      </c>
      <c r="DC113">
        <f t="shared" si="21"/>
        <v>0</v>
      </c>
    </row>
    <row r="114" spans="1:107" x14ac:dyDescent="0.2">
      <c r="A114">
        <f>ROW(Source!A41)</f>
        <v>41</v>
      </c>
      <c r="B114">
        <v>16781639</v>
      </c>
      <c r="C114">
        <v>16781822</v>
      </c>
      <c r="D114">
        <v>15204455</v>
      </c>
      <c r="E114">
        <v>1</v>
      </c>
      <c r="F114">
        <v>1</v>
      </c>
      <c r="G114">
        <v>1</v>
      </c>
      <c r="H114">
        <v>3</v>
      </c>
      <c r="I114" t="s">
        <v>782</v>
      </c>
      <c r="J114" t="s">
        <v>783</v>
      </c>
      <c r="K114" t="s">
        <v>784</v>
      </c>
      <c r="L114">
        <v>1348</v>
      </c>
      <c r="N114">
        <v>1009</v>
      </c>
      <c r="O114" t="s">
        <v>193</v>
      </c>
      <c r="P114" t="s">
        <v>193</v>
      </c>
      <c r="Q114">
        <v>1000</v>
      </c>
      <c r="W114">
        <v>0</v>
      </c>
      <c r="X114">
        <v>-1931289560</v>
      </c>
      <c r="Y114">
        <v>0</v>
      </c>
      <c r="AA114">
        <v>89910</v>
      </c>
      <c r="AB114">
        <v>0</v>
      </c>
      <c r="AC114">
        <v>0</v>
      </c>
      <c r="AD114">
        <v>0</v>
      </c>
      <c r="AE114">
        <v>13500</v>
      </c>
      <c r="AF114">
        <v>0</v>
      </c>
      <c r="AG114">
        <v>0</v>
      </c>
      <c r="AH114">
        <v>0</v>
      </c>
      <c r="AI114">
        <v>6.66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6</v>
      </c>
      <c r="AT114">
        <v>0.05</v>
      </c>
      <c r="AU114" t="s">
        <v>38</v>
      </c>
      <c r="AV114">
        <v>0</v>
      </c>
      <c r="AW114">
        <v>2</v>
      </c>
      <c r="AX114">
        <v>16781841</v>
      </c>
      <c r="AY114">
        <v>1</v>
      </c>
      <c r="AZ114">
        <v>0</v>
      </c>
      <c r="BA114">
        <v>120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Y114*Source!I41</f>
        <v>0</v>
      </c>
      <c r="CY114">
        <f t="shared" si="17"/>
        <v>89910</v>
      </c>
      <c r="CZ114">
        <f t="shared" si="18"/>
        <v>13500</v>
      </c>
      <c r="DA114">
        <f t="shared" si="19"/>
        <v>6.66</v>
      </c>
      <c r="DB114">
        <f t="shared" si="20"/>
        <v>0</v>
      </c>
      <c r="DC114">
        <f t="shared" si="21"/>
        <v>0</v>
      </c>
    </row>
    <row r="115" spans="1:107" x14ac:dyDescent="0.2">
      <c r="A115">
        <f>ROW(Source!A42)</f>
        <v>42</v>
      </c>
      <c r="B115">
        <v>16781625</v>
      </c>
      <c r="C115">
        <v>16781844</v>
      </c>
      <c r="D115">
        <v>15435683</v>
      </c>
      <c r="E115">
        <v>1</v>
      </c>
      <c r="F115">
        <v>1</v>
      </c>
      <c r="G115">
        <v>1</v>
      </c>
      <c r="H115">
        <v>1</v>
      </c>
      <c r="I115" t="s">
        <v>785</v>
      </c>
      <c r="J115" t="s">
        <v>6</v>
      </c>
      <c r="K115" t="s">
        <v>786</v>
      </c>
      <c r="L115">
        <v>1191</v>
      </c>
      <c r="N115">
        <v>1013</v>
      </c>
      <c r="O115" t="s">
        <v>660</v>
      </c>
      <c r="P115" t="s">
        <v>660</v>
      </c>
      <c r="Q115">
        <v>1</v>
      </c>
      <c r="W115">
        <v>0</v>
      </c>
      <c r="X115">
        <v>-598469600</v>
      </c>
      <c r="Y115">
        <v>40.480000000000004</v>
      </c>
      <c r="AA115">
        <v>0</v>
      </c>
      <c r="AB115">
        <v>0</v>
      </c>
      <c r="AC115">
        <v>0</v>
      </c>
      <c r="AD115">
        <v>9.2899999999999991</v>
      </c>
      <c r="AE115">
        <v>0</v>
      </c>
      <c r="AF115">
        <v>0</v>
      </c>
      <c r="AG115">
        <v>0</v>
      </c>
      <c r="AH115">
        <v>9.2899999999999991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6</v>
      </c>
      <c r="AT115">
        <v>50.6</v>
      </c>
      <c r="AU115" t="s">
        <v>50</v>
      </c>
      <c r="AV115">
        <v>1</v>
      </c>
      <c r="AW115">
        <v>2</v>
      </c>
      <c r="AX115">
        <v>16781845</v>
      </c>
      <c r="AY115">
        <v>1</v>
      </c>
      <c r="AZ115">
        <v>0</v>
      </c>
      <c r="BA115">
        <v>121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Y115*Source!I42</f>
        <v>7.2216320000000005</v>
      </c>
      <c r="CY115">
        <f>AD115</f>
        <v>9.2899999999999991</v>
      </c>
      <c r="CZ115">
        <f>AH115</f>
        <v>9.2899999999999991</v>
      </c>
      <c r="DA115">
        <f>AL115</f>
        <v>1</v>
      </c>
      <c r="DB115">
        <f>ROUND((ROUND(AT115*CZ115,2)*0.8),6)</f>
        <v>376.05599999999998</v>
      </c>
      <c r="DC115">
        <f>ROUND((ROUND(AT115*AG115,2)*0.8),6)</f>
        <v>0</v>
      </c>
    </row>
    <row r="116" spans="1:107" x14ac:dyDescent="0.2">
      <c r="A116">
        <f>ROW(Source!A42)</f>
        <v>42</v>
      </c>
      <c r="B116">
        <v>16781625</v>
      </c>
      <c r="C116">
        <v>16781844</v>
      </c>
      <c r="D116">
        <v>15430395</v>
      </c>
      <c r="E116">
        <v>1</v>
      </c>
      <c r="F116">
        <v>1</v>
      </c>
      <c r="G116">
        <v>1</v>
      </c>
      <c r="H116">
        <v>1</v>
      </c>
      <c r="I116" t="s">
        <v>661</v>
      </c>
      <c r="J116" t="s">
        <v>6</v>
      </c>
      <c r="K116" t="s">
        <v>662</v>
      </c>
      <c r="L116">
        <v>1191</v>
      </c>
      <c r="N116">
        <v>1013</v>
      </c>
      <c r="O116" t="s">
        <v>660</v>
      </c>
      <c r="P116" t="s">
        <v>660</v>
      </c>
      <c r="Q116">
        <v>1</v>
      </c>
      <c r="W116">
        <v>0</v>
      </c>
      <c r="X116">
        <v>-1417349443</v>
      </c>
      <c r="Y116">
        <v>1.42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1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6</v>
      </c>
      <c r="AT116">
        <v>1.42</v>
      </c>
      <c r="AU116" t="s">
        <v>6</v>
      </c>
      <c r="AV116">
        <v>2</v>
      </c>
      <c r="AW116">
        <v>2</v>
      </c>
      <c r="AX116">
        <v>16781846</v>
      </c>
      <c r="AY116">
        <v>1</v>
      </c>
      <c r="AZ116">
        <v>2048</v>
      </c>
      <c r="BA116">
        <v>122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Y116*Source!I42</f>
        <v>0.253328</v>
      </c>
      <c r="CY116">
        <f>AD116</f>
        <v>0</v>
      </c>
      <c r="CZ116">
        <f>AH116</f>
        <v>0</v>
      </c>
      <c r="DA116">
        <f>AL116</f>
        <v>1</v>
      </c>
      <c r="DB116">
        <f>ROUND(ROUND(AT116*CZ116,2),6)</f>
        <v>0</v>
      </c>
      <c r="DC116">
        <f>ROUND(ROUND(AT116*AG116,2),6)</f>
        <v>0</v>
      </c>
    </row>
    <row r="117" spans="1:107" x14ac:dyDescent="0.2">
      <c r="A117">
        <f>ROW(Source!A42)</f>
        <v>42</v>
      </c>
      <c r="B117">
        <v>16781625</v>
      </c>
      <c r="C117">
        <v>16781844</v>
      </c>
      <c r="D117">
        <v>15247974</v>
      </c>
      <c r="E117">
        <v>1</v>
      </c>
      <c r="F117">
        <v>1</v>
      </c>
      <c r="G117">
        <v>1</v>
      </c>
      <c r="H117">
        <v>2</v>
      </c>
      <c r="I117" t="s">
        <v>663</v>
      </c>
      <c r="J117" t="s">
        <v>664</v>
      </c>
      <c r="K117" t="s">
        <v>665</v>
      </c>
      <c r="L117">
        <v>1368</v>
      </c>
      <c r="N117">
        <v>1011</v>
      </c>
      <c r="O117" t="s">
        <v>666</v>
      </c>
      <c r="P117" t="s">
        <v>666</v>
      </c>
      <c r="Q117">
        <v>1</v>
      </c>
      <c r="W117">
        <v>0</v>
      </c>
      <c r="X117">
        <v>1188625873</v>
      </c>
      <c r="Y117">
        <v>0.17600000000000002</v>
      </c>
      <c r="AA117">
        <v>0</v>
      </c>
      <c r="AB117">
        <v>31.26</v>
      </c>
      <c r="AC117">
        <v>13.5</v>
      </c>
      <c r="AD117">
        <v>0</v>
      </c>
      <c r="AE117">
        <v>0</v>
      </c>
      <c r="AF117">
        <v>31.26</v>
      </c>
      <c r="AG117">
        <v>13.5</v>
      </c>
      <c r="AH117">
        <v>0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6</v>
      </c>
      <c r="AT117">
        <v>0.22</v>
      </c>
      <c r="AU117" t="s">
        <v>50</v>
      </c>
      <c r="AV117">
        <v>0</v>
      </c>
      <c r="AW117">
        <v>2</v>
      </c>
      <c r="AX117">
        <v>16781847</v>
      </c>
      <c r="AY117">
        <v>1</v>
      </c>
      <c r="AZ117">
        <v>0</v>
      </c>
      <c r="BA117">
        <v>123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Y117*Source!I42</f>
        <v>3.1398400000000007E-2</v>
      </c>
      <c r="CY117">
        <f>AB117</f>
        <v>31.26</v>
      </c>
      <c r="CZ117">
        <f>AF117</f>
        <v>31.26</v>
      </c>
      <c r="DA117">
        <f>AJ117</f>
        <v>1</v>
      </c>
      <c r="DB117">
        <f>ROUND((ROUND(AT117*CZ117,2)*0.8),6)</f>
        <v>5.5039999999999996</v>
      </c>
      <c r="DC117">
        <f>ROUND((ROUND(AT117*AG117,2)*0.8),6)</f>
        <v>2.3759999999999999</v>
      </c>
    </row>
    <row r="118" spans="1:107" x14ac:dyDescent="0.2">
      <c r="A118">
        <f>ROW(Source!A42)</f>
        <v>42</v>
      </c>
      <c r="B118">
        <v>16781625</v>
      </c>
      <c r="C118">
        <v>16781844</v>
      </c>
      <c r="D118">
        <v>15249073</v>
      </c>
      <c r="E118">
        <v>1</v>
      </c>
      <c r="F118">
        <v>1</v>
      </c>
      <c r="G118">
        <v>1</v>
      </c>
      <c r="H118">
        <v>2</v>
      </c>
      <c r="I118" t="s">
        <v>674</v>
      </c>
      <c r="J118" t="s">
        <v>675</v>
      </c>
      <c r="K118" t="s">
        <v>676</v>
      </c>
      <c r="L118">
        <v>1368</v>
      </c>
      <c r="N118">
        <v>1011</v>
      </c>
      <c r="O118" t="s">
        <v>666</v>
      </c>
      <c r="P118" t="s">
        <v>666</v>
      </c>
      <c r="Q118">
        <v>1</v>
      </c>
      <c r="W118">
        <v>0</v>
      </c>
      <c r="X118">
        <v>1372534845</v>
      </c>
      <c r="Y118">
        <v>0.96</v>
      </c>
      <c r="AA118">
        <v>0</v>
      </c>
      <c r="AB118">
        <v>65.709999999999994</v>
      </c>
      <c r="AC118">
        <v>11.6</v>
      </c>
      <c r="AD118">
        <v>0</v>
      </c>
      <c r="AE118">
        <v>0</v>
      </c>
      <c r="AF118">
        <v>65.709999999999994</v>
      </c>
      <c r="AG118">
        <v>11.6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6</v>
      </c>
      <c r="AT118">
        <v>1.2</v>
      </c>
      <c r="AU118" t="s">
        <v>50</v>
      </c>
      <c r="AV118">
        <v>0</v>
      </c>
      <c r="AW118">
        <v>2</v>
      </c>
      <c r="AX118">
        <v>16781848</v>
      </c>
      <c r="AY118">
        <v>1</v>
      </c>
      <c r="AZ118">
        <v>0</v>
      </c>
      <c r="BA118">
        <v>124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Y118*Source!I42</f>
        <v>0.171264</v>
      </c>
      <c r="CY118">
        <f>AB118</f>
        <v>65.709999999999994</v>
      </c>
      <c r="CZ118">
        <f>AF118</f>
        <v>65.709999999999994</v>
      </c>
      <c r="DA118">
        <f>AJ118</f>
        <v>1</v>
      </c>
      <c r="DB118">
        <f>ROUND((ROUND(AT118*CZ118,2)*0.8),6)</f>
        <v>63.08</v>
      </c>
      <c r="DC118">
        <f>ROUND((ROUND(AT118*AG118,2)*0.8),6)</f>
        <v>11.135999999999999</v>
      </c>
    </row>
    <row r="119" spans="1:107" x14ac:dyDescent="0.2">
      <c r="A119">
        <f>ROW(Source!A42)</f>
        <v>42</v>
      </c>
      <c r="B119">
        <v>16781625</v>
      </c>
      <c r="C119">
        <v>16781844</v>
      </c>
      <c r="D119">
        <v>15170039</v>
      </c>
      <c r="E119">
        <v>1</v>
      </c>
      <c r="F119">
        <v>1</v>
      </c>
      <c r="G119">
        <v>1</v>
      </c>
      <c r="H119">
        <v>3</v>
      </c>
      <c r="I119" t="s">
        <v>723</v>
      </c>
      <c r="J119" t="s">
        <v>724</v>
      </c>
      <c r="K119" t="s">
        <v>725</v>
      </c>
      <c r="L119">
        <v>1348</v>
      </c>
      <c r="N119">
        <v>1009</v>
      </c>
      <c r="O119" t="s">
        <v>193</v>
      </c>
      <c r="P119" t="s">
        <v>193</v>
      </c>
      <c r="Q119">
        <v>1000</v>
      </c>
      <c r="W119">
        <v>0</v>
      </c>
      <c r="X119">
        <v>1174701286</v>
      </c>
      <c r="Y119">
        <v>0</v>
      </c>
      <c r="AA119">
        <v>11978</v>
      </c>
      <c r="AB119">
        <v>0</v>
      </c>
      <c r="AC119">
        <v>0</v>
      </c>
      <c r="AD119">
        <v>0</v>
      </c>
      <c r="AE119">
        <v>11978</v>
      </c>
      <c r="AF119">
        <v>0</v>
      </c>
      <c r="AG119">
        <v>0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6</v>
      </c>
      <c r="AT119">
        <v>2.0000000000000001E-4</v>
      </c>
      <c r="AU119" t="s">
        <v>38</v>
      </c>
      <c r="AV119">
        <v>0</v>
      </c>
      <c r="AW119">
        <v>2</v>
      </c>
      <c r="AX119">
        <v>16781849</v>
      </c>
      <c r="AY119">
        <v>1</v>
      </c>
      <c r="AZ119">
        <v>0</v>
      </c>
      <c r="BA119">
        <v>125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Y119*Source!I42</f>
        <v>0</v>
      </c>
      <c r="CY119">
        <f>AA119</f>
        <v>11978</v>
      </c>
      <c r="CZ119">
        <f>AE119</f>
        <v>11978</v>
      </c>
      <c r="DA119">
        <f>AI119</f>
        <v>1</v>
      </c>
      <c r="DB119">
        <f>ROUND((ROUND(AT119*CZ119,2)*0),6)</f>
        <v>0</v>
      </c>
      <c r="DC119">
        <f>ROUND((ROUND(AT119*AG119,2)*0),6)</f>
        <v>0</v>
      </c>
    </row>
    <row r="120" spans="1:107" x14ac:dyDescent="0.2">
      <c r="A120">
        <f>ROW(Source!A42)</f>
        <v>42</v>
      </c>
      <c r="B120">
        <v>16781625</v>
      </c>
      <c r="C120">
        <v>16781844</v>
      </c>
      <c r="D120">
        <v>15170447</v>
      </c>
      <c r="E120">
        <v>1</v>
      </c>
      <c r="F120">
        <v>1</v>
      </c>
      <c r="G120">
        <v>1</v>
      </c>
      <c r="H120">
        <v>3</v>
      </c>
      <c r="I120" t="s">
        <v>787</v>
      </c>
      <c r="J120" t="s">
        <v>788</v>
      </c>
      <c r="K120" t="s">
        <v>789</v>
      </c>
      <c r="L120">
        <v>1348</v>
      </c>
      <c r="N120">
        <v>1009</v>
      </c>
      <c r="O120" t="s">
        <v>193</v>
      </c>
      <c r="P120" t="s">
        <v>193</v>
      </c>
      <c r="Q120">
        <v>1000</v>
      </c>
      <c r="W120">
        <v>0</v>
      </c>
      <c r="X120">
        <v>-34039275</v>
      </c>
      <c r="Y120">
        <v>0</v>
      </c>
      <c r="AA120">
        <v>11350</v>
      </c>
      <c r="AB120">
        <v>0</v>
      </c>
      <c r="AC120">
        <v>0</v>
      </c>
      <c r="AD120">
        <v>0</v>
      </c>
      <c r="AE120">
        <v>11350</v>
      </c>
      <c r="AF120">
        <v>0</v>
      </c>
      <c r="AG120">
        <v>0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6</v>
      </c>
      <c r="AT120">
        <v>8.4000000000000003E-4</v>
      </c>
      <c r="AU120" t="s">
        <v>38</v>
      </c>
      <c r="AV120">
        <v>0</v>
      </c>
      <c r="AW120">
        <v>2</v>
      </c>
      <c r="AX120">
        <v>16781850</v>
      </c>
      <c r="AY120">
        <v>1</v>
      </c>
      <c r="AZ120">
        <v>0</v>
      </c>
      <c r="BA120">
        <v>126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Y120*Source!I42</f>
        <v>0</v>
      </c>
      <c r="CY120">
        <f>AA120</f>
        <v>11350</v>
      </c>
      <c r="CZ120">
        <f>AE120</f>
        <v>11350</v>
      </c>
      <c r="DA120">
        <f>AI120</f>
        <v>1</v>
      </c>
      <c r="DB120">
        <f>ROUND((ROUND(AT120*CZ120,2)*0),6)</f>
        <v>0</v>
      </c>
      <c r="DC120">
        <f>ROUND((ROUND(AT120*AG120,2)*0),6)</f>
        <v>0</v>
      </c>
    </row>
    <row r="121" spans="1:107" x14ac:dyDescent="0.2">
      <c r="A121">
        <f>ROW(Source!A42)</f>
        <v>42</v>
      </c>
      <c r="B121">
        <v>16781625</v>
      </c>
      <c r="C121">
        <v>16781844</v>
      </c>
      <c r="D121">
        <v>15171018</v>
      </c>
      <c r="E121">
        <v>1</v>
      </c>
      <c r="F121">
        <v>1</v>
      </c>
      <c r="G121">
        <v>1</v>
      </c>
      <c r="H121">
        <v>3</v>
      </c>
      <c r="I121" t="s">
        <v>726</v>
      </c>
      <c r="J121" t="s">
        <v>727</v>
      </c>
      <c r="K121" t="s">
        <v>728</v>
      </c>
      <c r="L121">
        <v>1346</v>
      </c>
      <c r="N121">
        <v>1009</v>
      </c>
      <c r="O121" t="s">
        <v>201</v>
      </c>
      <c r="P121" t="s">
        <v>201</v>
      </c>
      <c r="Q121">
        <v>1</v>
      </c>
      <c r="W121">
        <v>0</v>
      </c>
      <c r="X121">
        <v>813963326</v>
      </c>
      <c r="Y121">
        <v>0</v>
      </c>
      <c r="AA121">
        <v>1.82</v>
      </c>
      <c r="AB121">
        <v>0</v>
      </c>
      <c r="AC121">
        <v>0</v>
      </c>
      <c r="AD121">
        <v>0</v>
      </c>
      <c r="AE121">
        <v>1.82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6</v>
      </c>
      <c r="AT121">
        <v>0.2</v>
      </c>
      <c r="AU121" t="s">
        <v>38</v>
      </c>
      <c r="AV121">
        <v>0</v>
      </c>
      <c r="AW121">
        <v>2</v>
      </c>
      <c r="AX121">
        <v>16781851</v>
      </c>
      <c r="AY121">
        <v>1</v>
      </c>
      <c r="AZ121">
        <v>0</v>
      </c>
      <c r="BA121">
        <v>127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Y121*Source!I42</f>
        <v>0</v>
      </c>
      <c r="CY121">
        <f>AA121</f>
        <v>1.82</v>
      </c>
      <c r="CZ121">
        <f>AE121</f>
        <v>1.82</v>
      </c>
      <c r="DA121">
        <f>AI121</f>
        <v>1</v>
      </c>
      <c r="DB121">
        <f>ROUND((ROUND(AT121*CZ121,2)*0),6)</f>
        <v>0</v>
      </c>
      <c r="DC121">
        <f>ROUND((ROUND(AT121*AG121,2)*0),6)</f>
        <v>0</v>
      </c>
    </row>
    <row r="122" spans="1:107" x14ac:dyDescent="0.2">
      <c r="A122">
        <f>ROW(Source!A42)</f>
        <v>42</v>
      </c>
      <c r="B122">
        <v>16781625</v>
      </c>
      <c r="C122">
        <v>16781844</v>
      </c>
      <c r="D122">
        <v>15204176</v>
      </c>
      <c r="E122">
        <v>1</v>
      </c>
      <c r="F122">
        <v>1</v>
      </c>
      <c r="G122">
        <v>1</v>
      </c>
      <c r="H122">
        <v>3</v>
      </c>
      <c r="I122" t="s">
        <v>790</v>
      </c>
      <c r="J122" t="s">
        <v>791</v>
      </c>
      <c r="K122" t="s">
        <v>792</v>
      </c>
      <c r="L122">
        <v>1346</v>
      </c>
      <c r="N122">
        <v>1009</v>
      </c>
      <c r="O122" t="s">
        <v>201</v>
      </c>
      <c r="P122" t="s">
        <v>201</v>
      </c>
      <c r="Q122">
        <v>1</v>
      </c>
      <c r="W122">
        <v>0</v>
      </c>
      <c r="X122">
        <v>-1920026133</v>
      </c>
      <c r="Y122">
        <v>0</v>
      </c>
      <c r="AA122">
        <v>41.44</v>
      </c>
      <c r="AB122">
        <v>0</v>
      </c>
      <c r="AC122">
        <v>0</v>
      </c>
      <c r="AD122">
        <v>0</v>
      </c>
      <c r="AE122">
        <v>41.44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1</v>
      </c>
      <c r="AQ122">
        <v>0</v>
      </c>
      <c r="AR122">
        <v>0</v>
      </c>
      <c r="AS122" t="s">
        <v>6</v>
      </c>
      <c r="AT122">
        <v>5.2</v>
      </c>
      <c r="AU122" t="s">
        <v>38</v>
      </c>
      <c r="AV122">
        <v>0</v>
      </c>
      <c r="AW122">
        <v>2</v>
      </c>
      <c r="AX122">
        <v>16781853</v>
      </c>
      <c r="AY122">
        <v>1</v>
      </c>
      <c r="AZ122">
        <v>0</v>
      </c>
      <c r="BA122">
        <v>129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Y122*Source!I42</f>
        <v>0</v>
      </c>
      <c r="CY122">
        <f>AA122</f>
        <v>41.44</v>
      </c>
      <c r="CZ122">
        <f>AE122</f>
        <v>41.44</v>
      </c>
      <c r="DA122">
        <f>AI122</f>
        <v>1</v>
      </c>
      <c r="DB122">
        <f>ROUND((ROUND(AT122*CZ122,2)*0),6)</f>
        <v>0</v>
      </c>
      <c r="DC122">
        <f>ROUND((ROUND(AT122*AG122,2)*0),6)</f>
        <v>0</v>
      </c>
    </row>
    <row r="123" spans="1:107" x14ac:dyDescent="0.2">
      <c r="A123">
        <f>ROW(Source!A43)</f>
        <v>43</v>
      </c>
      <c r="B123">
        <v>16781639</v>
      </c>
      <c r="C123">
        <v>16781844</v>
      </c>
      <c r="D123">
        <v>15435683</v>
      </c>
      <c r="E123">
        <v>1</v>
      </c>
      <c r="F123">
        <v>1</v>
      </c>
      <c r="G123">
        <v>1</v>
      </c>
      <c r="H123">
        <v>1</v>
      </c>
      <c r="I123" t="s">
        <v>785</v>
      </c>
      <c r="J123" t="s">
        <v>6</v>
      </c>
      <c r="K123" t="s">
        <v>786</v>
      </c>
      <c r="L123">
        <v>1191</v>
      </c>
      <c r="N123">
        <v>1013</v>
      </c>
      <c r="O123" t="s">
        <v>660</v>
      </c>
      <c r="P123" t="s">
        <v>660</v>
      </c>
      <c r="Q123">
        <v>1</v>
      </c>
      <c r="W123">
        <v>0</v>
      </c>
      <c r="X123">
        <v>-598469600</v>
      </c>
      <c r="Y123">
        <v>40.480000000000004</v>
      </c>
      <c r="AA123">
        <v>0</v>
      </c>
      <c r="AB123">
        <v>0</v>
      </c>
      <c r="AC123">
        <v>0</v>
      </c>
      <c r="AD123">
        <v>61.87</v>
      </c>
      <c r="AE123">
        <v>0</v>
      </c>
      <c r="AF123">
        <v>0</v>
      </c>
      <c r="AG123">
        <v>0</v>
      </c>
      <c r="AH123">
        <v>9.2899999999999991</v>
      </c>
      <c r="AI123">
        <v>1</v>
      </c>
      <c r="AJ123">
        <v>1</v>
      </c>
      <c r="AK123">
        <v>1</v>
      </c>
      <c r="AL123">
        <v>6.66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6</v>
      </c>
      <c r="AT123">
        <v>50.6</v>
      </c>
      <c r="AU123" t="s">
        <v>50</v>
      </c>
      <c r="AV123">
        <v>1</v>
      </c>
      <c r="AW123">
        <v>2</v>
      </c>
      <c r="AX123">
        <v>16781845</v>
      </c>
      <c r="AY123">
        <v>1</v>
      </c>
      <c r="AZ123">
        <v>0</v>
      </c>
      <c r="BA123">
        <v>130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Y123*Source!I43</f>
        <v>7.2216320000000005</v>
      </c>
      <c r="CY123">
        <f>AD123</f>
        <v>61.87</v>
      </c>
      <c r="CZ123">
        <f>AH123</f>
        <v>9.2899999999999991</v>
      </c>
      <c r="DA123">
        <f>AL123</f>
        <v>6.66</v>
      </c>
      <c r="DB123">
        <f>ROUND((ROUND(AT123*CZ123,2)*0.8),6)</f>
        <v>376.05599999999998</v>
      </c>
      <c r="DC123">
        <f>ROUND((ROUND(AT123*AG123,2)*0.8),6)</f>
        <v>0</v>
      </c>
    </row>
    <row r="124" spans="1:107" x14ac:dyDescent="0.2">
      <c r="A124">
        <f>ROW(Source!A43)</f>
        <v>43</v>
      </c>
      <c r="B124">
        <v>16781639</v>
      </c>
      <c r="C124">
        <v>16781844</v>
      </c>
      <c r="D124">
        <v>15430395</v>
      </c>
      <c r="E124">
        <v>1</v>
      </c>
      <c r="F124">
        <v>1</v>
      </c>
      <c r="G124">
        <v>1</v>
      </c>
      <c r="H124">
        <v>1</v>
      </c>
      <c r="I124" t="s">
        <v>661</v>
      </c>
      <c r="J124" t="s">
        <v>6</v>
      </c>
      <c r="K124" t="s">
        <v>662</v>
      </c>
      <c r="L124">
        <v>1191</v>
      </c>
      <c r="N124">
        <v>1013</v>
      </c>
      <c r="O124" t="s">
        <v>660</v>
      </c>
      <c r="P124" t="s">
        <v>660</v>
      </c>
      <c r="Q124">
        <v>1</v>
      </c>
      <c r="W124">
        <v>0</v>
      </c>
      <c r="X124">
        <v>-1417349443</v>
      </c>
      <c r="Y124">
        <v>1.42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1</v>
      </c>
      <c r="AJ124">
        <v>1</v>
      </c>
      <c r="AK124">
        <v>6.66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6</v>
      </c>
      <c r="AT124">
        <v>1.42</v>
      </c>
      <c r="AU124" t="s">
        <v>6</v>
      </c>
      <c r="AV124">
        <v>2</v>
      </c>
      <c r="AW124">
        <v>2</v>
      </c>
      <c r="AX124">
        <v>16781846</v>
      </c>
      <c r="AY124">
        <v>1</v>
      </c>
      <c r="AZ124">
        <v>2048</v>
      </c>
      <c r="BA124">
        <v>131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Y124*Source!I43</f>
        <v>0.253328</v>
      </c>
      <c r="CY124">
        <f>AD124</f>
        <v>0</v>
      </c>
      <c r="CZ124">
        <f>AH124</f>
        <v>0</v>
      </c>
      <c r="DA124">
        <f>AL124</f>
        <v>1</v>
      </c>
      <c r="DB124">
        <f>ROUND(ROUND(AT124*CZ124,2),6)</f>
        <v>0</v>
      </c>
      <c r="DC124">
        <f>ROUND(ROUND(AT124*AG124,2),6)</f>
        <v>0</v>
      </c>
    </row>
    <row r="125" spans="1:107" x14ac:dyDescent="0.2">
      <c r="A125">
        <f>ROW(Source!A43)</f>
        <v>43</v>
      </c>
      <c r="B125">
        <v>16781639</v>
      </c>
      <c r="C125">
        <v>16781844</v>
      </c>
      <c r="D125">
        <v>15247974</v>
      </c>
      <c r="E125">
        <v>1</v>
      </c>
      <c r="F125">
        <v>1</v>
      </c>
      <c r="G125">
        <v>1</v>
      </c>
      <c r="H125">
        <v>2</v>
      </c>
      <c r="I125" t="s">
        <v>663</v>
      </c>
      <c r="J125" t="s">
        <v>664</v>
      </c>
      <c r="K125" t="s">
        <v>665</v>
      </c>
      <c r="L125">
        <v>1368</v>
      </c>
      <c r="N125">
        <v>1011</v>
      </c>
      <c r="O125" t="s">
        <v>666</v>
      </c>
      <c r="P125" t="s">
        <v>666</v>
      </c>
      <c r="Q125">
        <v>1</v>
      </c>
      <c r="W125">
        <v>0</v>
      </c>
      <c r="X125">
        <v>1188625873</v>
      </c>
      <c r="Y125">
        <v>0.17600000000000002</v>
      </c>
      <c r="AA125">
        <v>0</v>
      </c>
      <c r="AB125">
        <v>208.19</v>
      </c>
      <c r="AC125">
        <v>13.5</v>
      </c>
      <c r="AD125">
        <v>0</v>
      </c>
      <c r="AE125">
        <v>0</v>
      </c>
      <c r="AF125">
        <v>31.26</v>
      </c>
      <c r="AG125">
        <v>13.5</v>
      </c>
      <c r="AH125">
        <v>0</v>
      </c>
      <c r="AI125">
        <v>1</v>
      </c>
      <c r="AJ125">
        <v>6.66</v>
      </c>
      <c r="AK125">
        <v>1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6</v>
      </c>
      <c r="AT125">
        <v>0.22</v>
      </c>
      <c r="AU125" t="s">
        <v>50</v>
      </c>
      <c r="AV125">
        <v>0</v>
      </c>
      <c r="AW125">
        <v>2</v>
      </c>
      <c r="AX125">
        <v>16781847</v>
      </c>
      <c r="AY125">
        <v>1</v>
      </c>
      <c r="AZ125">
        <v>0</v>
      </c>
      <c r="BA125">
        <v>132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Y125*Source!I43</f>
        <v>3.1398400000000007E-2</v>
      </c>
      <c r="CY125">
        <f>AB125</f>
        <v>208.19</v>
      </c>
      <c r="CZ125">
        <f>AF125</f>
        <v>31.26</v>
      </c>
      <c r="DA125">
        <f>AJ125</f>
        <v>6.66</v>
      </c>
      <c r="DB125">
        <f>ROUND((ROUND(AT125*CZ125,2)*0.8),6)</f>
        <v>5.5039999999999996</v>
      </c>
      <c r="DC125">
        <f>ROUND((ROUND(AT125*AG125,2)*0.8),6)</f>
        <v>2.3759999999999999</v>
      </c>
    </row>
    <row r="126" spans="1:107" x14ac:dyDescent="0.2">
      <c r="A126">
        <f>ROW(Source!A43)</f>
        <v>43</v>
      </c>
      <c r="B126">
        <v>16781639</v>
      </c>
      <c r="C126">
        <v>16781844</v>
      </c>
      <c r="D126">
        <v>15249073</v>
      </c>
      <c r="E126">
        <v>1</v>
      </c>
      <c r="F126">
        <v>1</v>
      </c>
      <c r="G126">
        <v>1</v>
      </c>
      <c r="H126">
        <v>2</v>
      </c>
      <c r="I126" t="s">
        <v>674</v>
      </c>
      <c r="J126" t="s">
        <v>675</v>
      </c>
      <c r="K126" t="s">
        <v>676</v>
      </c>
      <c r="L126">
        <v>1368</v>
      </c>
      <c r="N126">
        <v>1011</v>
      </c>
      <c r="O126" t="s">
        <v>666</v>
      </c>
      <c r="P126" t="s">
        <v>666</v>
      </c>
      <c r="Q126">
        <v>1</v>
      </c>
      <c r="W126">
        <v>0</v>
      </c>
      <c r="X126">
        <v>1372534845</v>
      </c>
      <c r="Y126">
        <v>0.96</v>
      </c>
      <c r="AA126">
        <v>0</v>
      </c>
      <c r="AB126">
        <v>437.63</v>
      </c>
      <c r="AC126">
        <v>11.6</v>
      </c>
      <c r="AD126">
        <v>0</v>
      </c>
      <c r="AE126">
        <v>0</v>
      </c>
      <c r="AF126">
        <v>65.709999999999994</v>
      </c>
      <c r="AG126">
        <v>11.6</v>
      </c>
      <c r="AH126">
        <v>0</v>
      </c>
      <c r="AI126">
        <v>1</v>
      </c>
      <c r="AJ126">
        <v>6.66</v>
      </c>
      <c r="AK126">
        <v>1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6</v>
      </c>
      <c r="AT126">
        <v>1.2</v>
      </c>
      <c r="AU126" t="s">
        <v>50</v>
      </c>
      <c r="AV126">
        <v>0</v>
      </c>
      <c r="AW126">
        <v>2</v>
      </c>
      <c r="AX126">
        <v>16781848</v>
      </c>
      <c r="AY126">
        <v>1</v>
      </c>
      <c r="AZ126">
        <v>0</v>
      </c>
      <c r="BA126">
        <v>133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Y126*Source!I43</f>
        <v>0.171264</v>
      </c>
      <c r="CY126">
        <f>AB126</f>
        <v>437.63</v>
      </c>
      <c r="CZ126">
        <f>AF126</f>
        <v>65.709999999999994</v>
      </c>
      <c r="DA126">
        <f>AJ126</f>
        <v>6.66</v>
      </c>
      <c r="DB126">
        <f>ROUND((ROUND(AT126*CZ126,2)*0.8),6)</f>
        <v>63.08</v>
      </c>
      <c r="DC126">
        <f>ROUND((ROUND(AT126*AG126,2)*0.8),6)</f>
        <v>11.135999999999999</v>
      </c>
    </row>
    <row r="127" spans="1:107" x14ac:dyDescent="0.2">
      <c r="A127">
        <f>ROW(Source!A43)</f>
        <v>43</v>
      </c>
      <c r="B127">
        <v>16781639</v>
      </c>
      <c r="C127">
        <v>16781844</v>
      </c>
      <c r="D127">
        <v>15170039</v>
      </c>
      <c r="E127">
        <v>1</v>
      </c>
      <c r="F127">
        <v>1</v>
      </c>
      <c r="G127">
        <v>1</v>
      </c>
      <c r="H127">
        <v>3</v>
      </c>
      <c r="I127" t="s">
        <v>723</v>
      </c>
      <c r="J127" t="s">
        <v>724</v>
      </c>
      <c r="K127" t="s">
        <v>725</v>
      </c>
      <c r="L127">
        <v>1348</v>
      </c>
      <c r="N127">
        <v>1009</v>
      </c>
      <c r="O127" t="s">
        <v>193</v>
      </c>
      <c r="P127" t="s">
        <v>193</v>
      </c>
      <c r="Q127">
        <v>1000</v>
      </c>
      <c r="W127">
        <v>0</v>
      </c>
      <c r="X127">
        <v>1174701286</v>
      </c>
      <c r="Y127">
        <v>0</v>
      </c>
      <c r="AA127">
        <v>79773.48</v>
      </c>
      <c r="AB127">
        <v>0</v>
      </c>
      <c r="AC127">
        <v>0</v>
      </c>
      <c r="AD127">
        <v>0</v>
      </c>
      <c r="AE127">
        <v>11978</v>
      </c>
      <c r="AF127">
        <v>0</v>
      </c>
      <c r="AG127">
        <v>0</v>
      </c>
      <c r="AH127">
        <v>0</v>
      </c>
      <c r="AI127">
        <v>6.66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6</v>
      </c>
      <c r="AT127">
        <v>2.0000000000000001E-4</v>
      </c>
      <c r="AU127" t="s">
        <v>38</v>
      </c>
      <c r="AV127">
        <v>0</v>
      </c>
      <c r="AW127">
        <v>2</v>
      </c>
      <c r="AX127">
        <v>16781849</v>
      </c>
      <c r="AY127">
        <v>1</v>
      </c>
      <c r="AZ127">
        <v>0</v>
      </c>
      <c r="BA127">
        <v>134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Y127*Source!I43</f>
        <v>0</v>
      </c>
      <c r="CY127">
        <f>AA127</f>
        <v>79773.48</v>
      </c>
      <c r="CZ127">
        <f>AE127</f>
        <v>11978</v>
      </c>
      <c r="DA127">
        <f>AI127</f>
        <v>6.66</v>
      </c>
      <c r="DB127">
        <f>ROUND((ROUND(AT127*CZ127,2)*0),6)</f>
        <v>0</v>
      </c>
      <c r="DC127">
        <f>ROUND((ROUND(AT127*AG127,2)*0),6)</f>
        <v>0</v>
      </c>
    </row>
    <row r="128" spans="1:107" x14ac:dyDescent="0.2">
      <c r="A128">
        <f>ROW(Source!A43)</f>
        <v>43</v>
      </c>
      <c r="B128">
        <v>16781639</v>
      </c>
      <c r="C128">
        <v>16781844</v>
      </c>
      <c r="D128">
        <v>15170447</v>
      </c>
      <c r="E128">
        <v>1</v>
      </c>
      <c r="F128">
        <v>1</v>
      </c>
      <c r="G128">
        <v>1</v>
      </c>
      <c r="H128">
        <v>3</v>
      </c>
      <c r="I128" t="s">
        <v>787</v>
      </c>
      <c r="J128" t="s">
        <v>788</v>
      </c>
      <c r="K128" t="s">
        <v>789</v>
      </c>
      <c r="L128">
        <v>1348</v>
      </c>
      <c r="N128">
        <v>1009</v>
      </c>
      <c r="O128" t="s">
        <v>193</v>
      </c>
      <c r="P128" t="s">
        <v>193</v>
      </c>
      <c r="Q128">
        <v>1000</v>
      </c>
      <c r="W128">
        <v>0</v>
      </c>
      <c r="X128">
        <v>-34039275</v>
      </c>
      <c r="Y128">
        <v>0</v>
      </c>
      <c r="AA128">
        <v>75591</v>
      </c>
      <c r="AB128">
        <v>0</v>
      </c>
      <c r="AC128">
        <v>0</v>
      </c>
      <c r="AD128">
        <v>0</v>
      </c>
      <c r="AE128">
        <v>11350</v>
      </c>
      <c r="AF128">
        <v>0</v>
      </c>
      <c r="AG128">
        <v>0</v>
      </c>
      <c r="AH128">
        <v>0</v>
      </c>
      <c r="AI128">
        <v>6.66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6</v>
      </c>
      <c r="AT128">
        <v>8.4000000000000003E-4</v>
      </c>
      <c r="AU128" t="s">
        <v>38</v>
      </c>
      <c r="AV128">
        <v>0</v>
      </c>
      <c r="AW128">
        <v>2</v>
      </c>
      <c r="AX128">
        <v>16781850</v>
      </c>
      <c r="AY128">
        <v>1</v>
      </c>
      <c r="AZ128">
        <v>0</v>
      </c>
      <c r="BA128">
        <v>135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Y128*Source!I43</f>
        <v>0</v>
      </c>
      <c r="CY128">
        <f>AA128</f>
        <v>75591</v>
      </c>
      <c r="CZ128">
        <f>AE128</f>
        <v>11350</v>
      </c>
      <c r="DA128">
        <f>AI128</f>
        <v>6.66</v>
      </c>
      <c r="DB128">
        <f>ROUND((ROUND(AT128*CZ128,2)*0),6)</f>
        <v>0</v>
      </c>
      <c r="DC128">
        <f>ROUND((ROUND(AT128*AG128,2)*0),6)</f>
        <v>0</v>
      </c>
    </row>
    <row r="129" spans="1:107" x14ac:dyDescent="0.2">
      <c r="A129">
        <f>ROW(Source!A43)</f>
        <v>43</v>
      </c>
      <c r="B129">
        <v>16781639</v>
      </c>
      <c r="C129">
        <v>16781844</v>
      </c>
      <c r="D129">
        <v>15171018</v>
      </c>
      <c r="E129">
        <v>1</v>
      </c>
      <c r="F129">
        <v>1</v>
      </c>
      <c r="G129">
        <v>1</v>
      </c>
      <c r="H129">
        <v>3</v>
      </c>
      <c r="I129" t="s">
        <v>726</v>
      </c>
      <c r="J129" t="s">
        <v>727</v>
      </c>
      <c r="K129" t="s">
        <v>728</v>
      </c>
      <c r="L129">
        <v>1346</v>
      </c>
      <c r="N129">
        <v>1009</v>
      </c>
      <c r="O129" t="s">
        <v>201</v>
      </c>
      <c r="P129" t="s">
        <v>201</v>
      </c>
      <c r="Q129">
        <v>1</v>
      </c>
      <c r="W129">
        <v>0</v>
      </c>
      <c r="X129">
        <v>813963326</v>
      </c>
      <c r="Y129">
        <v>0</v>
      </c>
      <c r="AA129">
        <v>12.12</v>
      </c>
      <c r="AB129">
        <v>0</v>
      </c>
      <c r="AC129">
        <v>0</v>
      </c>
      <c r="AD129">
        <v>0</v>
      </c>
      <c r="AE129">
        <v>1.82</v>
      </c>
      <c r="AF129">
        <v>0</v>
      </c>
      <c r="AG129">
        <v>0</v>
      </c>
      <c r="AH129">
        <v>0</v>
      </c>
      <c r="AI129">
        <v>6.66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6</v>
      </c>
      <c r="AT129">
        <v>0.2</v>
      </c>
      <c r="AU129" t="s">
        <v>38</v>
      </c>
      <c r="AV129">
        <v>0</v>
      </c>
      <c r="AW129">
        <v>2</v>
      </c>
      <c r="AX129">
        <v>16781851</v>
      </c>
      <c r="AY129">
        <v>1</v>
      </c>
      <c r="AZ129">
        <v>0</v>
      </c>
      <c r="BA129">
        <v>136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Y129*Source!I43</f>
        <v>0</v>
      </c>
      <c r="CY129">
        <f>AA129</f>
        <v>12.12</v>
      </c>
      <c r="CZ129">
        <f>AE129</f>
        <v>1.82</v>
      </c>
      <c r="DA129">
        <f>AI129</f>
        <v>6.66</v>
      </c>
      <c r="DB129">
        <f>ROUND((ROUND(AT129*CZ129,2)*0),6)</f>
        <v>0</v>
      </c>
      <c r="DC129">
        <f>ROUND((ROUND(AT129*AG129,2)*0),6)</f>
        <v>0</v>
      </c>
    </row>
    <row r="130" spans="1:107" x14ac:dyDescent="0.2">
      <c r="A130">
        <f>ROW(Source!A43)</f>
        <v>43</v>
      </c>
      <c r="B130">
        <v>16781639</v>
      </c>
      <c r="C130">
        <v>16781844</v>
      </c>
      <c r="D130">
        <v>15204176</v>
      </c>
      <c r="E130">
        <v>1</v>
      </c>
      <c r="F130">
        <v>1</v>
      </c>
      <c r="G130">
        <v>1</v>
      </c>
      <c r="H130">
        <v>3</v>
      </c>
      <c r="I130" t="s">
        <v>790</v>
      </c>
      <c r="J130" t="s">
        <v>791</v>
      </c>
      <c r="K130" t="s">
        <v>792</v>
      </c>
      <c r="L130">
        <v>1346</v>
      </c>
      <c r="N130">
        <v>1009</v>
      </c>
      <c r="O130" t="s">
        <v>201</v>
      </c>
      <c r="P130" t="s">
        <v>201</v>
      </c>
      <c r="Q130">
        <v>1</v>
      </c>
      <c r="W130">
        <v>0</v>
      </c>
      <c r="X130">
        <v>-1920026133</v>
      </c>
      <c r="Y130">
        <v>0</v>
      </c>
      <c r="AA130">
        <v>275.99</v>
      </c>
      <c r="AB130">
        <v>0</v>
      </c>
      <c r="AC130">
        <v>0</v>
      </c>
      <c r="AD130">
        <v>0</v>
      </c>
      <c r="AE130">
        <v>41.44</v>
      </c>
      <c r="AF130">
        <v>0</v>
      </c>
      <c r="AG130">
        <v>0</v>
      </c>
      <c r="AH130">
        <v>0</v>
      </c>
      <c r="AI130">
        <v>6.66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6</v>
      </c>
      <c r="AT130">
        <v>5.2</v>
      </c>
      <c r="AU130" t="s">
        <v>38</v>
      </c>
      <c r="AV130">
        <v>0</v>
      </c>
      <c r="AW130">
        <v>2</v>
      </c>
      <c r="AX130">
        <v>16781853</v>
      </c>
      <c r="AY130">
        <v>1</v>
      </c>
      <c r="AZ130">
        <v>0</v>
      </c>
      <c r="BA130">
        <v>138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Y130*Source!I43</f>
        <v>0</v>
      </c>
      <c r="CY130">
        <f>AA130</f>
        <v>275.99</v>
      </c>
      <c r="CZ130">
        <f>AE130</f>
        <v>41.44</v>
      </c>
      <c r="DA130">
        <f>AI130</f>
        <v>6.66</v>
      </c>
      <c r="DB130">
        <f>ROUND((ROUND(AT130*CZ130,2)*0),6)</f>
        <v>0</v>
      </c>
      <c r="DC130">
        <f>ROUND((ROUND(AT130*AG130,2)*0),6)</f>
        <v>0</v>
      </c>
    </row>
    <row r="131" spans="1:107" x14ac:dyDescent="0.2">
      <c r="A131">
        <f>ROW(Source!A44)</f>
        <v>44</v>
      </c>
      <c r="B131">
        <v>16781625</v>
      </c>
      <c r="C131">
        <v>16781857</v>
      </c>
      <c r="D131">
        <v>15435099</v>
      </c>
      <c r="E131">
        <v>1</v>
      </c>
      <c r="F131">
        <v>1</v>
      </c>
      <c r="G131">
        <v>1</v>
      </c>
      <c r="H131">
        <v>1</v>
      </c>
      <c r="I131" t="s">
        <v>793</v>
      </c>
      <c r="J131" t="s">
        <v>6</v>
      </c>
      <c r="K131" t="s">
        <v>794</v>
      </c>
      <c r="L131">
        <v>1191</v>
      </c>
      <c r="N131">
        <v>1013</v>
      </c>
      <c r="O131" t="s">
        <v>660</v>
      </c>
      <c r="P131" t="s">
        <v>660</v>
      </c>
      <c r="Q131">
        <v>1</v>
      </c>
      <c r="W131">
        <v>0</v>
      </c>
      <c r="X131">
        <v>1010519658</v>
      </c>
      <c r="Y131">
        <v>7.31</v>
      </c>
      <c r="AA131">
        <v>0</v>
      </c>
      <c r="AB131">
        <v>0</v>
      </c>
      <c r="AC131">
        <v>0</v>
      </c>
      <c r="AD131">
        <v>8.64</v>
      </c>
      <c r="AE131">
        <v>0</v>
      </c>
      <c r="AF131">
        <v>0</v>
      </c>
      <c r="AG131">
        <v>0</v>
      </c>
      <c r="AH131">
        <v>8.64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6</v>
      </c>
      <c r="AT131">
        <v>7.31</v>
      </c>
      <c r="AU131" t="s">
        <v>6</v>
      </c>
      <c r="AV131">
        <v>1</v>
      </c>
      <c r="AW131">
        <v>2</v>
      </c>
      <c r="AX131">
        <v>16781858</v>
      </c>
      <c r="AY131">
        <v>1</v>
      </c>
      <c r="AZ131">
        <v>0</v>
      </c>
      <c r="BA131">
        <v>139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Y131*Source!I44</f>
        <v>11.162369999999999</v>
      </c>
      <c r="CY131">
        <f>AD131</f>
        <v>8.64</v>
      </c>
      <c r="CZ131">
        <f>AH131</f>
        <v>8.64</v>
      </c>
      <c r="DA131">
        <f>AL131</f>
        <v>1</v>
      </c>
      <c r="DB131">
        <f t="shared" ref="DB131:DB144" si="22">ROUND(ROUND(AT131*CZ131,2),6)</f>
        <v>63.16</v>
      </c>
      <c r="DC131">
        <f t="shared" ref="DC131:DC144" si="23">ROUND(ROUND(AT131*AG131,2),6)</f>
        <v>0</v>
      </c>
    </row>
    <row r="132" spans="1:107" x14ac:dyDescent="0.2">
      <c r="A132">
        <f>ROW(Source!A44)</f>
        <v>44</v>
      </c>
      <c r="B132">
        <v>16781625</v>
      </c>
      <c r="C132">
        <v>16781857</v>
      </c>
      <c r="D132">
        <v>15430395</v>
      </c>
      <c r="E132">
        <v>1</v>
      </c>
      <c r="F132">
        <v>1</v>
      </c>
      <c r="G132">
        <v>1</v>
      </c>
      <c r="H132">
        <v>1</v>
      </c>
      <c r="I132" t="s">
        <v>661</v>
      </c>
      <c r="J132" t="s">
        <v>6</v>
      </c>
      <c r="K132" t="s">
        <v>662</v>
      </c>
      <c r="L132">
        <v>1191</v>
      </c>
      <c r="N132">
        <v>1013</v>
      </c>
      <c r="O132" t="s">
        <v>660</v>
      </c>
      <c r="P132" t="s">
        <v>660</v>
      </c>
      <c r="Q132">
        <v>1</v>
      </c>
      <c r="W132">
        <v>0</v>
      </c>
      <c r="X132">
        <v>-1417349443</v>
      </c>
      <c r="Y132">
        <v>0.2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0.2</v>
      </c>
      <c r="AU132" t="s">
        <v>6</v>
      </c>
      <c r="AV132">
        <v>2</v>
      </c>
      <c r="AW132">
        <v>2</v>
      </c>
      <c r="AX132">
        <v>16781859</v>
      </c>
      <c r="AY132">
        <v>1</v>
      </c>
      <c r="AZ132">
        <v>0</v>
      </c>
      <c r="BA132">
        <v>140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Y132*Source!I44</f>
        <v>0.3054</v>
      </c>
      <c r="CY132">
        <f>AD132</f>
        <v>0</v>
      </c>
      <c r="CZ132">
        <f>AH132</f>
        <v>0</v>
      </c>
      <c r="DA132">
        <f>AL132</f>
        <v>1</v>
      </c>
      <c r="DB132">
        <f t="shared" si="22"/>
        <v>0</v>
      </c>
      <c r="DC132">
        <f t="shared" si="23"/>
        <v>0</v>
      </c>
    </row>
    <row r="133" spans="1:107" x14ac:dyDescent="0.2">
      <c r="A133">
        <f>ROW(Source!A44)</f>
        <v>44</v>
      </c>
      <c r="B133">
        <v>16781625</v>
      </c>
      <c r="C133">
        <v>16781857</v>
      </c>
      <c r="D133">
        <v>15247974</v>
      </c>
      <c r="E133">
        <v>1</v>
      </c>
      <c r="F133">
        <v>1</v>
      </c>
      <c r="G133">
        <v>1</v>
      </c>
      <c r="H133">
        <v>2</v>
      </c>
      <c r="I133" t="s">
        <v>663</v>
      </c>
      <c r="J133" t="s">
        <v>664</v>
      </c>
      <c r="K133" t="s">
        <v>665</v>
      </c>
      <c r="L133">
        <v>1368</v>
      </c>
      <c r="N133">
        <v>1011</v>
      </c>
      <c r="O133" t="s">
        <v>666</v>
      </c>
      <c r="P133" t="s">
        <v>666</v>
      </c>
      <c r="Q133">
        <v>1</v>
      </c>
      <c r="W133">
        <v>0</v>
      </c>
      <c r="X133">
        <v>1188625873</v>
      </c>
      <c r="Y133">
        <v>0.2</v>
      </c>
      <c r="AA133">
        <v>0</v>
      </c>
      <c r="AB133">
        <v>31.26</v>
      </c>
      <c r="AC133">
        <v>13.5</v>
      </c>
      <c r="AD133">
        <v>0</v>
      </c>
      <c r="AE133">
        <v>0</v>
      </c>
      <c r="AF133">
        <v>31.26</v>
      </c>
      <c r="AG133">
        <v>13.5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6</v>
      </c>
      <c r="AT133">
        <v>0.2</v>
      </c>
      <c r="AU133" t="s">
        <v>6</v>
      </c>
      <c r="AV133">
        <v>0</v>
      </c>
      <c r="AW133">
        <v>2</v>
      </c>
      <c r="AX133">
        <v>16781860</v>
      </c>
      <c r="AY133">
        <v>1</v>
      </c>
      <c r="AZ133">
        <v>0</v>
      </c>
      <c r="BA133">
        <v>141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Y133*Source!I44</f>
        <v>0.3054</v>
      </c>
      <c r="CY133">
        <f>AB133</f>
        <v>31.26</v>
      </c>
      <c r="CZ133">
        <f>AF133</f>
        <v>31.26</v>
      </c>
      <c r="DA133">
        <f>AJ133</f>
        <v>1</v>
      </c>
      <c r="DB133">
        <f t="shared" si="22"/>
        <v>6.25</v>
      </c>
      <c r="DC133">
        <f t="shared" si="23"/>
        <v>2.7</v>
      </c>
    </row>
    <row r="134" spans="1:107" x14ac:dyDescent="0.2">
      <c r="A134">
        <f>ROW(Source!A45)</f>
        <v>45</v>
      </c>
      <c r="B134">
        <v>16781639</v>
      </c>
      <c r="C134">
        <v>16781857</v>
      </c>
      <c r="D134">
        <v>15435099</v>
      </c>
      <c r="E134">
        <v>1</v>
      </c>
      <c r="F134">
        <v>1</v>
      </c>
      <c r="G134">
        <v>1</v>
      </c>
      <c r="H134">
        <v>1</v>
      </c>
      <c r="I134" t="s">
        <v>793</v>
      </c>
      <c r="J134" t="s">
        <v>6</v>
      </c>
      <c r="K134" t="s">
        <v>794</v>
      </c>
      <c r="L134">
        <v>1191</v>
      </c>
      <c r="N134">
        <v>1013</v>
      </c>
      <c r="O134" t="s">
        <v>660</v>
      </c>
      <c r="P134" t="s">
        <v>660</v>
      </c>
      <c r="Q134">
        <v>1</v>
      </c>
      <c r="W134">
        <v>0</v>
      </c>
      <c r="X134">
        <v>1010519658</v>
      </c>
      <c r="Y134">
        <v>7.31</v>
      </c>
      <c r="AA134">
        <v>0</v>
      </c>
      <c r="AB134">
        <v>0</v>
      </c>
      <c r="AC134">
        <v>0</v>
      </c>
      <c r="AD134">
        <v>57.54</v>
      </c>
      <c r="AE134">
        <v>0</v>
      </c>
      <c r="AF134">
        <v>0</v>
      </c>
      <c r="AG134">
        <v>0</v>
      </c>
      <c r="AH134">
        <v>8.64</v>
      </c>
      <c r="AI134">
        <v>1</v>
      </c>
      <c r="AJ134">
        <v>1</v>
      </c>
      <c r="AK134">
        <v>1</v>
      </c>
      <c r="AL134">
        <v>6.66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7.31</v>
      </c>
      <c r="AU134" t="s">
        <v>6</v>
      </c>
      <c r="AV134">
        <v>1</v>
      </c>
      <c r="AW134">
        <v>2</v>
      </c>
      <c r="AX134">
        <v>16781858</v>
      </c>
      <c r="AY134">
        <v>1</v>
      </c>
      <c r="AZ134">
        <v>0</v>
      </c>
      <c r="BA134">
        <v>142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Y134*Source!I45</f>
        <v>11.162369999999999</v>
      </c>
      <c r="CY134">
        <f>AD134</f>
        <v>57.54</v>
      </c>
      <c r="CZ134">
        <f>AH134</f>
        <v>8.64</v>
      </c>
      <c r="DA134">
        <f>AL134</f>
        <v>6.66</v>
      </c>
      <c r="DB134">
        <f t="shared" si="22"/>
        <v>63.16</v>
      </c>
      <c r="DC134">
        <f t="shared" si="23"/>
        <v>0</v>
      </c>
    </row>
    <row r="135" spans="1:107" x14ac:dyDescent="0.2">
      <c r="A135">
        <f>ROW(Source!A45)</f>
        <v>45</v>
      </c>
      <c r="B135">
        <v>16781639</v>
      </c>
      <c r="C135">
        <v>16781857</v>
      </c>
      <c r="D135">
        <v>15430395</v>
      </c>
      <c r="E135">
        <v>1</v>
      </c>
      <c r="F135">
        <v>1</v>
      </c>
      <c r="G135">
        <v>1</v>
      </c>
      <c r="H135">
        <v>1</v>
      </c>
      <c r="I135" t="s">
        <v>661</v>
      </c>
      <c r="J135" t="s">
        <v>6</v>
      </c>
      <c r="K135" t="s">
        <v>662</v>
      </c>
      <c r="L135">
        <v>1191</v>
      </c>
      <c r="N135">
        <v>1013</v>
      </c>
      <c r="O135" t="s">
        <v>660</v>
      </c>
      <c r="P135" t="s">
        <v>660</v>
      </c>
      <c r="Q135">
        <v>1</v>
      </c>
      <c r="W135">
        <v>0</v>
      </c>
      <c r="X135">
        <v>-1417349443</v>
      </c>
      <c r="Y135">
        <v>0.2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6.66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6</v>
      </c>
      <c r="AT135">
        <v>0.2</v>
      </c>
      <c r="AU135" t="s">
        <v>6</v>
      </c>
      <c r="AV135">
        <v>2</v>
      </c>
      <c r="AW135">
        <v>2</v>
      </c>
      <c r="AX135">
        <v>16781859</v>
      </c>
      <c r="AY135">
        <v>1</v>
      </c>
      <c r="AZ135">
        <v>0</v>
      </c>
      <c r="BA135">
        <v>143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Y135*Source!I45</f>
        <v>0.3054</v>
      </c>
      <c r="CY135">
        <f>AD135</f>
        <v>0</v>
      </c>
      <c r="CZ135">
        <f>AH135</f>
        <v>0</v>
      </c>
      <c r="DA135">
        <f>AL135</f>
        <v>1</v>
      </c>
      <c r="DB135">
        <f t="shared" si="22"/>
        <v>0</v>
      </c>
      <c r="DC135">
        <f t="shared" si="23"/>
        <v>0</v>
      </c>
    </row>
    <row r="136" spans="1:107" x14ac:dyDescent="0.2">
      <c r="A136">
        <f>ROW(Source!A45)</f>
        <v>45</v>
      </c>
      <c r="B136">
        <v>16781639</v>
      </c>
      <c r="C136">
        <v>16781857</v>
      </c>
      <c r="D136">
        <v>15247974</v>
      </c>
      <c r="E136">
        <v>1</v>
      </c>
      <c r="F136">
        <v>1</v>
      </c>
      <c r="G136">
        <v>1</v>
      </c>
      <c r="H136">
        <v>2</v>
      </c>
      <c r="I136" t="s">
        <v>663</v>
      </c>
      <c r="J136" t="s">
        <v>664</v>
      </c>
      <c r="K136" t="s">
        <v>665</v>
      </c>
      <c r="L136">
        <v>1368</v>
      </c>
      <c r="N136">
        <v>1011</v>
      </c>
      <c r="O136" t="s">
        <v>666</v>
      </c>
      <c r="P136" t="s">
        <v>666</v>
      </c>
      <c r="Q136">
        <v>1</v>
      </c>
      <c r="W136">
        <v>0</v>
      </c>
      <c r="X136">
        <v>1188625873</v>
      </c>
      <c r="Y136">
        <v>0.2</v>
      </c>
      <c r="AA136">
        <v>0</v>
      </c>
      <c r="AB136">
        <v>208.19</v>
      </c>
      <c r="AC136">
        <v>13.5</v>
      </c>
      <c r="AD136">
        <v>0</v>
      </c>
      <c r="AE136">
        <v>0</v>
      </c>
      <c r="AF136">
        <v>31.26</v>
      </c>
      <c r="AG136">
        <v>13.5</v>
      </c>
      <c r="AH136">
        <v>0</v>
      </c>
      <c r="AI136">
        <v>1</v>
      </c>
      <c r="AJ136">
        <v>6.66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0.2</v>
      </c>
      <c r="AU136" t="s">
        <v>6</v>
      </c>
      <c r="AV136">
        <v>0</v>
      </c>
      <c r="AW136">
        <v>2</v>
      </c>
      <c r="AX136">
        <v>16781860</v>
      </c>
      <c r="AY136">
        <v>1</v>
      </c>
      <c r="AZ136">
        <v>0</v>
      </c>
      <c r="BA136">
        <v>144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Y136*Source!I45</f>
        <v>0.3054</v>
      </c>
      <c r="CY136">
        <f>AB136</f>
        <v>208.19</v>
      </c>
      <c r="CZ136">
        <f>AF136</f>
        <v>31.26</v>
      </c>
      <c r="DA136">
        <f>AJ136</f>
        <v>6.66</v>
      </c>
      <c r="DB136">
        <f t="shared" si="22"/>
        <v>6.25</v>
      </c>
      <c r="DC136">
        <f t="shared" si="23"/>
        <v>2.7</v>
      </c>
    </row>
    <row r="137" spans="1:107" x14ac:dyDescent="0.2">
      <c r="A137">
        <f>ROW(Source!A46)</f>
        <v>46</v>
      </c>
      <c r="B137">
        <v>16781625</v>
      </c>
      <c r="C137">
        <v>16781884</v>
      </c>
      <c r="D137">
        <v>15430517</v>
      </c>
      <c r="E137">
        <v>1</v>
      </c>
      <c r="F137">
        <v>1</v>
      </c>
      <c r="G137">
        <v>1</v>
      </c>
      <c r="H137">
        <v>1</v>
      </c>
      <c r="I137" t="s">
        <v>667</v>
      </c>
      <c r="J137" t="s">
        <v>6</v>
      </c>
      <c r="K137" t="s">
        <v>668</v>
      </c>
      <c r="L137">
        <v>1191</v>
      </c>
      <c r="N137">
        <v>1013</v>
      </c>
      <c r="O137" t="s">
        <v>660</v>
      </c>
      <c r="P137" t="s">
        <v>660</v>
      </c>
      <c r="Q137">
        <v>1</v>
      </c>
      <c r="W137">
        <v>0</v>
      </c>
      <c r="X137">
        <v>735429535</v>
      </c>
      <c r="Y137">
        <v>11.39</v>
      </c>
      <c r="AA137">
        <v>0</v>
      </c>
      <c r="AB137">
        <v>0</v>
      </c>
      <c r="AC137">
        <v>0</v>
      </c>
      <c r="AD137">
        <v>7.8</v>
      </c>
      <c r="AE137">
        <v>0</v>
      </c>
      <c r="AF137">
        <v>0</v>
      </c>
      <c r="AG137">
        <v>0</v>
      </c>
      <c r="AH137">
        <v>7.8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6</v>
      </c>
      <c r="AT137">
        <v>11.39</v>
      </c>
      <c r="AU137" t="s">
        <v>6</v>
      </c>
      <c r="AV137">
        <v>1</v>
      </c>
      <c r="AW137">
        <v>2</v>
      </c>
      <c r="AX137">
        <v>16781885</v>
      </c>
      <c r="AY137">
        <v>1</v>
      </c>
      <c r="AZ137">
        <v>0</v>
      </c>
      <c r="BA137">
        <v>145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Y137*Source!I46</f>
        <v>5.8535488000000004</v>
      </c>
      <c r="CY137">
        <f>AD137</f>
        <v>7.8</v>
      </c>
      <c r="CZ137">
        <f>AH137</f>
        <v>7.8</v>
      </c>
      <c r="DA137">
        <f>AL137</f>
        <v>1</v>
      </c>
      <c r="DB137">
        <f t="shared" si="22"/>
        <v>88.84</v>
      </c>
      <c r="DC137">
        <f t="shared" si="23"/>
        <v>0</v>
      </c>
    </row>
    <row r="138" spans="1:107" x14ac:dyDescent="0.2">
      <c r="A138">
        <f>ROW(Source!A46)</f>
        <v>46</v>
      </c>
      <c r="B138">
        <v>16781625</v>
      </c>
      <c r="C138">
        <v>16781884</v>
      </c>
      <c r="D138">
        <v>15430395</v>
      </c>
      <c r="E138">
        <v>1</v>
      </c>
      <c r="F138">
        <v>1</v>
      </c>
      <c r="G138">
        <v>1</v>
      </c>
      <c r="H138">
        <v>1</v>
      </c>
      <c r="I138" t="s">
        <v>661</v>
      </c>
      <c r="J138" t="s">
        <v>6</v>
      </c>
      <c r="K138" t="s">
        <v>662</v>
      </c>
      <c r="L138">
        <v>1191</v>
      </c>
      <c r="N138">
        <v>1013</v>
      </c>
      <c r="O138" t="s">
        <v>660</v>
      </c>
      <c r="P138" t="s">
        <v>660</v>
      </c>
      <c r="Q138">
        <v>1</v>
      </c>
      <c r="W138">
        <v>0</v>
      </c>
      <c r="X138">
        <v>-1417349443</v>
      </c>
      <c r="Y138">
        <v>0.13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0.13</v>
      </c>
      <c r="AU138" t="s">
        <v>6</v>
      </c>
      <c r="AV138">
        <v>2</v>
      </c>
      <c r="AW138">
        <v>2</v>
      </c>
      <c r="AX138">
        <v>16781886</v>
      </c>
      <c r="AY138">
        <v>1</v>
      </c>
      <c r="AZ138">
        <v>0</v>
      </c>
      <c r="BA138">
        <v>146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Y138*Source!I46</f>
        <v>6.6809600000000011E-2</v>
      </c>
      <c r="CY138">
        <f>AD138</f>
        <v>0</v>
      </c>
      <c r="CZ138">
        <f>AH138</f>
        <v>0</v>
      </c>
      <c r="DA138">
        <f>AL138</f>
        <v>1</v>
      </c>
      <c r="DB138">
        <f t="shared" si="22"/>
        <v>0</v>
      </c>
      <c r="DC138">
        <f t="shared" si="23"/>
        <v>0</v>
      </c>
    </row>
    <row r="139" spans="1:107" x14ac:dyDescent="0.2">
      <c r="A139">
        <f>ROW(Source!A46)</f>
        <v>46</v>
      </c>
      <c r="B139">
        <v>16781625</v>
      </c>
      <c r="C139">
        <v>16781884</v>
      </c>
      <c r="D139">
        <v>15247974</v>
      </c>
      <c r="E139">
        <v>1</v>
      </c>
      <c r="F139">
        <v>1</v>
      </c>
      <c r="G139">
        <v>1</v>
      </c>
      <c r="H139">
        <v>2</v>
      </c>
      <c r="I139" t="s">
        <v>663</v>
      </c>
      <c r="J139" t="s">
        <v>664</v>
      </c>
      <c r="K139" t="s">
        <v>665</v>
      </c>
      <c r="L139">
        <v>1368</v>
      </c>
      <c r="N139">
        <v>1011</v>
      </c>
      <c r="O139" t="s">
        <v>666</v>
      </c>
      <c r="P139" t="s">
        <v>666</v>
      </c>
      <c r="Q139">
        <v>1</v>
      </c>
      <c r="W139">
        <v>0</v>
      </c>
      <c r="X139">
        <v>1188625873</v>
      </c>
      <c r="Y139">
        <v>0.13</v>
      </c>
      <c r="AA139">
        <v>0</v>
      </c>
      <c r="AB139">
        <v>31.26</v>
      </c>
      <c r="AC139">
        <v>13.5</v>
      </c>
      <c r="AD139">
        <v>0</v>
      </c>
      <c r="AE139">
        <v>0</v>
      </c>
      <c r="AF139">
        <v>31.26</v>
      </c>
      <c r="AG139">
        <v>13.5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0.13</v>
      </c>
      <c r="AU139" t="s">
        <v>6</v>
      </c>
      <c r="AV139">
        <v>0</v>
      </c>
      <c r="AW139">
        <v>2</v>
      </c>
      <c r="AX139">
        <v>16781887</v>
      </c>
      <c r="AY139">
        <v>1</v>
      </c>
      <c r="AZ139">
        <v>0</v>
      </c>
      <c r="BA139">
        <v>147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Y139*Source!I46</f>
        <v>6.6809600000000011E-2</v>
      </c>
      <c r="CY139">
        <f>AB139</f>
        <v>31.26</v>
      </c>
      <c r="CZ139">
        <f>AF139</f>
        <v>31.26</v>
      </c>
      <c r="DA139">
        <f>AJ139</f>
        <v>1</v>
      </c>
      <c r="DB139">
        <f t="shared" si="22"/>
        <v>4.0599999999999996</v>
      </c>
      <c r="DC139">
        <f t="shared" si="23"/>
        <v>1.76</v>
      </c>
    </row>
    <row r="140" spans="1:107" x14ac:dyDescent="0.2">
      <c r="A140">
        <f>ROW(Source!A47)</f>
        <v>47</v>
      </c>
      <c r="B140">
        <v>16781639</v>
      </c>
      <c r="C140">
        <v>16781884</v>
      </c>
      <c r="D140">
        <v>15430517</v>
      </c>
      <c r="E140">
        <v>1</v>
      </c>
      <c r="F140">
        <v>1</v>
      </c>
      <c r="G140">
        <v>1</v>
      </c>
      <c r="H140">
        <v>1</v>
      </c>
      <c r="I140" t="s">
        <v>667</v>
      </c>
      <c r="J140" t="s">
        <v>6</v>
      </c>
      <c r="K140" t="s">
        <v>668</v>
      </c>
      <c r="L140">
        <v>1191</v>
      </c>
      <c r="N140">
        <v>1013</v>
      </c>
      <c r="O140" t="s">
        <v>660</v>
      </c>
      <c r="P140" t="s">
        <v>660</v>
      </c>
      <c r="Q140">
        <v>1</v>
      </c>
      <c r="W140">
        <v>0</v>
      </c>
      <c r="X140">
        <v>735429535</v>
      </c>
      <c r="Y140">
        <v>11.39</v>
      </c>
      <c r="AA140">
        <v>0</v>
      </c>
      <c r="AB140">
        <v>0</v>
      </c>
      <c r="AC140">
        <v>0</v>
      </c>
      <c r="AD140">
        <v>51.95</v>
      </c>
      <c r="AE140">
        <v>0</v>
      </c>
      <c r="AF140">
        <v>0</v>
      </c>
      <c r="AG140">
        <v>0</v>
      </c>
      <c r="AH140">
        <v>7.8</v>
      </c>
      <c r="AI140">
        <v>1</v>
      </c>
      <c r="AJ140">
        <v>1</v>
      </c>
      <c r="AK140">
        <v>1</v>
      </c>
      <c r="AL140">
        <v>6.66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6</v>
      </c>
      <c r="AT140">
        <v>11.39</v>
      </c>
      <c r="AU140" t="s">
        <v>6</v>
      </c>
      <c r="AV140">
        <v>1</v>
      </c>
      <c r="AW140">
        <v>2</v>
      </c>
      <c r="AX140">
        <v>16781885</v>
      </c>
      <c r="AY140">
        <v>1</v>
      </c>
      <c r="AZ140">
        <v>0</v>
      </c>
      <c r="BA140">
        <v>149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Y140*Source!I47</f>
        <v>5.8535488000000004</v>
      </c>
      <c r="CY140">
        <f>AD140</f>
        <v>51.95</v>
      </c>
      <c r="CZ140">
        <f>AH140</f>
        <v>7.8</v>
      </c>
      <c r="DA140">
        <f>AL140</f>
        <v>6.66</v>
      </c>
      <c r="DB140">
        <f t="shared" si="22"/>
        <v>88.84</v>
      </c>
      <c r="DC140">
        <f t="shared" si="23"/>
        <v>0</v>
      </c>
    </row>
    <row r="141" spans="1:107" x14ac:dyDescent="0.2">
      <c r="A141">
        <f>ROW(Source!A47)</f>
        <v>47</v>
      </c>
      <c r="B141">
        <v>16781639</v>
      </c>
      <c r="C141">
        <v>16781884</v>
      </c>
      <c r="D141">
        <v>15430395</v>
      </c>
      <c r="E141">
        <v>1</v>
      </c>
      <c r="F141">
        <v>1</v>
      </c>
      <c r="G141">
        <v>1</v>
      </c>
      <c r="H141">
        <v>1</v>
      </c>
      <c r="I141" t="s">
        <v>661</v>
      </c>
      <c r="J141" t="s">
        <v>6</v>
      </c>
      <c r="K141" t="s">
        <v>662</v>
      </c>
      <c r="L141">
        <v>1191</v>
      </c>
      <c r="N141">
        <v>1013</v>
      </c>
      <c r="O141" t="s">
        <v>660</v>
      </c>
      <c r="P141" t="s">
        <v>660</v>
      </c>
      <c r="Q141">
        <v>1</v>
      </c>
      <c r="W141">
        <v>0</v>
      </c>
      <c r="X141">
        <v>-1417349443</v>
      </c>
      <c r="Y141">
        <v>0.13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6.66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6</v>
      </c>
      <c r="AT141">
        <v>0.13</v>
      </c>
      <c r="AU141" t="s">
        <v>6</v>
      </c>
      <c r="AV141">
        <v>2</v>
      </c>
      <c r="AW141">
        <v>2</v>
      </c>
      <c r="AX141">
        <v>16781886</v>
      </c>
      <c r="AY141">
        <v>1</v>
      </c>
      <c r="AZ141">
        <v>0</v>
      </c>
      <c r="BA141">
        <v>150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Y141*Source!I47</f>
        <v>6.6809600000000011E-2</v>
      </c>
      <c r="CY141">
        <f>AD141</f>
        <v>0</v>
      </c>
      <c r="CZ141">
        <f>AH141</f>
        <v>0</v>
      </c>
      <c r="DA141">
        <f>AL141</f>
        <v>1</v>
      </c>
      <c r="DB141">
        <f t="shared" si="22"/>
        <v>0</v>
      </c>
      <c r="DC141">
        <f t="shared" si="23"/>
        <v>0</v>
      </c>
    </row>
    <row r="142" spans="1:107" x14ac:dyDescent="0.2">
      <c r="A142">
        <f>ROW(Source!A47)</f>
        <v>47</v>
      </c>
      <c r="B142">
        <v>16781639</v>
      </c>
      <c r="C142">
        <v>16781884</v>
      </c>
      <c r="D142">
        <v>15247974</v>
      </c>
      <c r="E142">
        <v>1</v>
      </c>
      <c r="F142">
        <v>1</v>
      </c>
      <c r="G142">
        <v>1</v>
      </c>
      <c r="H142">
        <v>2</v>
      </c>
      <c r="I142" t="s">
        <v>663</v>
      </c>
      <c r="J142" t="s">
        <v>664</v>
      </c>
      <c r="K142" t="s">
        <v>665</v>
      </c>
      <c r="L142">
        <v>1368</v>
      </c>
      <c r="N142">
        <v>1011</v>
      </c>
      <c r="O142" t="s">
        <v>666</v>
      </c>
      <c r="P142" t="s">
        <v>666</v>
      </c>
      <c r="Q142">
        <v>1</v>
      </c>
      <c r="W142">
        <v>0</v>
      </c>
      <c r="X142">
        <v>1188625873</v>
      </c>
      <c r="Y142">
        <v>0.13</v>
      </c>
      <c r="AA142">
        <v>0</v>
      </c>
      <c r="AB142">
        <v>208.19</v>
      </c>
      <c r="AC142">
        <v>13.5</v>
      </c>
      <c r="AD142">
        <v>0</v>
      </c>
      <c r="AE142">
        <v>0</v>
      </c>
      <c r="AF142">
        <v>31.26</v>
      </c>
      <c r="AG142">
        <v>13.5</v>
      </c>
      <c r="AH142">
        <v>0</v>
      </c>
      <c r="AI142">
        <v>1</v>
      </c>
      <c r="AJ142">
        <v>6.66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6</v>
      </c>
      <c r="AT142">
        <v>0.13</v>
      </c>
      <c r="AU142" t="s">
        <v>6</v>
      </c>
      <c r="AV142">
        <v>0</v>
      </c>
      <c r="AW142">
        <v>2</v>
      </c>
      <c r="AX142">
        <v>16781887</v>
      </c>
      <c r="AY142">
        <v>1</v>
      </c>
      <c r="AZ142">
        <v>0</v>
      </c>
      <c r="BA142">
        <v>151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Y142*Source!I47</f>
        <v>6.6809600000000011E-2</v>
      </c>
      <c r="CY142">
        <f>AB142</f>
        <v>208.19</v>
      </c>
      <c r="CZ142">
        <f>AF142</f>
        <v>31.26</v>
      </c>
      <c r="DA142">
        <f>AJ142</f>
        <v>6.66</v>
      </c>
      <c r="DB142">
        <f t="shared" si="22"/>
        <v>4.0599999999999996</v>
      </c>
      <c r="DC142">
        <f t="shared" si="23"/>
        <v>1.76</v>
      </c>
    </row>
    <row r="143" spans="1:107" x14ac:dyDescent="0.2">
      <c r="A143">
        <f>ROW(Source!A48)</f>
        <v>48</v>
      </c>
      <c r="B143">
        <v>16781625</v>
      </c>
      <c r="C143">
        <v>16781890</v>
      </c>
      <c r="D143">
        <v>15430517</v>
      </c>
      <c r="E143">
        <v>1</v>
      </c>
      <c r="F143">
        <v>1</v>
      </c>
      <c r="G143">
        <v>1</v>
      </c>
      <c r="H143">
        <v>1</v>
      </c>
      <c r="I143" t="s">
        <v>667</v>
      </c>
      <c r="J143" t="s">
        <v>6</v>
      </c>
      <c r="K143" t="s">
        <v>668</v>
      </c>
      <c r="L143">
        <v>1191</v>
      </c>
      <c r="N143">
        <v>1013</v>
      </c>
      <c r="O143" t="s">
        <v>660</v>
      </c>
      <c r="P143" t="s">
        <v>660</v>
      </c>
      <c r="Q143">
        <v>1</v>
      </c>
      <c r="W143">
        <v>0</v>
      </c>
      <c r="X143">
        <v>735429535</v>
      </c>
      <c r="Y143">
        <v>7.67</v>
      </c>
      <c r="AA143">
        <v>0</v>
      </c>
      <c r="AB143">
        <v>0</v>
      </c>
      <c r="AC143">
        <v>0</v>
      </c>
      <c r="AD143">
        <v>7.8</v>
      </c>
      <c r="AE143">
        <v>0</v>
      </c>
      <c r="AF143">
        <v>0</v>
      </c>
      <c r="AG143">
        <v>0</v>
      </c>
      <c r="AH143">
        <v>7.8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6</v>
      </c>
      <c r="AT143">
        <v>7.67</v>
      </c>
      <c r="AU143" t="s">
        <v>6</v>
      </c>
      <c r="AV143">
        <v>1</v>
      </c>
      <c r="AW143">
        <v>2</v>
      </c>
      <c r="AX143">
        <v>16781891</v>
      </c>
      <c r="AY143">
        <v>1</v>
      </c>
      <c r="AZ143">
        <v>0</v>
      </c>
      <c r="BA143">
        <v>153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Y143*Source!I48</f>
        <v>18.943366000000001</v>
      </c>
      <c r="CY143">
        <f>AD143</f>
        <v>7.8</v>
      </c>
      <c r="CZ143">
        <f>AH143</f>
        <v>7.8</v>
      </c>
      <c r="DA143">
        <f>AL143</f>
        <v>1</v>
      </c>
      <c r="DB143">
        <f t="shared" si="22"/>
        <v>59.83</v>
      </c>
      <c r="DC143">
        <f t="shared" si="23"/>
        <v>0</v>
      </c>
    </row>
    <row r="144" spans="1:107" x14ac:dyDescent="0.2">
      <c r="A144">
        <f>ROW(Source!A49)</f>
        <v>49</v>
      </c>
      <c r="B144">
        <v>16781639</v>
      </c>
      <c r="C144">
        <v>16781890</v>
      </c>
      <c r="D144">
        <v>15430517</v>
      </c>
      <c r="E144">
        <v>1</v>
      </c>
      <c r="F144">
        <v>1</v>
      </c>
      <c r="G144">
        <v>1</v>
      </c>
      <c r="H144">
        <v>1</v>
      </c>
      <c r="I144" t="s">
        <v>667</v>
      </c>
      <c r="J144" t="s">
        <v>6</v>
      </c>
      <c r="K144" t="s">
        <v>668</v>
      </c>
      <c r="L144">
        <v>1191</v>
      </c>
      <c r="N144">
        <v>1013</v>
      </c>
      <c r="O144" t="s">
        <v>660</v>
      </c>
      <c r="P144" t="s">
        <v>660</v>
      </c>
      <c r="Q144">
        <v>1</v>
      </c>
      <c r="W144">
        <v>0</v>
      </c>
      <c r="X144">
        <v>735429535</v>
      </c>
      <c r="Y144">
        <v>7.67</v>
      </c>
      <c r="AA144">
        <v>0</v>
      </c>
      <c r="AB144">
        <v>0</v>
      </c>
      <c r="AC144">
        <v>0</v>
      </c>
      <c r="AD144">
        <v>51.95</v>
      </c>
      <c r="AE144">
        <v>0</v>
      </c>
      <c r="AF144">
        <v>0</v>
      </c>
      <c r="AG144">
        <v>0</v>
      </c>
      <c r="AH144">
        <v>7.8</v>
      </c>
      <c r="AI144">
        <v>1</v>
      </c>
      <c r="AJ144">
        <v>1</v>
      </c>
      <c r="AK144">
        <v>1</v>
      </c>
      <c r="AL144">
        <v>6.66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6</v>
      </c>
      <c r="AT144">
        <v>7.67</v>
      </c>
      <c r="AU144" t="s">
        <v>6</v>
      </c>
      <c r="AV144">
        <v>1</v>
      </c>
      <c r="AW144">
        <v>2</v>
      </c>
      <c r="AX144">
        <v>16781891</v>
      </c>
      <c r="AY144">
        <v>1</v>
      </c>
      <c r="AZ144">
        <v>0</v>
      </c>
      <c r="BA144">
        <v>155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Y144*Source!I49</f>
        <v>18.943366000000001</v>
      </c>
      <c r="CY144">
        <f>AD144</f>
        <v>51.95</v>
      </c>
      <c r="CZ144">
        <f>AH144</f>
        <v>7.8</v>
      </c>
      <c r="DA144">
        <f>AL144</f>
        <v>6.66</v>
      </c>
      <c r="DB144">
        <f t="shared" si="22"/>
        <v>59.83</v>
      </c>
      <c r="DC144">
        <f t="shared" si="23"/>
        <v>0</v>
      </c>
    </row>
    <row r="145" spans="1:107" x14ac:dyDescent="0.2">
      <c r="A145">
        <f>ROW(Source!A50)</f>
        <v>50</v>
      </c>
      <c r="B145">
        <v>16781625</v>
      </c>
      <c r="C145">
        <v>16783255</v>
      </c>
      <c r="D145">
        <v>15435487</v>
      </c>
      <c r="E145">
        <v>1</v>
      </c>
      <c r="F145">
        <v>1</v>
      </c>
      <c r="G145">
        <v>1</v>
      </c>
      <c r="H145">
        <v>1</v>
      </c>
      <c r="I145" t="s">
        <v>795</v>
      </c>
      <c r="J145" t="s">
        <v>6</v>
      </c>
      <c r="K145" t="s">
        <v>796</v>
      </c>
      <c r="L145">
        <v>1191</v>
      </c>
      <c r="N145">
        <v>1013</v>
      </c>
      <c r="O145" t="s">
        <v>660</v>
      </c>
      <c r="P145" t="s">
        <v>660</v>
      </c>
      <c r="Q145">
        <v>1</v>
      </c>
      <c r="W145">
        <v>0</v>
      </c>
      <c r="X145">
        <v>-200730820</v>
      </c>
      <c r="Y145">
        <v>18</v>
      </c>
      <c r="AA145">
        <v>0</v>
      </c>
      <c r="AB145">
        <v>0</v>
      </c>
      <c r="AC145">
        <v>0</v>
      </c>
      <c r="AD145">
        <v>8.3800000000000008</v>
      </c>
      <c r="AE145">
        <v>0</v>
      </c>
      <c r="AF145">
        <v>0</v>
      </c>
      <c r="AG145">
        <v>0</v>
      </c>
      <c r="AH145">
        <v>8.3800000000000008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6</v>
      </c>
      <c r="AT145">
        <v>22.5</v>
      </c>
      <c r="AU145" t="s">
        <v>50</v>
      </c>
      <c r="AV145">
        <v>1</v>
      </c>
      <c r="AW145">
        <v>2</v>
      </c>
      <c r="AX145">
        <v>16783280</v>
      </c>
      <c r="AY145">
        <v>1</v>
      </c>
      <c r="AZ145">
        <v>0</v>
      </c>
      <c r="BA145">
        <v>157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Y145*Source!I50</f>
        <v>27.410399999999999</v>
      </c>
      <c r="CY145">
        <f>AD145</f>
        <v>8.3800000000000008</v>
      </c>
      <c r="CZ145">
        <f>AH145</f>
        <v>8.3800000000000008</v>
      </c>
      <c r="DA145">
        <f>AL145</f>
        <v>1</v>
      </c>
      <c r="DB145">
        <f>ROUND((ROUND(AT145*CZ145,2)*0.8),6)</f>
        <v>150.84</v>
      </c>
      <c r="DC145">
        <f>ROUND((ROUND(AT145*AG145,2)*0.8),6)</f>
        <v>0</v>
      </c>
    </row>
    <row r="146" spans="1:107" x14ac:dyDescent="0.2">
      <c r="A146">
        <f>ROW(Source!A50)</f>
        <v>50</v>
      </c>
      <c r="B146">
        <v>16781625</v>
      </c>
      <c r="C146">
        <v>16783255</v>
      </c>
      <c r="D146">
        <v>15430395</v>
      </c>
      <c r="E146">
        <v>1</v>
      </c>
      <c r="F146">
        <v>1</v>
      </c>
      <c r="G146">
        <v>1</v>
      </c>
      <c r="H146">
        <v>1</v>
      </c>
      <c r="I146" t="s">
        <v>661</v>
      </c>
      <c r="J146" t="s">
        <v>6</v>
      </c>
      <c r="K146" t="s">
        <v>662</v>
      </c>
      <c r="L146">
        <v>1191</v>
      </c>
      <c r="N146">
        <v>1013</v>
      </c>
      <c r="O146" t="s">
        <v>660</v>
      </c>
      <c r="P146" t="s">
        <v>660</v>
      </c>
      <c r="Q146">
        <v>1</v>
      </c>
      <c r="W146">
        <v>0</v>
      </c>
      <c r="X146">
        <v>-1417349443</v>
      </c>
      <c r="Y146">
        <v>0.36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6</v>
      </c>
      <c r="AT146">
        <v>0.36</v>
      </c>
      <c r="AU146" t="s">
        <v>6</v>
      </c>
      <c r="AV146">
        <v>2</v>
      </c>
      <c r="AW146">
        <v>2</v>
      </c>
      <c r="AX146">
        <v>16783281</v>
      </c>
      <c r="AY146">
        <v>1</v>
      </c>
      <c r="AZ146">
        <v>2048</v>
      </c>
      <c r="BA146">
        <v>158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Y146*Source!I50</f>
        <v>0.54820799999999992</v>
      </c>
      <c r="CY146">
        <f>AD146</f>
        <v>0</v>
      </c>
      <c r="CZ146">
        <f>AH146</f>
        <v>0</v>
      </c>
      <c r="DA146">
        <f>AL146</f>
        <v>1</v>
      </c>
      <c r="DB146">
        <f>ROUND(ROUND(AT146*CZ146,2),6)</f>
        <v>0</v>
      </c>
      <c r="DC146">
        <f>ROUND(ROUND(AT146*AG146,2),6)</f>
        <v>0</v>
      </c>
    </row>
    <row r="147" spans="1:107" x14ac:dyDescent="0.2">
      <c r="A147">
        <f>ROW(Source!A50)</f>
        <v>50</v>
      </c>
      <c r="B147">
        <v>16781625</v>
      </c>
      <c r="C147">
        <v>16783255</v>
      </c>
      <c r="D147">
        <v>15249073</v>
      </c>
      <c r="E147">
        <v>1</v>
      </c>
      <c r="F147">
        <v>1</v>
      </c>
      <c r="G147">
        <v>1</v>
      </c>
      <c r="H147">
        <v>2</v>
      </c>
      <c r="I147" t="s">
        <v>674</v>
      </c>
      <c r="J147" t="s">
        <v>675</v>
      </c>
      <c r="K147" t="s">
        <v>676</v>
      </c>
      <c r="L147">
        <v>1368</v>
      </c>
      <c r="N147">
        <v>1011</v>
      </c>
      <c r="O147" t="s">
        <v>666</v>
      </c>
      <c r="P147" t="s">
        <v>666</v>
      </c>
      <c r="Q147">
        <v>1</v>
      </c>
      <c r="W147">
        <v>0</v>
      </c>
      <c r="X147">
        <v>1372534845</v>
      </c>
      <c r="Y147">
        <v>0.28799999999999998</v>
      </c>
      <c r="AA147">
        <v>0</v>
      </c>
      <c r="AB147">
        <v>65.709999999999994</v>
      </c>
      <c r="AC147">
        <v>11.6</v>
      </c>
      <c r="AD147">
        <v>0</v>
      </c>
      <c r="AE147">
        <v>0</v>
      </c>
      <c r="AF147">
        <v>65.709999999999994</v>
      </c>
      <c r="AG147">
        <v>11.6</v>
      </c>
      <c r="AH147">
        <v>0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6</v>
      </c>
      <c r="AT147">
        <v>0.36</v>
      </c>
      <c r="AU147" t="s">
        <v>50</v>
      </c>
      <c r="AV147">
        <v>0</v>
      </c>
      <c r="AW147">
        <v>2</v>
      </c>
      <c r="AX147">
        <v>16783282</v>
      </c>
      <c r="AY147">
        <v>1</v>
      </c>
      <c r="AZ147">
        <v>0</v>
      </c>
      <c r="BA147">
        <v>159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Y147*Source!I50</f>
        <v>0.43856639999999997</v>
      </c>
      <c r="CY147">
        <f>AB147</f>
        <v>65.709999999999994</v>
      </c>
      <c r="CZ147">
        <f>AF147</f>
        <v>65.709999999999994</v>
      </c>
      <c r="DA147">
        <f>AJ147</f>
        <v>1</v>
      </c>
      <c r="DB147">
        <f>ROUND((ROUND(AT147*CZ147,2)*0.8),6)</f>
        <v>18.928000000000001</v>
      </c>
      <c r="DC147">
        <f>ROUND((ROUND(AT147*AG147,2)*0.8),6)</f>
        <v>3.3439999999999999</v>
      </c>
    </row>
    <row r="148" spans="1:107" x14ac:dyDescent="0.2">
      <c r="A148">
        <f>ROW(Source!A50)</f>
        <v>50</v>
      </c>
      <c r="B148">
        <v>16781625</v>
      </c>
      <c r="C148">
        <v>16783255</v>
      </c>
      <c r="D148">
        <v>15169941</v>
      </c>
      <c r="E148">
        <v>1</v>
      </c>
      <c r="F148">
        <v>1</v>
      </c>
      <c r="G148">
        <v>1</v>
      </c>
      <c r="H148">
        <v>3</v>
      </c>
      <c r="I148" t="s">
        <v>797</v>
      </c>
      <c r="J148" t="s">
        <v>798</v>
      </c>
      <c r="K148" t="s">
        <v>685</v>
      </c>
      <c r="L148">
        <v>1348</v>
      </c>
      <c r="N148">
        <v>1009</v>
      </c>
      <c r="O148" t="s">
        <v>193</v>
      </c>
      <c r="P148" t="s">
        <v>193</v>
      </c>
      <c r="Q148">
        <v>1000</v>
      </c>
      <c r="W148">
        <v>0</v>
      </c>
      <c r="X148">
        <v>-437906794</v>
      </c>
      <c r="Y148">
        <v>0</v>
      </c>
      <c r="AA148">
        <v>9040.01</v>
      </c>
      <c r="AB148">
        <v>0</v>
      </c>
      <c r="AC148">
        <v>0</v>
      </c>
      <c r="AD148">
        <v>0</v>
      </c>
      <c r="AE148">
        <v>9040.01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6</v>
      </c>
      <c r="AT148">
        <v>7.4999999999999997E-3</v>
      </c>
      <c r="AU148" t="s">
        <v>38</v>
      </c>
      <c r="AV148">
        <v>0</v>
      </c>
      <c r="AW148">
        <v>2</v>
      </c>
      <c r="AX148">
        <v>16783283</v>
      </c>
      <c r="AY148">
        <v>1</v>
      </c>
      <c r="AZ148">
        <v>0</v>
      </c>
      <c r="BA148">
        <v>160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Y148*Source!I50</f>
        <v>0</v>
      </c>
      <c r="CY148">
        <f t="shared" ref="CY148:CY156" si="24">AA148</f>
        <v>9040.01</v>
      </c>
      <c r="CZ148">
        <f t="shared" ref="CZ148:CZ156" si="25">AE148</f>
        <v>9040.01</v>
      </c>
      <c r="DA148">
        <f t="shared" ref="DA148:DA156" si="26">AI148</f>
        <v>1</v>
      </c>
      <c r="DB148">
        <f t="shared" ref="DB148:DB156" si="27">ROUND((ROUND(AT148*CZ148,2)*0),6)</f>
        <v>0</v>
      </c>
      <c r="DC148">
        <f t="shared" ref="DC148:DC156" si="28">ROUND((ROUND(AT148*AG148,2)*0),6)</f>
        <v>0</v>
      </c>
    </row>
    <row r="149" spans="1:107" x14ac:dyDescent="0.2">
      <c r="A149">
        <f>ROW(Source!A50)</f>
        <v>50</v>
      </c>
      <c r="B149">
        <v>16781625</v>
      </c>
      <c r="C149">
        <v>16783255</v>
      </c>
      <c r="D149">
        <v>15170039</v>
      </c>
      <c r="E149">
        <v>1</v>
      </c>
      <c r="F149">
        <v>1</v>
      </c>
      <c r="G149">
        <v>1</v>
      </c>
      <c r="H149">
        <v>3</v>
      </c>
      <c r="I149" t="s">
        <v>723</v>
      </c>
      <c r="J149" t="s">
        <v>724</v>
      </c>
      <c r="K149" t="s">
        <v>725</v>
      </c>
      <c r="L149">
        <v>1348</v>
      </c>
      <c r="N149">
        <v>1009</v>
      </c>
      <c r="O149" t="s">
        <v>193</v>
      </c>
      <c r="P149" t="s">
        <v>193</v>
      </c>
      <c r="Q149">
        <v>1000</v>
      </c>
      <c r="W149">
        <v>0</v>
      </c>
      <c r="X149">
        <v>1174701286</v>
      </c>
      <c r="Y149">
        <v>0</v>
      </c>
      <c r="AA149">
        <v>11978</v>
      </c>
      <c r="AB149">
        <v>0</v>
      </c>
      <c r="AC149">
        <v>0</v>
      </c>
      <c r="AD149">
        <v>0</v>
      </c>
      <c r="AE149">
        <v>11978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6</v>
      </c>
      <c r="AT149">
        <v>3.0000000000000001E-3</v>
      </c>
      <c r="AU149" t="s">
        <v>38</v>
      </c>
      <c r="AV149">
        <v>0</v>
      </c>
      <c r="AW149">
        <v>2</v>
      </c>
      <c r="AX149">
        <v>16783284</v>
      </c>
      <c r="AY149">
        <v>1</v>
      </c>
      <c r="AZ149">
        <v>0</v>
      </c>
      <c r="BA149">
        <v>161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Y149*Source!I50</f>
        <v>0</v>
      </c>
      <c r="CY149">
        <f t="shared" si="24"/>
        <v>11978</v>
      </c>
      <c r="CZ149">
        <f t="shared" si="25"/>
        <v>11978</v>
      </c>
      <c r="DA149">
        <f t="shared" si="26"/>
        <v>1</v>
      </c>
      <c r="DB149">
        <f t="shared" si="27"/>
        <v>0</v>
      </c>
      <c r="DC149">
        <f t="shared" si="28"/>
        <v>0</v>
      </c>
    </row>
    <row r="150" spans="1:107" x14ac:dyDescent="0.2">
      <c r="A150">
        <f>ROW(Source!A50)</f>
        <v>50</v>
      </c>
      <c r="B150">
        <v>16781625</v>
      </c>
      <c r="C150">
        <v>16783255</v>
      </c>
      <c r="D150">
        <v>15189798</v>
      </c>
      <c r="E150">
        <v>1</v>
      </c>
      <c r="F150">
        <v>1</v>
      </c>
      <c r="G150">
        <v>1</v>
      </c>
      <c r="H150">
        <v>3</v>
      </c>
      <c r="I150" t="s">
        <v>799</v>
      </c>
      <c r="J150" t="s">
        <v>800</v>
      </c>
      <c r="K150" t="s">
        <v>801</v>
      </c>
      <c r="L150">
        <v>1348</v>
      </c>
      <c r="N150">
        <v>1009</v>
      </c>
      <c r="O150" t="s">
        <v>193</v>
      </c>
      <c r="P150" t="s">
        <v>193</v>
      </c>
      <c r="Q150">
        <v>1000</v>
      </c>
      <c r="W150">
        <v>0</v>
      </c>
      <c r="X150">
        <v>-709630657</v>
      </c>
      <c r="Y150">
        <v>0</v>
      </c>
      <c r="AA150">
        <v>5989</v>
      </c>
      <c r="AB150">
        <v>0</v>
      </c>
      <c r="AC150">
        <v>0</v>
      </c>
      <c r="AD150">
        <v>0</v>
      </c>
      <c r="AE150">
        <v>5989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6</v>
      </c>
      <c r="AT150">
        <v>3.0999999999999999E-3</v>
      </c>
      <c r="AU150" t="s">
        <v>38</v>
      </c>
      <c r="AV150">
        <v>0</v>
      </c>
      <c r="AW150">
        <v>2</v>
      </c>
      <c r="AX150">
        <v>16783285</v>
      </c>
      <c r="AY150">
        <v>1</v>
      </c>
      <c r="AZ150">
        <v>0</v>
      </c>
      <c r="BA150">
        <v>162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Y150*Source!I50</f>
        <v>0</v>
      </c>
      <c r="CY150">
        <f t="shared" si="24"/>
        <v>5989</v>
      </c>
      <c r="CZ150">
        <f t="shared" si="25"/>
        <v>5989</v>
      </c>
      <c r="DA150">
        <f t="shared" si="26"/>
        <v>1</v>
      </c>
      <c r="DB150">
        <f t="shared" si="27"/>
        <v>0</v>
      </c>
      <c r="DC150">
        <f t="shared" si="28"/>
        <v>0</v>
      </c>
    </row>
    <row r="151" spans="1:107" x14ac:dyDescent="0.2">
      <c r="A151">
        <f>ROW(Source!A50)</f>
        <v>50</v>
      </c>
      <c r="B151">
        <v>16781625</v>
      </c>
      <c r="C151">
        <v>16783255</v>
      </c>
      <c r="D151">
        <v>15195825</v>
      </c>
      <c r="E151">
        <v>1</v>
      </c>
      <c r="F151">
        <v>1</v>
      </c>
      <c r="G151">
        <v>1</v>
      </c>
      <c r="H151">
        <v>3</v>
      </c>
      <c r="I151" t="s">
        <v>802</v>
      </c>
      <c r="J151" t="s">
        <v>803</v>
      </c>
      <c r="K151" t="s">
        <v>804</v>
      </c>
      <c r="L151">
        <v>1339</v>
      </c>
      <c r="N151">
        <v>1007</v>
      </c>
      <c r="O151" t="s">
        <v>95</v>
      </c>
      <c r="P151" t="s">
        <v>95</v>
      </c>
      <c r="Q151">
        <v>1</v>
      </c>
      <c r="W151">
        <v>0</v>
      </c>
      <c r="X151">
        <v>-709833849</v>
      </c>
      <c r="Y151">
        <v>0</v>
      </c>
      <c r="AA151">
        <v>1980</v>
      </c>
      <c r="AB151">
        <v>0</v>
      </c>
      <c r="AC151">
        <v>0</v>
      </c>
      <c r="AD151">
        <v>0</v>
      </c>
      <c r="AE151">
        <v>1980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6</v>
      </c>
      <c r="AT151">
        <v>0.93</v>
      </c>
      <c r="AU151" t="s">
        <v>38</v>
      </c>
      <c r="AV151">
        <v>0</v>
      </c>
      <c r="AW151">
        <v>2</v>
      </c>
      <c r="AX151">
        <v>16783286</v>
      </c>
      <c r="AY151">
        <v>1</v>
      </c>
      <c r="AZ151">
        <v>0</v>
      </c>
      <c r="BA151">
        <v>163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Y151*Source!I50</f>
        <v>0</v>
      </c>
      <c r="CY151">
        <f t="shared" si="24"/>
        <v>1980</v>
      </c>
      <c r="CZ151">
        <f t="shared" si="25"/>
        <v>1980</v>
      </c>
      <c r="DA151">
        <f t="shared" si="26"/>
        <v>1</v>
      </c>
      <c r="DB151">
        <f t="shared" si="27"/>
        <v>0</v>
      </c>
      <c r="DC151">
        <f t="shared" si="28"/>
        <v>0</v>
      </c>
    </row>
    <row r="152" spans="1:107" x14ac:dyDescent="0.2">
      <c r="A152">
        <f>ROW(Source!A50)</f>
        <v>50</v>
      </c>
      <c r="B152">
        <v>16781625</v>
      </c>
      <c r="C152">
        <v>16783255</v>
      </c>
      <c r="D152">
        <v>15195929</v>
      </c>
      <c r="E152">
        <v>1</v>
      </c>
      <c r="F152">
        <v>1</v>
      </c>
      <c r="G152">
        <v>1</v>
      </c>
      <c r="H152">
        <v>3</v>
      </c>
      <c r="I152" t="s">
        <v>805</v>
      </c>
      <c r="J152" t="s">
        <v>806</v>
      </c>
      <c r="K152" t="s">
        <v>807</v>
      </c>
      <c r="L152">
        <v>1339</v>
      </c>
      <c r="N152">
        <v>1007</v>
      </c>
      <c r="O152" t="s">
        <v>95</v>
      </c>
      <c r="P152" t="s">
        <v>95</v>
      </c>
      <c r="Q152">
        <v>1</v>
      </c>
      <c r="W152">
        <v>0</v>
      </c>
      <c r="X152">
        <v>-457568341</v>
      </c>
      <c r="Y152">
        <v>0</v>
      </c>
      <c r="AA152">
        <v>832.7</v>
      </c>
      <c r="AB152">
        <v>0</v>
      </c>
      <c r="AC152">
        <v>0</v>
      </c>
      <c r="AD152">
        <v>0</v>
      </c>
      <c r="AE152">
        <v>832.7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6</v>
      </c>
      <c r="AT152">
        <v>0.01</v>
      </c>
      <c r="AU152" t="s">
        <v>38</v>
      </c>
      <c r="AV152">
        <v>0</v>
      </c>
      <c r="AW152">
        <v>2</v>
      </c>
      <c r="AX152">
        <v>16783287</v>
      </c>
      <c r="AY152">
        <v>1</v>
      </c>
      <c r="AZ152">
        <v>0</v>
      </c>
      <c r="BA152">
        <v>164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Y152*Source!I50</f>
        <v>0</v>
      </c>
      <c r="CY152">
        <f t="shared" si="24"/>
        <v>832.7</v>
      </c>
      <c r="CZ152">
        <f t="shared" si="25"/>
        <v>832.7</v>
      </c>
      <c r="DA152">
        <f t="shared" si="26"/>
        <v>1</v>
      </c>
      <c r="DB152">
        <f t="shared" si="27"/>
        <v>0</v>
      </c>
      <c r="DC152">
        <f t="shared" si="28"/>
        <v>0</v>
      </c>
    </row>
    <row r="153" spans="1:107" x14ac:dyDescent="0.2">
      <c r="A153">
        <f>ROW(Source!A50)</f>
        <v>50</v>
      </c>
      <c r="B153">
        <v>16781625</v>
      </c>
      <c r="C153">
        <v>16783255</v>
      </c>
      <c r="D153">
        <v>15196015</v>
      </c>
      <c r="E153">
        <v>1</v>
      </c>
      <c r="F153">
        <v>1</v>
      </c>
      <c r="G153">
        <v>1</v>
      </c>
      <c r="H153">
        <v>3</v>
      </c>
      <c r="I153" t="s">
        <v>808</v>
      </c>
      <c r="J153" t="s">
        <v>809</v>
      </c>
      <c r="K153" t="s">
        <v>810</v>
      </c>
      <c r="L153">
        <v>1339</v>
      </c>
      <c r="N153">
        <v>1007</v>
      </c>
      <c r="O153" t="s">
        <v>95</v>
      </c>
      <c r="P153" t="s">
        <v>95</v>
      </c>
      <c r="Q153">
        <v>1</v>
      </c>
      <c r="W153">
        <v>0</v>
      </c>
      <c r="X153">
        <v>-1130628485</v>
      </c>
      <c r="Y153">
        <v>0</v>
      </c>
      <c r="AA153">
        <v>1320</v>
      </c>
      <c r="AB153">
        <v>0</v>
      </c>
      <c r="AC153">
        <v>0</v>
      </c>
      <c r="AD153">
        <v>0</v>
      </c>
      <c r="AE153">
        <v>1320</v>
      </c>
      <c r="AF153">
        <v>0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6</v>
      </c>
      <c r="AT153">
        <v>0.12</v>
      </c>
      <c r="AU153" t="s">
        <v>38</v>
      </c>
      <c r="AV153">
        <v>0</v>
      </c>
      <c r="AW153">
        <v>2</v>
      </c>
      <c r="AX153">
        <v>16783288</v>
      </c>
      <c r="AY153">
        <v>1</v>
      </c>
      <c r="AZ153">
        <v>0</v>
      </c>
      <c r="BA153">
        <v>165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Y153*Source!I50</f>
        <v>0</v>
      </c>
      <c r="CY153">
        <f t="shared" si="24"/>
        <v>1320</v>
      </c>
      <c r="CZ153">
        <f t="shared" si="25"/>
        <v>1320</v>
      </c>
      <c r="DA153">
        <f t="shared" si="26"/>
        <v>1</v>
      </c>
      <c r="DB153">
        <f t="shared" si="27"/>
        <v>0</v>
      </c>
      <c r="DC153">
        <f t="shared" si="28"/>
        <v>0</v>
      </c>
    </row>
    <row r="154" spans="1:107" x14ac:dyDescent="0.2">
      <c r="A154">
        <f>ROW(Source!A50)</f>
        <v>50</v>
      </c>
      <c r="B154">
        <v>16781625</v>
      </c>
      <c r="C154">
        <v>16783255</v>
      </c>
      <c r="D154">
        <v>15198455</v>
      </c>
      <c r="E154">
        <v>1</v>
      </c>
      <c r="F154">
        <v>1</v>
      </c>
      <c r="G154">
        <v>1</v>
      </c>
      <c r="H154">
        <v>3</v>
      </c>
      <c r="I154" t="s">
        <v>811</v>
      </c>
      <c r="J154" t="s">
        <v>812</v>
      </c>
      <c r="K154" t="s">
        <v>813</v>
      </c>
      <c r="L154">
        <v>1327</v>
      </c>
      <c r="N154">
        <v>1005</v>
      </c>
      <c r="O154" t="s">
        <v>182</v>
      </c>
      <c r="P154" t="s">
        <v>182</v>
      </c>
      <c r="Q154">
        <v>1</v>
      </c>
      <c r="W154">
        <v>0</v>
      </c>
      <c r="X154">
        <v>-1963914880</v>
      </c>
      <c r="Y154">
        <v>0</v>
      </c>
      <c r="AA154">
        <v>5.71</v>
      </c>
      <c r="AB154">
        <v>0</v>
      </c>
      <c r="AC154">
        <v>0</v>
      </c>
      <c r="AD154">
        <v>0</v>
      </c>
      <c r="AE154">
        <v>5.71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6</v>
      </c>
      <c r="AT154">
        <v>1.45</v>
      </c>
      <c r="AU154" t="s">
        <v>38</v>
      </c>
      <c r="AV154">
        <v>0</v>
      </c>
      <c r="AW154">
        <v>2</v>
      </c>
      <c r="AX154">
        <v>16783289</v>
      </c>
      <c r="AY154">
        <v>1</v>
      </c>
      <c r="AZ154">
        <v>0</v>
      </c>
      <c r="BA154">
        <v>166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Y154*Source!I50</f>
        <v>0</v>
      </c>
      <c r="CY154">
        <f t="shared" si="24"/>
        <v>5.71</v>
      </c>
      <c r="CZ154">
        <f t="shared" si="25"/>
        <v>5.71</v>
      </c>
      <c r="DA154">
        <f t="shared" si="26"/>
        <v>1</v>
      </c>
      <c r="DB154">
        <f t="shared" si="27"/>
        <v>0</v>
      </c>
      <c r="DC154">
        <f t="shared" si="28"/>
        <v>0</v>
      </c>
    </row>
    <row r="155" spans="1:107" x14ac:dyDescent="0.2">
      <c r="A155">
        <f>ROW(Source!A50)</f>
        <v>50</v>
      </c>
      <c r="B155">
        <v>16781625</v>
      </c>
      <c r="C155">
        <v>16783255</v>
      </c>
      <c r="D155">
        <v>15202950</v>
      </c>
      <c r="E155">
        <v>1</v>
      </c>
      <c r="F155">
        <v>1</v>
      </c>
      <c r="G155">
        <v>1</v>
      </c>
      <c r="H155">
        <v>3</v>
      </c>
      <c r="I155" t="s">
        <v>814</v>
      </c>
      <c r="J155" t="s">
        <v>815</v>
      </c>
      <c r="K155" t="s">
        <v>816</v>
      </c>
      <c r="L155">
        <v>1348</v>
      </c>
      <c r="N155">
        <v>1009</v>
      </c>
      <c r="O155" t="s">
        <v>193</v>
      </c>
      <c r="P155" t="s">
        <v>193</v>
      </c>
      <c r="Q155">
        <v>1000</v>
      </c>
      <c r="W155">
        <v>0</v>
      </c>
      <c r="X155">
        <v>-1133395207</v>
      </c>
      <c r="Y155">
        <v>0</v>
      </c>
      <c r="AA155">
        <v>1695</v>
      </c>
      <c r="AB155">
        <v>0</v>
      </c>
      <c r="AC155">
        <v>0</v>
      </c>
      <c r="AD155">
        <v>0</v>
      </c>
      <c r="AE155">
        <v>1695</v>
      </c>
      <c r="AF155">
        <v>0</v>
      </c>
      <c r="AG155">
        <v>0</v>
      </c>
      <c r="AH155">
        <v>0</v>
      </c>
      <c r="AI155">
        <v>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6</v>
      </c>
      <c r="AT155">
        <v>2.5799999999999998E-3</v>
      </c>
      <c r="AU155" t="s">
        <v>38</v>
      </c>
      <c r="AV155">
        <v>0</v>
      </c>
      <c r="AW155">
        <v>2</v>
      </c>
      <c r="AX155">
        <v>16783290</v>
      </c>
      <c r="AY155">
        <v>1</v>
      </c>
      <c r="AZ155">
        <v>0</v>
      </c>
      <c r="BA155">
        <v>167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Y155*Source!I50</f>
        <v>0</v>
      </c>
      <c r="CY155">
        <f t="shared" si="24"/>
        <v>1695</v>
      </c>
      <c r="CZ155">
        <f t="shared" si="25"/>
        <v>1695</v>
      </c>
      <c r="DA155">
        <f t="shared" si="26"/>
        <v>1</v>
      </c>
      <c r="DB155">
        <f t="shared" si="27"/>
        <v>0</v>
      </c>
      <c r="DC155">
        <f t="shared" si="28"/>
        <v>0</v>
      </c>
    </row>
    <row r="156" spans="1:107" x14ac:dyDescent="0.2">
      <c r="A156">
        <f>ROW(Source!A50)</f>
        <v>50</v>
      </c>
      <c r="B156">
        <v>16781625</v>
      </c>
      <c r="C156">
        <v>16783255</v>
      </c>
      <c r="D156">
        <v>15204489</v>
      </c>
      <c r="E156">
        <v>1</v>
      </c>
      <c r="F156">
        <v>1</v>
      </c>
      <c r="G156">
        <v>1</v>
      </c>
      <c r="H156">
        <v>3</v>
      </c>
      <c r="I156" t="s">
        <v>817</v>
      </c>
      <c r="J156" t="s">
        <v>818</v>
      </c>
      <c r="K156" t="s">
        <v>819</v>
      </c>
      <c r="L156">
        <v>1348</v>
      </c>
      <c r="N156">
        <v>1009</v>
      </c>
      <c r="O156" t="s">
        <v>193</v>
      </c>
      <c r="P156" t="s">
        <v>193</v>
      </c>
      <c r="Q156">
        <v>1000</v>
      </c>
      <c r="W156">
        <v>0</v>
      </c>
      <c r="X156">
        <v>1254963396</v>
      </c>
      <c r="Y156">
        <v>0</v>
      </c>
      <c r="AA156">
        <v>15255</v>
      </c>
      <c r="AB156">
        <v>0</v>
      </c>
      <c r="AC156">
        <v>0</v>
      </c>
      <c r="AD156">
        <v>0</v>
      </c>
      <c r="AE156">
        <v>15255</v>
      </c>
      <c r="AF156">
        <v>0</v>
      </c>
      <c r="AG156">
        <v>0</v>
      </c>
      <c r="AH156">
        <v>0</v>
      </c>
      <c r="AI156">
        <v>1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6</v>
      </c>
      <c r="AT156">
        <v>3.0100000000000001E-3</v>
      </c>
      <c r="AU156" t="s">
        <v>38</v>
      </c>
      <c r="AV156">
        <v>0</v>
      </c>
      <c r="AW156">
        <v>2</v>
      </c>
      <c r="AX156">
        <v>16783291</v>
      </c>
      <c r="AY156">
        <v>1</v>
      </c>
      <c r="AZ156">
        <v>0</v>
      </c>
      <c r="BA156">
        <v>168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Y156*Source!I50</f>
        <v>0</v>
      </c>
      <c r="CY156">
        <f t="shared" si="24"/>
        <v>15255</v>
      </c>
      <c r="CZ156">
        <f t="shared" si="25"/>
        <v>15255</v>
      </c>
      <c r="DA156">
        <f t="shared" si="26"/>
        <v>1</v>
      </c>
      <c r="DB156">
        <f t="shared" si="27"/>
        <v>0</v>
      </c>
      <c r="DC156">
        <f t="shared" si="28"/>
        <v>0</v>
      </c>
    </row>
    <row r="157" spans="1:107" x14ac:dyDescent="0.2">
      <c r="A157">
        <f>ROW(Source!A51)</f>
        <v>51</v>
      </c>
      <c r="B157">
        <v>16781639</v>
      </c>
      <c r="C157">
        <v>16783255</v>
      </c>
      <c r="D157">
        <v>15435487</v>
      </c>
      <c r="E157">
        <v>1</v>
      </c>
      <c r="F157">
        <v>1</v>
      </c>
      <c r="G157">
        <v>1</v>
      </c>
      <c r="H157">
        <v>1</v>
      </c>
      <c r="I157" t="s">
        <v>795</v>
      </c>
      <c r="J157" t="s">
        <v>6</v>
      </c>
      <c r="K157" t="s">
        <v>796</v>
      </c>
      <c r="L157">
        <v>1191</v>
      </c>
      <c r="N157">
        <v>1013</v>
      </c>
      <c r="O157" t="s">
        <v>660</v>
      </c>
      <c r="P157" t="s">
        <v>660</v>
      </c>
      <c r="Q157">
        <v>1</v>
      </c>
      <c r="W157">
        <v>0</v>
      </c>
      <c r="X157">
        <v>-200730820</v>
      </c>
      <c r="Y157">
        <v>18</v>
      </c>
      <c r="AA157">
        <v>0</v>
      </c>
      <c r="AB157">
        <v>0</v>
      </c>
      <c r="AC157">
        <v>0</v>
      </c>
      <c r="AD157">
        <v>55.81</v>
      </c>
      <c r="AE157">
        <v>0</v>
      </c>
      <c r="AF157">
        <v>0</v>
      </c>
      <c r="AG157">
        <v>0</v>
      </c>
      <c r="AH157">
        <v>8.3800000000000008</v>
      </c>
      <c r="AI157">
        <v>1</v>
      </c>
      <c r="AJ157">
        <v>1</v>
      </c>
      <c r="AK157">
        <v>1</v>
      </c>
      <c r="AL157">
        <v>6.66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6</v>
      </c>
      <c r="AT157">
        <v>22.5</v>
      </c>
      <c r="AU157" t="s">
        <v>50</v>
      </c>
      <c r="AV157">
        <v>1</v>
      </c>
      <c r="AW157">
        <v>2</v>
      </c>
      <c r="AX157">
        <v>16783280</v>
      </c>
      <c r="AY157">
        <v>1</v>
      </c>
      <c r="AZ157">
        <v>0</v>
      </c>
      <c r="BA157">
        <v>169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Y157*Source!I51</f>
        <v>27.410399999999999</v>
      </c>
      <c r="CY157">
        <f>AD157</f>
        <v>55.81</v>
      </c>
      <c r="CZ157">
        <f>AH157</f>
        <v>8.3800000000000008</v>
      </c>
      <c r="DA157">
        <f>AL157</f>
        <v>6.66</v>
      </c>
      <c r="DB157">
        <f>ROUND((ROUND(AT157*CZ157,2)*0.8),6)</f>
        <v>150.84</v>
      </c>
      <c r="DC157">
        <f>ROUND((ROUND(AT157*AG157,2)*0.8),6)</f>
        <v>0</v>
      </c>
    </row>
    <row r="158" spans="1:107" x14ac:dyDescent="0.2">
      <c r="A158">
        <f>ROW(Source!A51)</f>
        <v>51</v>
      </c>
      <c r="B158">
        <v>16781639</v>
      </c>
      <c r="C158">
        <v>16783255</v>
      </c>
      <c r="D158">
        <v>15430395</v>
      </c>
      <c r="E158">
        <v>1</v>
      </c>
      <c r="F158">
        <v>1</v>
      </c>
      <c r="G158">
        <v>1</v>
      </c>
      <c r="H158">
        <v>1</v>
      </c>
      <c r="I158" t="s">
        <v>661</v>
      </c>
      <c r="J158" t="s">
        <v>6</v>
      </c>
      <c r="K158" t="s">
        <v>662</v>
      </c>
      <c r="L158">
        <v>1191</v>
      </c>
      <c r="N158">
        <v>1013</v>
      </c>
      <c r="O158" t="s">
        <v>660</v>
      </c>
      <c r="P158" t="s">
        <v>660</v>
      </c>
      <c r="Q158">
        <v>1</v>
      </c>
      <c r="W158">
        <v>0</v>
      </c>
      <c r="X158">
        <v>-1417349443</v>
      </c>
      <c r="Y158">
        <v>0.36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6.66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0.36</v>
      </c>
      <c r="AU158" t="s">
        <v>6</v>
      </c>
      <c r="AV158">
        <v>2</v>
      </c>
      <c r="AW158">
        <v>2</v>
      </c>
      <c r="AX158">
        <v>16783281</v>
      </c>
      <c r="AY158">
        <v>1</v>
      </c>
      <c r="AZ158">
        <v>2048</v>
      </c>
      <c r="BA158">
        <v>170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Y158*Source!I51</f>
        <v>0.54820799999999992</v>
      </c>
      <c r="CY158">
        <f>AD158</f>
        <v>0</v>
      </c>
      <c r="CZ158">
        <f>AH158</f>
        <v>0</v>
      </c>
      <c r="DA158">
        <f>AL158</f>
        <v>1</v>
      </c>
      <c r="DB158">
        <f>ROUND(ROUND(AT158*CZ158,2),6)</f>
        <v>0</v>
      </c>
      <c r="DC158">
        <f>ROUND(ROUND(AT158*AG158,2),6)</f>
        <v>0</v>
      </c>
    </row>
    <row r="159" spans="1:107" x14ac:dyDescent="0.2">
      <c r="A159">
        <f>ROW(Source!A51)</f>
        <v>51</v>
      </c>
      <c r="B159">
        <v>16781639</v>
      </c>
      <c r="C159">
        <v>16783255</v>
      </c>
      <c r="D159">
        <v>15249073</v>
      </c>
      <c r="E159">
        <v>1</v>
      </c>
      <c r="F159">
        <v>1</v>
      </c>
      <c r="G159">
        <v>1</v>
      </c>
      <c r="H159">
        <v>2</v>
      </c>
      <c r="I159" t="s">
        <v>674</v>
      </c>
      <c r="J159" t="s">
        <v>675</v>
      </c>
      <c r="K159" t="s">
        <v>676</v>
      </c>
      <c r="L159">
        <v>1368</v>
      </c>
      <c r="N159">
        <v>1011</v>
      </c>
      <c r="O159" t="s">
        <v>666</v>
      </c>
      <c r="P159" t="s">
        <v>666</v>
      </c>
      <c r="Q159">
        <v>1</v>
      </c>
      <c r="W159">
        <v>0</v>
      </c>
      <c r="X159">
        <v>1372534845</v>
      </c>
      <c r="Y159">
        <v>0.28799999999999998</v>
      </c>
      <c r="AA159">
        <v>0</v>
      </c>
      <c r="AB159">
        <v>437.63</v>
      </c>
      <c r="AC159">
        <v>11.6</v>
      </c>
      <c r="AD159">
        <v>0</v>
      </c>
      <c r="AE159">
        <v>0</v>
      </c>
      <c r="AF159">
        <v>65.709999999999994</v>
      </c>
      <c r="AG159">
        <v>11.6</v>
      </c>
      <c r="AH159">
        <v>0</v>
      </c>
      <c r="AI159">
        <v>1</v>
      </c>
      <c r="AJ159">
        <v>6.66</v>
      </c>
      <c r="AK159">
        <v>1</v>
      </c>
      <c r="AL159">
        <v>1</v>
      </c>
      <c r="AN159">
        <v>0</v>
      </c>
      <c r="AO159">
        <v>1</v>
      </c>
      <c r="AP159">
        <v>1</v>
      </c>
      <c r="AQ159">
        <v>0</v>
      </c>
      <c r="AR159">
        <v>0</v>
      </c>
      <c r="AS159" t="s">
        <v>6</v>
      </c>
      <c r="AT159">
        <v>0.36</v>
      </c>
      <c r="AU159" t="s">
        <v>50</v>
      </c>
      <c r="AV159">
        <v>0</v>
      </c>
      <c r="AW159">
        <v>2</v>
      </c>
      <c r="AX159">
        <v>16783282</v>
      </c>
      <c r="AY159">
        <v>1</v>
      </c>
      <c r="AZ159">
        <v>0</v>
      </c>
      <c r="BA159">
        <v>171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Y159*Source!I51</f>
        <v>0.43856639999999997</v>
      </c>
      <c r="CY159">
        <f>AB159</f>
        <v>437.63</v>
      </c>
      <c r="CZ159">
        <f>AF159</f>
        <v>65.709999999999994</v>
      </c>
      <c r="DA159">
        <f>AJ159</f>
        <v>6.66</v>
      </c>
      <c r="DB159">
        <f>ROUND((ROUND(AT159*CZ159,2)*0.8),6)</f>
        <v>18.928000000000001</v>
      </c>
      <c r="DC159">
        <f>ROUND((ROUND(AT159*AG159,2)*0.8),6)</f>
        <v>3.3439999999999999</v>
      </c>
    </row>
    <row r="160" spans="1:107" x14ac:dyDescent="0.2">
      <c r="A160">
        <f>ROW(Source!A51)</f>
        <v>51</v>
      </c>
      <c r="B160">
        <v>16781639</v>
      </c>
      <c r="C160">
        <v>16783255</v>
      </c>
      <c r="D160">
        <v>15169941</v>
      </c>
      <c r="E160">
        <v>1</v>
      </c>
      <c r="F160">
        <v>1</v>
      </c>
      <c r="G160">
        <v>1</v>
      </c>
      <c r="H160">
        <v>3</v>
      </c>
      <c r="I160" t="s">
        <v>797</v>
      </c>
      <c r="J160" t="s">
        <v>798</v>
      </c>
      <c r="K160" t="s">
        <v>685</v>
      </c>
      <c r="L160">
        <v>1348</v>
      </c>
      <c r="N160">
        <v>1009</v>
      </c>
      <c r="O160" t="s">
        <v>193</v>
      </c>
      <c r="P160" t="s">
        <v>193</v>
      </c>
      <c r="Q160">
        <v>1000</v>
      </c>
      <c r="W160">
        <v>0</v>
      </c>
      <c r="X160">
        <v>-437906794</v>
      </c>
      <c r="Y160">
        <v>0</v>
      </c>
      <c r="AA160">
        <v>60206.47</v>
      </c>
      <c r="AB160">
        <v>0</v>
      </c>
      <c r="AC160">
        <v>0</v>
      </c>
      <c r="AD160">
        <v>0</v>
      </c>
      <c r="AE160">
        <v>9040.01</v>
      </c>
      <c r="AF160">
        <v>0</v>
      </c>
      <c r="AG160">
        <v>0</v>
      </c>
      <c r="AH160">
        <v>0</v>
      </c>
      <c r="AI160">
        <v>6.66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1</v>
      </c>
      <c r="AQ160">
        <v>0</v>
      </c>
      <c r="AR160">
        <v>0</v>
      </c>
      <c r="AS160" t="s">
        <v>6</v>
      </c>
      <c r="AT160">
        <v>7.4999999999999997E-3</v>
      </c>
      <c r="AU160" t="s">
        <v>38</v>
      </c>
      <c r="AV160">
        <v>0</v>
      </c>
      <c r="AW160">
        <v>2</v>
      </c>
      <c r="AX160">
        <v>16783283</v>
      </c>
      <c r="AY160">
        <v>1</v>
      </c>
      <c r="AZ160">
        <v>0</v>
      </c>
      <c r="BA160">
        <v>172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Y160*Source!I51</f>
        <v>0</v>
      </c>
      <c r="CY160">
        <f t="shared" ref="CY160:CY168" si="29">AA160</f>
        <v>60206.47</v>
      </c>
      <c r="CZ160">
        <f t="shared" ref="CZ160:CZ168" si="30">AE160</f>
        <v>9040.01</v>
      </c>
      <c r="DA160">
        <f t="shared" ref="DA160:DA168" si="31">AI160</f>
        <v>6.66</v>
      </c>
      <c r="DB160">
        <f t="shared" ref="DB160:DB168" si="32">ROUND((ROUND(AT160*CZ160,2)*0),6)</f>
        <v>0</v>
      </c>
      <c r="DC160">
        <f t="shared" ref="DC160:DC168" si="33">ROUND((ROUND(AT160*AG160,2)*0),6)</f>
        <v>0</v>
      </c>
    </row>
    <row r="161" spans="1:107" x14ac:dyDescent="0.2">
      <c r="A161">
        <f>ROW(Source!A51)</f>
        <v>51</v>
      </c>
      <c r="B161">
        <v>16781639</v>
      </c>
      <c r="C161">
        <v>16783255</v>
      </c>
      <c r="D161">
        <v>15170039</v>
      </c>
      <c r="E161">
        <v>1</v>
      </c>
      <c r="F161">
        <v>1</v>
      </c>
      <c r="G161">
        <v>1</v>
      </c>
      <c r="H161">
        <v>3</v>
      </c>
      <c r="I161" t="s">
        <v>723</v>
      </c>
      <c r="J161" t="s">
        <v>724</v>
      </c>
      <c r="K161" t="s">
        <v>725</v>
      </c>
      <c r="L161">
        <v>1348</v>
      </c>
      <c r="N161">
        <v>1009</v>
      </c>
      <c r="O161" t="s">
        <v>193</v>
      </c>
      <c r="P161" t="s">
        <v>193</v>
      </c>
      <c r="Q161">
        <v>1000</v>
      </c>
      <c r="W161">
        <v>0</v>
      </c>
      <c r="X161">
        <v>1174701286</v>
      </c>
      <c r="Y161">
        <v>0</v>
      </c>
      <c r="AA161">
        <v>79773.48</v>
      </c>
      <c r="AB161">
        <v>0</v>
      </c>
      <c r="AC161">
        <v>0</v>
      </c>
      <c r="AD161">
        <v>0</v>
      </c>
      <c r="AE161">
        <v>11978</v>
      </c>
      <c r="AF161">
        <v>0</v>
      </c>
      <c r="AG161">
        <v>0</v>
      </c>
      <c r="AH161">
        <v>0</v>
      </c>
      <c r="AI161">
        <v>6.66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1</v>
      </c>
      <c r="AQ161">
        <v>0</v>
      </c>
      <c r="AR161">
        <v>0</v>
      </c>
      <c r="AS161" t="s">
        <v>6</v>
      </c>
      <c r="AT161">
        <v>3.0000000000000001E-3</v>
      </c>
      <c r="AU161" t="s">
        <v>38</v>
      </c>
      <c r="AV161">
        <v>0</v>
      </c>
      <c r="AW161">
        <v>2</v>
      </c>
      <c r="AX161">
        <v>16783284</v>
      </c>
      <c r="AY161">
        <v>1</v>
      </c>
      <c r="AZ161">
        <v>0</v>
      </c>
      <c r="BA161">
        <v>173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Y161*Source!I51</f>
        <v>0</v>
      </c>
      <c r="CY161">
        <f t="shared" si="29"/>
        <v>79773.48</v>
      </c>
      <c r="CZ161">
        <f t="shared" si="30"/>
        <v>11978</v>
      </c>
      <c r="DA161">
        <f t="shared" si="31"/>
        <v>6.66</v>
      </c>
      <c r="DB161">
        <f t="shared" si="32"/>
        <v>0</v>
      </c>
      <c r="DC161">
        <f t="shared" si="33"/>
        <v>0</v>
      </c>
    </row>
    <row r="162" spans="1:107" x14ac:dyDescent="0.2">
      <c r="A162">
        <f>ROW(Source!A51)</f>
        <v>51</v>
      </c>
      <c r="B162">
        <v>16781639</v>
      </c>
      <c r="C162">
        <v>16783255</v>
      </c>
      <c r="D162">
        <v>15189798</v>
      </c>
      <c r="E162">
        <v>1</v>
      </c>
      <c r="F162">
        <v>1</v>
      </c>
      <c r="G162">
        <v>1</v>
      </c>
      <c r="H162">
        <v>3</v>
      </c>
      <c r="I162" t="s">
        <v>799</v>
      </c>
      <c r="J162" t="s">
        <v>800</v>
      </c>
      <c r="K162" t="s">
        <v>801</v>
      </c>
      <c r="L162">
        <v>1348</v>
      </c>
      <c r="N162">
        <v>1009</v>
      </c>
      <c r="O162" t="s">
        <v>193</v>
      </c>
      <c r="P162" t="s">
        <v>193</v>
      </c>
      <c r="Q162">
        <v>1000</v>
      </c>
      <c r="W162">
        <v>0</v>
      </c>
      <c r="X162">
        <v>-709630657</v>
      </c>
      <c r="Y162">
        <v>0</v>
      </c>
      <c r="AA162">
        <v>39886.74</v>
      </c>
      <c r="AB162">
        <v>0</v>
      </c>
      <c r="AC162">
        <v>0</v>
      </c>
      <c r="AD162">
        <v>0</v>
      </c>
      <c r="AE162">
        <v>5989</v>
      </c>
      <c r="AF162">
        <v>0</v>
      </c>
      <c r="AG162">
        <v>0</v>
      </c>
      <c r="AH162">
        <v>0</v>
      </c>
      <c r="AI162">
        <v>6.66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6</v>
      </c>
      <c r="AT162">
        <v>3.0999999999999999E-3</v>
      </c>
      <c r="AU162" t="s">
        <v>38</v>
      </c>
      <c r="AV162">
        <v>0</v>
      </c>
      <c r="AW162">
        <v>2</v>
      </c>
      <c r="AX162">
        <v>16783285</v>
      </c>
      <c r="AY162">
        <v>1</v>
      </c>
      <c r="AZ162">
        <v>0</v>
      </c>
      <c r="BA162">
        <v>174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Y162*Source!I51</f>
        <v>0</v>
      </c>
      <c r="CY162">
        <f t="shared" si="29"/>
        <v>39886.74</v>
      </c>
      <c r="CZ162">
        <f t="shared" si="30"/>
        <v>5989</v>
      </c>
      <c r="DA162">
        <f t="shared" si="31"/>
        <v>6.66</v>
      </c>
      <c r="DB162">
        <f t="shared" si="32"/>
        <v>0</v>
      </c>
      <c r="DC162">
        <f t="shared" si="33"/>
        <v>0</v>
      </c>
    </row>
    <row r="163" spans="1:107" x14ac:dyDescent="0.2">
      <c r="A163">
        <f>ROW(Source!A51)</f>
        <v>51</v>
      </c>
      <c r="B163">
        <v>16781639</v>
      </c>
      <c r="C163">
        <v>16783255</v>
      </c>
      <c r="D163">
        <v>15195825</v>
      </c>
      <c r="E163">
        <v>1</v>
      </c>
      <c r="F163">
        <v>1</v>
      </c>
      <c r="G163">
        <v>1</v>
      </c>
      <c r="H163">
        <v>3</v>
      </c>
      <c r="I163" t="s">
        <v>802</v>
      </c>
      <c r="J163" t="s">
        <v>803</v>
      </c>
      <c r="K163" t="s">
        <v>804</v>
      </c>
      <c r="L163">
        <v>1339</v>
      </c>
      <c r="N163">
        <v>1007</v>
      </c>
      <c r="O163" t="s">
        <v>95</v>
      </c>
      <c r="P163" t="s">
        <v>95</v>
      </c>
      <c r="Q163">
        <v>1</v>
      </c>
      <c r="W163">
        <v>0</v>
      </c>
      <c r="X163">
        <v>-709833849</v>
      </c>
      <c r="Y163">
        <v>0</v>
      </c>
      <c r="AA163">
        <v>13186.8</v>
      </c>
      <c r="AB163">
        <v>0</v>
      </c>
      <c r="AC163">
        <v>0</v>
      </c>
      <c r="AD163">
        <v>0</v>
      </c>
      <c r="AE163">
        <v>1980</v>
      </c>
      <c r="AF163">
        <v>0</v>
      </c>
      <c r="AG163">
        <v>0</v>
      </c>
      <c r="AH163">
        <v>0</v>
      </c>
      <c r="AI163">
        <v>6.66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6</v>
      </c>
      <c r="AT163">
        <v>0.93</v>
      </c>
      <c r="AU163" t="s">
        <v>38</v>
      </c>
      <c r="AV163">
        <v>0</v>
      </c>
      <c r="AW163">
        <v>2</v>
      </c>
      <c r="AX163">
        <v>16783286</v>
      </c>
      <c r="AY163">
        <v>1</v>
      </c>
      <c r="AZ163">
        <v>0</v>
      </c>
      <c r="BA163">
        <v>175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Y163*Source!I51</f>
        <v>0</v>
      </c>
      <c r="CY163">
        <f t="shared" si="29"/>
        <v>13186.8</v>
      </c>
      <c r="CZ163">
        <f t="shared" si="30"/>
        <v>1980</v>
      </c>
      <c r="DA163">
        <f t="shared" si="31"/>
        <v>6.66</v>
      </c>
      <c r="DB163">
        <f t="shared" si="32"/>
        <v>0</v>
      </c>
      <c r="DC163">
        <f t="shared" si="33"/>
        <v>0</v>
      </c>
    </row>
    <row r="164" spans="1:107" x14ac:dyDescent="0.2">
      <c r="A164">
        <f>ROW(Source!A51)</f>
        <v>51</v>
      </c>
      <c r="B164">
        <v>16781639</v>
      </c>
      <c r="C164">
        <v>16783255</v>
      </c>
      <c r="D164">
        <v>15195929</v>
      </c>
      <c r="E164">
        <v>1</v>
      </c>
      <c r="F164">
        <v>1</v>
      </c>
      <c r="G164">
        <v>1</v>
      </c>
      <c r="H164">
        <v>3</v>
      </c>
      <c r="I164" t="s">
        <v>805</v>
      </c>
      <c r="J164" t="s">
        <v>806</v>
      </c>
      <c r="K164" t="s">
        <v>807</v>
      </c>
      <c r="L164">
        <v>1339</v>
      </c>
      <c r="N164">
        <v>1007</v>
      </c>
      <c r="O164" t="s">
        <v>95</v>
      </c>
      <c r="P164" t="s">
        <v>95</v>
      </c>
      <c r="Q164">
        <v>1</v>
      </c>
      <c r="W164">
        <v>0</v>
      </c>
      <c r="X164">
        <v>-457568341</v>
      </c>
      <c r="Y164">
        <v>0</v>
      </c>
      <c r="AA164">
        <v>5545.78</v>
      </c>
      <c r="AB164">
        <v>0</v>
      </c>
      <c r="AC164">
        <v>0</v>
      </c>
      <c r="AD164">
        <v>0</v>
      </c>
      <c r="AE164">
        <v>832.7</v>
      </c>
      <c r="AF164">
        <v>0</v>
      </c>
      <c r="AG164">
        <v>0</v>
      </c>
      <c r="AH164">
        <v>0</v>
      </c>
      <c r="AI164">
        <v>6.66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6</v>
      </c>
      <c r="AT164">
        <v>0.01</v>
      </c>
      <c r="AU164" t="s">
        <v>38</v>
      </c>
      <c r="AV164">
        <v>0</v>
      </c>
      <c r="AW164">
        <v>2</v>
      </c>
      <c r="AX164">
        <v>16783287</v>
      </c>
      <c r="AY164">
        <v>1</v>
      </c>
      <c r="AZ164">
        <v>0</v>
      </c>
      <c r="BA164">
        <v>176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Y164*Source!I51</f>
        <v>0</v>
      </c>
      <c r="CY164">
        <f t="shared" si="29"/>
        <v>5545.78</v>
      </c>
      <c r="CZ164">
        <f t="shared" si="30"/>
        <v>832.7</v>
      </c>
      <c r="DA164">
        <f t="shared" si="31"/>
        <v>6.66</v>
      </c>
      <c r="DB164">
        <f t="shared" si="32"/>
        <v>0</v>
      </c>
      <c r="DC164">
        <f t="shared" si="33"/>
        <v>0</v>
      </c>
    </row>
    <row r="165" spans="1:107" x14ac:dyDescent="0.2">
      <c r="A165">
        <f>ROW(Source!A51)</f>
        <v>51</v>
      </c>
      <c r="B165">
        <v>16781639</v>
      </c>
      <c r="C165">
        <v>16783255</v>
      </c>
      <c r="D165">
        <v>15196015</v>
      </c>
      <c r="E165">
        <v>1</v>
      </c>
      <c r="F165">
        <v>1</v>
      </c>
      <c r="G165">
        <v>1</v>
      </c>
      <c r="H165">
        <v>3</v>
      </c>
      <c r="I165" t="s">
        <v>808</v>
      </c>
      <c r="J165" t="s">
        <v>809</v>
      </c>
      <c r="K165" t="s">
        <v>810</v>
      </c>
      <c r="L165">
        <v>1339</v>
      </c>
      <c r="N165">
        <v>1007</v>
      </c>
      <c r="O165" t="s">
        <v>95</v>
      </c>
      <c r="P165" t="s">
        <v>95</v>
      </c>
      <c r="Q165">
        <v>1</v>
      </c>
      <c r="W165">
        <v>0</v>
      </c>
      <c r="X165">
        <v>-1130628485</v>
      </c>
      <c r="Y165">
        <v>0</v>
      </c>
      <c r="AA165">
        <v>8791.2000000000007</v>
      </c>
      <c r="AB165">
        <v>0</v>
      </c>
      <c r="AC165">
        <v>0</v>
      </c>
      <c r="AD165">
        <v>0</v>
      </c>
      <c r="AE165">
        <v>1320</v>
      </c>
      <c r="AF165">
        <v>0</v>
      </c>
      <c r="AG165">
        <v>0</v>
      </c>
      <c r="AH165">
        <v>0</v>
      </c>
      <c r="AI165">
        <v>6.66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6</v>
      </c>
      <c r="AT165">
        <v>0.12</v>
      </c>
      <c r="AU165" t="s">
        <v>38</v>
      </c>
      <c r="AV165">
        <v>0</v>
      </c>
      <c r="AW165">
        <v>2</v>
      </c>
      <c r="AX165">
        <v>16783288</v>
      </c>
      <c r="AY165">
        <v>1</v>
      </c>
      <c r="AZ165">
        <v>0</v>
      </c>
      <c r="BA165">
        <v>177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Y165*Source!I51</f>
        <v>0</v>
      </c>
      <c r="CY165">
        <f t="shared" si="29"/>
        <v>8791.2000000000007</v>
      </c>
      <c r="CZ165">
        <f t="shared" si="30"/>
        <v>1320</v>
      </c>
      <c r="DA165">
        <f t="shared" si="31"/>
        <v>6.66</v>
      </c>
      <c r="DB165">
        <f t="shared" si="32"/>
        <v>0</v>
      </c>
      <c r="DC165">
        <f t="shared" si="33"/>
        <v>0</v>
      </c>
    </row>
    <row r="166" spans="1:107" x14ac:dyDescent="0.2">
      <c r="A166">
        <f>ROW(Source!A51)</f>
        <v>51</v>
      </c>
      <c r="B166">
        <v>16781639</v>
      </c>
      <c r="C166">
        <v>16783255</v>
      </c>
      <c r="D166">
        <v>15198455</v>
      </c>
      <c r="E166">
        <v>1</v>
      </c>
      <c r="F166">
        <v>1</v>
      </c>
      <c r="G166">
        <v>1</v>
      </c>
      <c r="H166">
        <v>3</v>
      </c>
      <c r="I166" t="s">
        <v>811</v>
      </c>
      <c r="J166" t="s">
        <v>812</v>
      </c>
      <c r="K166" t="s">
        <v>813</v>
      </c>
      <c r="L166">
        <v>1327</v>
      </c>
      <c r="N166">
        <v>1005</v>
      </c>
      <c r="O166" t="s">
        <v>182</v>
      </c>
      <c r="P166" t="s">
        <v>182</v>
      </c>
      <c r="Q166">
        <v>1</v>
      </c>
      <c r="W166">
        <v>0</v>
      </c>
      <c r="X166">
        <v>-1963914880</v>
      </c>
      <c r="Y166">
        <v>0</v>
      </c>
      <c r="AA166">
        <v>38.03</v>
      </c>
      <c r="AB166">
        <v>0</v>
      </c>
      <c r="AC166">
        <v>0</v>
      </c>
      <c r="AD166">
        <v>0</v>
      </c>
      <c r="AE166">
        <v>5.71</v>
      </c>
      <c r="AF166">
        <v>0</v>
      </c>
      <c r="AG166">
        <v>0</v>
      </c>
      <c r="AH166">
        <v>0</v>
      </c>
      <c r="AI166">
        <v>6.66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6</v>
      </c>
      <c r="AT166">
        <v>1.45</v>
      </c>
      <c r="AU166" t="s">
        <v>38</v>
      </c>
      <c r="AV166">
        <v>0</v>
      </c>
      <c r="AW166">
        <v>2</v>
      </c>
      <c r="AX166">
        <v>16783289</v>
      </c>
      <c r="AY166">
        <v>1</v>
      </c>
      <c r="AZ166">
        <v>0</v>
      </c>
      <c r="BA166">
        <v>178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Y166*Source!I51</f>
        <v>0</v>
      </c>
      <c r="CY166">
        <f t="shared" si="29"/>
        <v>38.03</v>
      </c>
      <c r="CZ166">
        <f t="shared" si="30"/>
        <v>5.71</v>
      </c>
      <c r="DA166">
        <f t="shared" si="31"/>
        <v>6.66</v>
      </c>
      <c r="DB166">
        <f t="shared" si="32"/>
        <v>0</v>
      </c>
      <c r="DC166">
        <f t="shared" si="33"/>
        <v>0</v>
      </c>
    </row>
    <row r="167" spans="1:107" x14ac:dyDescent="0.2">
      <c r="A167">
        <f>ROW(Source!A51)</f>
        <v>51</v>
      </c>
      <c r="B167">
        <v>16781639</v>
      </c>
      <c r="C167">
        <v>16783255</v>
      </c>
      <c r="D167">
        <v>15202950</v>
      </c>
      <c r="E167">
        <v>1</v>
      </c>
      <c r="F167">
        <v>1</v>
      </c>
      <c r="G167">
        <v>1</v>
      </c>
      <c r="H167">
        <v>3</v>
      </c>
      <c r="I167" t="s">
        <v>814</v>
      </c>
      <c r="J167" t="s">
        <v>815</v>
      </c>
      <c r="K167" t="s">
        <v>816</v>
      </c>
      <c r="L167">
        <v>1348</v>
      </c>
      <c r="N167">
        <v>1009</v>
      </c>
      <c r="O167" t="s">
        <v>193</v>
      </c>
      <c r="P167" t="s">
        <v>193</v>
      </c>
      <c r="Q167">
        <v>1000</v>
      </c>
      <c r="W167">
        <v>0</v>
      </c>
      <c r="X167">
        <v>-1133395207</v>
      </c>
      <c r="Y167">
        <v>0</v>
      </c>
      <c r="AA167">
        <v>11288.7</v>
      </c>
      <c r="AB167">
        <v>0</v>
      </c>
      <c r="AC167">
        <v>0</v>
      </c>
      <c r="AD167">
        <v>0</v>
      </c>
      <c r="AE167">
        <v>1695</v>
      </c>
      <c r="AF167">
        <v>0</v>
      </c>
      <c r="AG167">
        <v>0</v>
      </c>
      <c r="AH167">
        <v>0</v>
      </c>
      <c r="AI167">
        <v>6.66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6</v>
      </c>
      <c r="AT167">
        <v>2.5799999999999998E-3</v>
      </c>
      <c r="AU167" t="s">
        <v>38</v>
      </c>
      <c r="AV167">
        <v>0</v>
      </c>
      <c r="AW167">
        <v>2</v>
      </c>
      <c r="AX167">
        <v>16783290</v>
      </c>
      <c r="AY167">
        <v>1</v>
      </c>
      <c r="AZ167">
        <v>0</v>
      </c>
      <c r="BA167">
        <v>179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Y167*Source!I51</f>
        <v>0</v>
      </c>
      <c r="CY167">
        <f t="shared" si="29"/>
        <v>11288.7</v>
      </c>
      <c r="CZ167">
        <f t="shared" si="30"/>
        <v>1695</v>
      </c>
      <c r="DA167">
        <f t="shared" si="31"/>
        <v>6.66</v>
      </c>
      <c r="DB167">
        <f t="shared" si="32"/>
        <v>0</v>
      </c>
      <c r="DC167">
        <f t="shared" si="33"/>
        <v>0</v>
      </c>
    </row>
    <row r="168" spans="1:107" x14ac:dyDescent="0.2">
      <c r="A168">
        <f>ROW(Source!A51)</f>
        <v>51</v>
      </c>
      <c r="B168">
        <v>16781639</v>
      </c>
      <c r="C168">
        <v>16783255</v>
      </c>
      <c r="D168">
        <v>15204489</v>
      </c>
      <c r="E168">
        <v>1</v>
      </c>
      <c r="F168">
        <v>1</v>
      </c>
      <c r="G168">
        <v>1</v>
      </c>
      <c r="H168">
        <v>3</v>
      </c>
      <c r="I168" t="s">
        <v>817</v>
      </c>
      <c r="J168" t="s">
        <v>818</v>
      </c>
      <c r="K168" t="s">
        <v>819</v>
      </c>
      <c r="L168">
        <v>1348</v>
      </c>
      <c r="N168">
        <v>1009</v>
      </c>
      <c r="O168" t="s">
        <v>193</v>
      </c>
      <c r="P168" t="s">
        <v>193</v>
      </c>
      <c r="Q168">
        <v>1000</v>
      </c>
      <c r="W168">
        <v>0</v>
      </c>
      <c r="X168">
        <v>1254963396</v>
      </c>
      <c r="Y168">
        <v>0</v>
      </c>
      <c r="AA168">
        <v>101598.3</v>
      </c>
      <c r="AB168">
        <v>0</v>
      </c>
      <c r="AC168">
        <v>0</v>
      </c>
      <c r="AD168">
        <v>0</v>
      </c>
      <c r="AE168">
        <v>15255</v>
      </c>
      <c r="AF168">
        <v>0</v>
      </c>
      <c r="AG168">
        <v>0</v>
      </c>
      <c r="AH168">
        <v>0</v>
      </c>
      <c r="AI168">
        <v>6.66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6</v>
      </c>
      <c r="AT168">
        <v>3.0100000000000001E-3</v>
      </c>
      <c r="AU168" t="s">
        <v>38</v>
      </c>
      <c r="AV168">
        <v>0</v>
      </c>
      <c r="AW168">
        <v>2</v>
      </c>
      <c r="AX168">
        <v>16783291</v>
      </c>
      <c r="AY168">
        <v>1</v>
      </c>
      <c r="AZ168">
        <v>0</v>
      </c>
      <c r="BA168">
        <v>180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Y168*Source!I51</f>
        <v>0</v>
      </c>
      <c r="CY168">
        <f t="shared" si="29"/>
        <v>101598.3</v>
      </c>
      <c r="CZ168">
        <f t="shared" si="30"/>
        <v>15255</v>
      </c>
      <c r="DA168">
        <f t="shared" si="31"/>
        <v>6.66</v>
      </c>
      <c r="DB168">
        <f t="shared" si="32"/>
        <v>0</v>
      </c>
      <c r="DC168">
        <f t="shared" si="33"/>
        <v>0</v>
      </c>
    </row>
    <row r="169" spans="1:107" x14ac:dyDescent="0.2">
      <c r="A169">
        <f>ROW(Source!A52)</f>
        <v>52</v>
      </c>
      <c r="B169">
        <v>16781625</v>
      </c>
      <c r="C169">
        <v>16781894</v>
      </c>
      <c r="D169">
        <v>15430517</v>
      </c>
      <c r="E169">
        <v>1</v>
      </c>
      <c r="F169">
        <v>1</v>
      </c>
      <c r="G169">
        <v>1</v>
      </c>
      <c r="H169">
        <v>1</v>
      </c>
      <c r="I169" t="s">
        <v>667</v>
      </c>
      <c r="J169" t="s">
        <v>6</v>
      </c>
      <c r="K169" t="s">
        <v>668</v>
      </c>
      <c r="L169">
        <v>1191</v>
      </c>
      <c r="N169">
        <v>1013</v>
      </c>
      <c r="O169" t="s">
        <v>660</v>
      </c>
      <c r="P169" t="s">
        <v>660</v>
      </c>
      <c r="Q169">
        <v>1</v>
      </c>
      <c r="W169">
        <v>0</v>
      </c>
      <c r="X169">
        <v>735429535</v>
      </c>
      <c r="Y169">
        <v>17.440000000000001</v>
      </c>
      <c r="AA169">
        <v>0</v>
      </c>
      <c r="AB169">
        <v>0</v>
      </c>
      <c r="AC169">
        <v>0</v>
      </c>
      <c r="AD169">
        <v>7.8</v>
      </c>
      <c r="AE169">
        <v>0</v>
      </c>
      <c r="AF169">
        <v>0</v>
      </c>
      <c r="AG169">
        <v>0</v>
      </c>
      <c r="AH169">
        <v>7.8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17.440000000000001</v>
      </c>
      <c r="AU169" t="s">
        <v>6</v>
      </c>
      <c r="AV169">
        <v>1</v>
      </c>
      <c r="AW169">
        <v>2</v>
      </c>
      <c r="AX169">
        <v>16781895</v>
      </c>
      <c r="AY169">
        <v>1</v>
      </c>
      <c r="AZ169">
        <v>0</v>
      </c>
      <c r="BA169">
        <v>181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Y169*Source!I52</f>
        <v>34.028928000000001</v>
      </c>
      <c r="CY169">
        <f t="shared" ref="CY169:CY176" si="34">AD169</f>
        <v>7.8</v>
      </c>
      <c r="CZ169">
        <f t="shared" ref="CZ169:CZ176" si="35">AH169</f>
        <v>7.8</v>
      </c>
      <c r="DA169">
        <f t="shared" ref="DA169:DA176" si="36">AL169</f>
        <v>1</v>
      </c>
      <c r="DB169">
        <f t="shared" ref="DB169:DB184" si="37">ROUND(ROUND(AT169*CZ169,2),6)</f>
        <v>136.03</v>
      </c>
      <c r="DC169">
        <f t="shared" ref="DC169:DC184" si="38">ROUND(ROUND(AT169*AG169,2),6)</f>
        <v>0</v>
      </c>
    </row>
    <row r="170" spans="1:107" x14ac:dyDescent="0.2">
      <c r="A170">
        <f>ROW(Source!A53)</f>
        <v>53</v>
      </c>
      <c r="B170">
        <v>16781639</v>
      </c>
      <c r="C170">
        <v>16781894</v>
      </c>
      <c r="D170">
        <v>15430517</v>
      </c>
      <c r="E170">
        <v>1</v>
      </c>
      <c r="F170">
        <v>1</v>
      </c>
      <c r="G170">
        <v>1</v>
      </c>
      <c r="H170">
        <v>1</v>
      </c>
      <c r="I170" t="s">
        <v>667</v>
      </c>
      <c r="J170" t="s">
        <v>6</v>
      </c>
      <c r="K170" t="s">
        <v>668</v>
      </c>
      <c r="L170">
        <v>1191</v>
      </c>
      <c r="N170">
        <v>1013</v>
      </c>
      <c r="O170" t="s">
        <v>660</v>
      </c>
      <c r="P170" t="s">
        <v>660</v>
      </c>
      <c r="Q170">
        <v>1</v>
      </c>
      <c r="W170">
        <v>0</v>
      </c>
      <c r="X170">
        <v>735429535</v>
      </c>
      <c r="Y170">
        <v>17.440000000000001</v>
      </c>
      <c r="AA170">
        <v>0</v>
      </c>
      <c r="AB170">
        <v>0</v>
      </c>
      <c r="AC170">
        <v>0</v>
      </c>
      <c r="AD170">
        <v>51.95</v>
      </c>
      <c r="AE170">
        <v>0</v>
      </c>
      <c r="AF170">
        <v>0</v>
      </c>
      <c r="AG170">
        <v>0</v>
      </c>
      <c r="AH170">
        <v>7.8</v>
      </c>
      <c r="AI170">
        <v>1</v>
      </c>
      <c r="AJ170">
        <v>1</v>
      </c>
      <c r="AK170">
        <v>1</v>
      </c>
      <c r="AL170">
        <v>6.66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6</v>
      </c>
      <c r="AT170">
        <v>17.440000000000001</v>
      </c>
      <c r="AU170" t="s">
        <v>6</v>
      </c>
      <c r="AV170">
        <v>1</v>
      </c>
      <c r="AW170">
        <v>2</v>
      </c>
      <c r="AX170">
        <v>16781895</v>
      </c>
      <c r="AY170">
        <v>1</v>
      </c>
      <c r="AZ170">
        <v>0</v>
      </c>
      <c r="BA170">
        <v>183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Y170*Source!I53</f>
        <v>34.028928000000001</v>
      </c>
      <c r="CY170">
        <f t="shared" si="34"/>
        <v>51.95</v>
      </c>
      <c r="CZ170">
        <f t="shared" si="35"/>
        <v>7.8</v>
      </c>
      <c r="DA170">
        <f t="shared" si="36"/>
        <v>6.66</v>
      </c>
      <c r="DB170">
        <f t="shared" si="37"/>
        <v>136.03</v>
      </c>
      <c r="DC170">
        <f t="shared" si="38"/>
        <v>0</v>
      </c>
    </row>
    <row r="171" spans="1:107" x14ac:dyDescent="0.2">
      <c r="A171">
        <f>ROW(Source!A54)</f>
        <v>54</v>
      </c>
      <c r="B171">
        <v>16781625</v>
      </c>
      <c r="C171">
        <v>16781902</v>
      </c>
      <c r="D171">
        <v>15430517</v>
      </c>
      <c r="E171">
        <v>1</v>
      </c>
      <c r="F171">
        <v>1</v>
      </c>
      <c r="G171">
        <v>1</v>
      </c>
      <c r="H171">
        <v>1</v>
      </c>
      <c r="I171" t="s">
        <v>667</v>
      </c>
      <c r="J171" t="s">
        <v>6</v>
      </c>
      <c r="K171" t="s">
        <v>668</v>
      </c>
      <c r="L171">
        <v>1191</v>
      </c>
      <c r="N171">
        <v>1013</v>
      </c>
      <c r="O171" t="s">
        <v>660</v>
      </c>
      <c r="P171" t="s">
        <v>660</v>
      </c>
      <c r="Q171">
        <v>1</v>
      </c>
      <c r="W171">
        <v>0</v>
      </c>
      <c r="X171">
        <v>735429535</v>
      </c>
      <c r="Y171">
        <v>3.77</v>
      </c>
      <c r="AA171">
        <v>0</v>
      </c>
      <c r="AB171">
        <v>0</v>
      </c>
      <c r="AC171">
        <v>0</v>
      </c>
      <c r="AD171">
        <v>7.8</v>
      </c>
      <c r="AE171">
        <v>0</v>
      </c>
      <c r="AF171">
        <v>0</v>
      </c>
      <c r="AG171">
        <v>0</v>
      </c>
      <c r="AH171">
        <v>7.8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6</v>
      </c>
      <c r="AT171">
        <v>3.77</v>
      </c>
      <c r="AU171" t="s">
        <v>6</v>
      </c>
      <c r="AV171">
        <v>1</v>
      </c>
      <c r="AW171">
        <v>2</v>
      </c>
      <c r="AX171">
        <v>16781903</v>
      </c>
      <c r="AY171">
        <v>1</v>
      </c>
      <c r="AZ171">
        <v>0</v>
      </c>
      <c r="BA171">
        <v>185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Y171*Source!I54</f>
        <v>2.4128000000000003</v>
      </c>
      <c r="CY171">
        <f t="shared" si="34"/>
        <v>7.8</v>
      </c>
      <c r="CZ171">
        <f t="shared" si="35"/>
        <v>7.8</v>
      </c>
      <c r="DA171">
        <f t="shared" si="36"/>
        <v>1</v>
      </c>
      <c r="DB171">
        <f t="shared" si="37"/>
        <v>29.41</v>
      </c>
      <c r="DC171">
        <f t="shared" si="38"/>
        <v>0</v>
      </c>
    </row>
    <row r="172" spans="1:107" x14ac:dyDescent="0.2">
      <c r="A172">
        <f>ROW(Source!A55)</f>
        <v>55</v>
      </c>
      <c r="B172">
        <v>16781639</v>
      </c>
      <c r="C172">
        <v>16781902</v>
      </c>
      <c r="D172">
        <v>15430517</v>
      </c>
      <c r="E172">
        <v>1</v>
      </c>
      <c r="F172">
        <v>1</v>
      </c>
      <c r="G172">
        <v>1</v>
      </c>
      <c r="H172">
        <v>1</v>
      </c>
      <c r="I172" t="s">
        <v>667</v>
      </c>
      <c r="J172" t="s">
        <v>6</v>
      </c>
      <c r="K172" t="s">
        <v>668</v>
      </c>
      <c r="L172">
        <v>1191</v>
      </c>
      <c r="N172">
        <v>1013</v>
      </c>
      <c r="O172" t="s">
        <v>660</v>
      </c>
      <c r="P172" t="s">
        <v>660</v>
      </c>
      <c r="Q172">
        <v>1</v>
      </c>
      <c r="W172">
        <v>0</v>
      </c>
      <c r="X172">
        <v>735429535</v>
      </c>
      <c r="Y172">
        <v>3.77</v>
      </c>
      <c r="AA172">
        <v>0</v>
      </c>
      <c r="AB172">
        <v>0</v>
      </c>
      <c r="AC172">
        <v>0</v>
      </c>
      <c r="AD172">
        <v>51.95</v>
      </c>
      <c r="AE172">
        <v>0</v>
      </c>
      <c r="AF172">
        <v>0</v>
      </c>
      <c r="AG172">
        <v>0</v>
      </c>
      <c r="AH172">
        <v>7.8</v>
      </c>
      <c r="AI172">
        <v>1</v>
      </c>
      <c r="AJ172">
        <v>1</v>
      </c>
      <c r="AK172">
        <v>1</v>
      </c>
      <c r="AL172">
        <v>6.66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6</v>
      </c>
      <c r="AT172">
        <v>3.77</v>
      </c>
      <c r="AU172" t="s">
        <v>6</v>
      </c>
      <c r="AV172">
        <v>1</v>
      </c>
      <c r="AW172">
        <v>2</v>
      </c>
      <c r="AX172">
        <v>16781903</v>
      </c>
      <c r="AY172">
        <v>1</v>
      </c>
      <c r="AZ172">
        <v>0</v>
      </c>
      <c r="BA172">
        <v>187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Y172*Source!I55</f>
        <v>2.4128000000000003</v>
      </c>
      <c r="CY172">
        <f t="shared" si="34"/>
        <v>51.95</v>
      </c>
      <c r="CZ172">
        <f t="shared" si="35"/>
        <v>7.8</v>
      </c>
      <c r="DA172">
        <f t="shared" si="36"/>
        <v>6.66</v>
      </c>
      <c r="DB172">
        <f t="shared" si="37"/>
        <v>29.41</v>
      </c>
      <c r="DC172">
        <f t="shared" si="38"/>
        <v>0</v>
      </c>
    </row>
    <row r="173" spans="1:107" x14ac:dyDescent="0.2">
      <c r="A173">
        <f>ROW(Source!A56)</f>
        <v>56</v>
      </c>
      <c r="B173">
        <v>16781625</v>
      </c>
      <c r="C173">
        <v>16781906</v>
      </c>
      <c r="D173">
        <v>15430517</v>
      </c>
      <c r="E173">
        <v>1</v>
      </c>
      <c r="F173">
        <v>1</v>
      </c>
      <c r="G173">
        <v>1</v>
      </c>
      <c r="H173">
        <v>1</v>
      </c>
      <c r="I173" t="s">
        <v>667</v>
      </c>
      <c r="J173" t="s">
        <v>6</v>
      </c>
      <c r="K173" t="s">
        <v>668</v>
      </c>
      <c r="L173">
        <v>1191</v>
      </c>
      <c r="N173">
        <v>1013</v>
      </c>
      <c r="O173" t="s">
        <v>660</v>
      </c>
      <c r="P173" t="s">
        <v>660</v>
      </c>
      <c r="Q173">
        <v>1</v>
      </c>
      <c r="W173">
        <v>0</v>
      </c>
      <c r="X173">
        <v>735429535</v>
      </c>
      <c r="Y173">
        <v>14.9</v>
      </c>
      <c r="AA173">
        <v>0</v>
      </c>
      <c r="AB173">
        <v>0</v>
      </c>
      <c r="AC173">
        <v>0</v>
      </c>
      <c r="AD173">
        <v>7.8</v>
      </c>
      <c r="AE173">
        <v>0</v>
      </c>
      <c r="AF173">
        <v>0</v>
      </c>
      <c r="AG173">
        <v>0</v>
      </c>
      <c r="AH173">
        <v>7.8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6</v>
      </c>
      <c r="AT173">
        <v>14.9</v>
      </c>
      <c r="AU173" t="s">
        <v>6</v>
      </c>
      <c r="AV173">
        <v>1</v>
      </c>
      <c r="AW173">
        <v>2</v>
      </c>
      <c r="AX173">
        <v>16781907</v>
      </c>
      <c r="AY173">
        <v>1</v>
      </c>
      <c r="AZ173">
        <v>0</v>
      </c>
      <c r="BA173">
        <v>189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Y173*Source!I56</f>
        <v>28.71528</v>
      </c>
      <c r="CY173">
        <f t="shared" si="34"/>
        <v>7.8</v>
      </c>
      <c r="CZ173">
        <f t="shared" si="35"/>
        <v>7.8</v>
      </c>
      <c r="DA173">
        <f t="shared" si="36"/>
        <v>1</v>
      </c>
      <c r="DB173">
        <f t="shared" si="37"/>
        <v>116.22</v>
      </c>
      <c r="DC173">
        <f t="shared" si="38"/>
        <v>0</v>
      </c>
    </row>
    <row r="174" spans="1:107" x14ac:dyDescent="0.2">
      <c r="A174">
        <f>ROW(Source!A57)</f>
        <v>57</v>
      </c>
      <c r="B174">
        <v>16781639</v>
      </c>
      <c r="C174">
        <v>16781906</v>
      </c>
      <c r="D174">
        <v>15430517</v>
      </c>
      <c r="E174">
        <v>1</v>
      </c>
      <c r="F174">
        <v>1</v>
      </c>
      <c r="G174">
        <v>1</v>
      </c>
      <c r="H174">
        <v>1</v>
      </c>
      <c r="I174" t="s">
        <v>667</v>
      </c>
      <c r="J174" t="s">
        <v>6</v>
      </c>
      <c r="K174" t="s">
        <v>668</v>
      </c>
      <c r="L174">
        <v>1191</v>
      </c>
      <c r="N174">
        <v>1013</v>
      </c>
      <c r="O174" t="s">
        <v>660</v>
      </c>
      <c r="P174" t="s">
        <v>660</v>
      </c>
      <c r="Q174">
        <v>1</v>
      </c>
      <c r="W174">
        <v>0</v>
      </c>
      <c r="X174">
        <v>735429535</v>
      </c>
      <c r="Y174">
        <v>14.9</v>
      </c>
      <c r="AA174">
        <v>0</v>
      </c>
      <c r="AB174">
        <v>0</v>
      </c>
      <c r="AC174">
        <v>0</v>
      </c>
      <c r="AD174">
        <v>51.95</v>
      </c>
      <c r="AE174">
        <v>0</v>
      </c>
      <c r="AF174">
        <v>0</v>
      </c>
      <c r="AG174">
        <v>0</v>
      </c>
      <c r="AH174">
        <v>7.8</v>
      </c>
      <c r="AI174">
        <v>1</v>
      </c>
      <c r="AJ174">
        <v>1</v>
      </c>
      <c r="AK174">
        <v>1</v>
      </c>
      <c r="AL174">
        <v>6.66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6</v>
      </c>
      <c r="AT174">
        <v>14.9</v>
      </c>
      <c r="AU174" t="s">
        <v>6</v>
      </c>
      <c r="AV174">
        <v>1</v>
      </c>
      <c r="AW174">
        <v>2</v>
      </c>
      <c r="AX174">
        <v>16781907</v>
      </c>
      <c r="AY174">
        <v>1</v>
      </c>
      <c r="AZ174">
        <v>0</v>
      </c>
      <c r="BA174">
        <v>191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Y174*Source!I57</f>
        <v>28.71528</v>
      </c>
      <c r="CY174">
        <f t="shared" si="34"/>
        <v>51.95</v>
      </c>
      <c r="CZ174">
        <f t="shared" si="35"/>
        <v>7.8</v>
      </c>
      <c r="DA174">
        <f t="shared" si="36"/>
        <v>6.66</v>
      </c>
      <c r="DB174">
        <f t="shared" si="37"/>
        <v>116.22</v>
      </c>
      <c r="DC174">
        <f t="shared" si="38"/>
        <v>0</v>
      </c>
    </row>
    <row r="175" spans="1:107" x14ac:dyDescent="0.2">
      <c r="A175">
        <f>ROW(Source!A96)</f>
        <v>96</v>
      </c>
      <c r="B175">
        <v>16781625</v>
      </c>
      <c r="C175">
        <v>16782028</v>
      </c>
      <c r="D175">
        <v>15430497</v>
      </c>
      <c r="E175">
        <v>1</v>
      </c>
      <c r="F175">
        <v>1</v>
      </c>
      <c r="G175">
        <v>1</v>
      </c>
      <c r="H175">
        <v>1</v>
      </c>
      <c r="I175" t="s">
        <v>820</v>
      </c>
      <c r="J175" t="s">
        <v>6</v>
      </c>
      <c r="K175" t="s">
        <v>821</v>
      </c>
      <c r="L175">
        <v>1191</v>
      </c>
      <c r="N175">
        <v>1013</v>
      </c>
      <c r="O175" t="s">
        <v>660</v>
      </c>
      <c r="P175" t="s">
        <v>660</v>
      </c>
      <c r="Q175">
        <v>1</v>
      </c>
      <c r="W175">
        <v>0</v>
      </c>
      <c r="X175">
        <v>-719309759</v>
      </c>
      <c r="Y175">
        <v>228.35</v>
      </c>
      <c r="AA175">
        <v>0</v>
      </c>
      <c r="AB175">
        <v>0</v>
      </c>
      <c r="AC175">
        <v>0</v>
      </c>
      <c r="AD175">
        <v>8.86</v>
      </c>
      <c r="AE175">
        <v>0</v>
      </c>
      <c r="AF175">
        <v>0</v>
      </c>
      <c r="AG175">
        <v>0</v>
      </c>
      <c r="AH175">
        <v>8.86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6</v>
      </c>
      <c r="AT175">
        <v>228.35</v>
      </c>
      <c r="AU175" t="s">
        <v>6</v>
      </c>
      <c r="AV175">
        <v>1</v>
      </c>
      <c r="AW175">
        <v>2</v>
      </c>
      <c r="AX175">
        <v>16782029</v>
      </c>
      <c r="AY175">
        <v>1</v>
      </c>
      <c r="AZ175">
        <v>0</v>
      </c>
      <c r="BA175">
        <v>193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Y175*Source!I96</f>
        <v>155.27800000000002</v>
      </c>
      <c r="CY175">
        <f t="shared" si="34"/>
        <v>8.86</v>
      </c>
      <c r="CZ175">
        <f t="shared" si="35"/>
        <v>8.86</v>
      </c>
      <c r="DA175">
        <f t="shared" si="36"/>
        <v>1</v>
      </c>
      <c r="DB175">
        <f t="shared" si="37"/>
        <v>2023.18</v>
      </c>
      <c r="DC175">
        <f t="shared" si="38"/>
        <v>0</v>
      </c>
    </row>
    <row r="176" spans="1:107" x14ac:dyDescent="0.2">
      <c r="A176">
        <f>ROW(Source!A96)</f>
        <v>96</v>
      </c>
      <c r="B176">
        <v>16781625</v>
      </c>
      <c r="C176">
        <v>16782028</v>
      </c>
      <c r="D176">
        <v>15430395</v>
      </c>
      <c r="E176">
        <v>1</v>
      </c>
      <c r="F176">
        <v>1</v>
      </c>
      <c r="G176">
        <v>1</v>
      </c>
      <c r="H176">
        <v>1</v>
      </c>
      <c r="I176" t="s">
        <v>661</v>
      </c>
      <c r="J176" t="s">
        <v>6</v>
      </c>
      <c r="K176" t="s">
        <v>662</v>
      </c>
      <c r="L176">
        <v>1191</v>
      </c>
      <c r="N176">
        <v>1013</v>
      </c>
      <c r="O176" t="s">
        <v>660</v>
      </c>
      <c r="P176" t="s">
        <v>660</v>
      </c>
      <c r="Q176">
        <v>1</v>
      </c>
      <c r="W176">
        <v>0</v>
      </c>
      <c r="X176">
        <v>-1417349443</v>
      </c>
      <c r="Y176">
        <v>0.67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6</v>
      </c>
      <c r="AT176">
        <v>0.67</v>
      </c>
      <c r="AU176" t="s">
        <v>6</v>
      </c>
      <c r="AV176">
        <v>2</v>
      </c>
      <c r="AW176">
        <v>2</v>
      </c>
      <c r="AX176">
        <v>16782030</v>
      </c>
      <c r="AY176">
        <v>1</v>
      </c>
      <c r="AZ176">
        <v>0</v>
      </c>
      <c r="BA176">
        <v>194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Y176*Source!I96</f>
        <v>0.45560000000000006</v>
      </c>
      <c r="CY176">
        <f t="shared" si="34"/>
        <v>0</v>
      </c>
      <c r="CZ176">
        <f t="shared" si="35"/>
        <v>0</v>
      </c>
      <c r="DA176">
        <f t="shared" si="36"/>
        <v>1</v>
      </c>
      <c r="DB176">
        <f t="shared" si="37"/>
        <v>0</v>
      </c>
      <c r="DC176">
        <f t="shared" si="38"/>
        <v>0</v>
      </c>
    </row>
    <row r="177" spans="1:107" x14ac:dyDescent="0.2">
      <c r="A177">
        <f>ROW(Source!A96)</f>
        <v>96</v>
      </c>
      <c r="B177">
        <v>16781625</v>
      </c>
      <c r="C177">
        <v>16782028</v>
      </c>
      <c r="D177">
        <v>15247974</v>
      </c>
      <c r="E177">
        <v>1</v>
      </c>
      <c r="F177">
        <v>1</v>
      </c>
      <c r="G177">
        <v>1</v>
      </c>
      <c r="H177">
        <v>2</v>
      </c>
      <c r="I177" t="s">
        <v>663</v>
      </c>
      <c r="J177" t="s">
        <v>664</v>
      </c>
      <c r="K177" t="s">
        <v>665</v>
      </c>
      <c r="L177">
        <v>1368</v>
      </c>
      <c r="N177">
        <v>1011</v>
      </c>
      <c r="O177" t="s">
        <v>666</v>
      </c>
      <c r="P177" t="s">
        <v>666</v>
      </c>
      <c r="Q177">
        <v>1</v>
      </c>
      <c r="W177">
        <v>0</v>
      </c>
      <c r="X177">
        <v>1188625873</v>
      </c>
      <c r="Y177">
        <v>0.67</v>
      </c>
      <c r="AA177">
        <v>0</v>
      </c>
      <c r="AB177">
        <v>31.26</v>
      </c>
      <c r="AC177">
        <v>13.5</v>
      </c>
      <c r="AD177">
        <v>0</v>
      </c>
      <c r="AE177">
        <v>0</v>
      </c>
      <c r="AF177">
        <v>31.26</v>
      </c>
      <c r="AG177">
        <v>13.5</v>
      </c>
      <c r="AH177">
        <v>0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6</v>
      </c>
      <c r="AT177">
        <v>0.67</v>
      </c>
      <c r="AU177" t="s">
        <v>6</v>
      </c>
      <c r="AV177">
        <v>0</v>
      </c>
      <c r="AW177">
        <v>2</v>
      </c>
      <c r="AX177">
        <v>16782031</v>
      </c>
      <c r="AY177">
        <v>1</v>
      </c>
      <c r="AZ177">
        <v>0</v>
      </c>
      <c r="BA177">
        <v>195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Y177*Source!I96</f>
        <v>0.45560000000000006</v>
      </c>
      <c r="CY177">
        <f>AB177</f>
        <v>31.26</v>
      </c>
      <c r="CZ177">
        <f>AF177</f>
        <v>31.26</v>
      </c>
      <c r="DA177">
        <f>AJ177</f>
        <v>1</v>
      </c>
      <c r="DB177">
        <f t="shared" si="37"/>
        <v>20.94</v>
      </c>
      <c r="DC177">
        <f t="shared" si="38"/>
        <v>9.0500000000000007</v>
      </c>
    </row>
    <row r="178" spans="1:107" x14ac:dyDescent="0.2">
      <c r="A178">
        <f>ROW(Source!A96)</f>
        <v>96</v>
      </c>
      <c r="B178">
        <v>16781625</v>
      </c>
      <c r="C178">
        <v>16782028</v>
      </c>
      <c r="D178">
        <v>15167286</v>
      </c>
      <c r="E178">
        <v>1</v>
      </c>
      <c r="F178">
        <v>1</v>
      </c>
      <c r="G178">
        <v>1</v>
      </c>
      <c r="H178">
        <v>3</v>
      </c>
      <c r="I178" t="s">
        <v>822</v>
      </c>
      <c r="J178" t="s">
        <v>823</v>
      </c>
      <c r="K178" t="s">
        <v>824</v>
      </c>
      <c r="L178">
        <v>1339</v>
      </c>
      <c r="N178">
        <v>1007</v>
      </c>
      <c r="O178" t="s">
        <v>95</v>
      </c>
      <c r="P178" t="s">
        <v>95</v>
      </c>
      <c r="Q178">
        <v>1</v>
      </c>
      <c r="W178">
        <v>0</v>
      </c>
      <c r="X178">
        <v>-1660354250</v>
      </c>
      <c r="Y178">
        <v>0.35</v>
      </c>
      <c r="AA178">
        <v>2.44</v>
      </c>
      <c r="AB178">
        <v>0</v>
      </c>
      <c r="AC178">
        <v>0</v>
      </c>
      <c r="AD178">
        <v>0</v>
      </c>
      <c r="AE178">
        <v>2.44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6</v>
      </c>
      <c r="AT178">
        <v>0.35</v>
      </c>
      <c r="AU178" t="s">
        <v>6</v>
      </c>
      <c r="AV178">
        <v>0</v>
      </c>
      <c r="AW178">
        <v>2</v>
      </c>
      <c r="AX178">
        <v>16782032</v>
      </c>
      <c r="AY178">
        <v>1</v>
      </c>
      <c r="AZ178">
        <v>0</v>
      </c>
      <c r="BA178">
        <v>196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Y178*Source!I96</f>
        <v>0.23799999999999999</v>
      </c>
      <c r="CY178">
        <f>AA178</f>
        <v>2.44</v>
      </c>
      <c r="CZ178">
        <f>AE178</f>
        <v>2.44</v>
      </c>
      <c r="DA178">
        <f>AI178</f>
        <v>1</v>
      </c>
      <c r="DB178">
        <f t="shared" si="37"/>
        <v>0.85</v>
      </c>
      <c r="DC178">
        <f t="shared" si="38"/>
        <v>0</v>
      </c>
    </row>
    <row r="179" spans="1:107" x14ac:dyDescent="0.2">
      <c r="A179">
        <f>ROW(Source!A96)</f>
        <v>96</v>
      </c>
      <c r="B179">
        <v>16781625</v>
      </c>
      <c r="C179">
        <v>16782028</v>
      </c>
      <c r="D179">
        <v>15172875</v>
      </c>
      <c r="E179">
        <v>1</v>
      </c>
      <c r="F179">
        <v>1</v>
      </c>
      <c r="G179">
        <v>1</v>
      </c>
      <c r="H179">
        <v>3</v>
      </c>
      <c r="I179" t="s">
        <v>825</v>
      </c>
      <c r="J179" t="s">
        <v>826</v>
      </c>
      <c r="K179" t="s">
        <v>827</v>
      </c>
      <c r="L179">
        <v>1339</v>
      </c>
      <c r="N179">
        <v>1007</v>
      </c>
      <c r="O179" t="s">
        <v>95</v>
      </c>
      <c r="P179" t="s">
        <v>95</v>
      </c>
      <c r="Q179">
        <v>1</v>
      </c>
      <c r="W179">
        <v>0</v>
      </c>
      <c r="X179">
        <v>-1001479081</v>
      </c>
      <c r="Y179">
        <v>2.2000000000000002</v>
      </c>
      <c r="AA179">
        <v>517.91</v>
      </c>
      <c r="AB179">
        <v>0</v>
      </c>
      <c r="AC179">
        <v>0</v>
      </c>
      <c r="AD179">
        <v>0</v>
      </c>
      <c r="AE179">
        <v>517.91</v>
      </c>
      <c r="AF179">
        <v>0</v>
      </c>
      <c r="AG179">
        <v>0</v>
      </c>
      <c r="AH179">
        <v>0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6</v>
      </c>
      <c r="AT179">
        <v>2.2000000000000002</v>
      </c>
      <c r="AU179" t="s">
        <v>6</v>
      </c>
      <c r="AV179">
        <v>0</v>
      </c>
      <c r="AW179">
        <v>2</v>
      </c>
      <c r="AX179">
        <v>16782034</v>
      </c>
      <c r="AY179">
        <v>1</v>
      </c>
      <c r="AZ179">
        <v>0</v>
      </c>
      <c r="BA179">
        <v>198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Y179*Source!I96</f>
        <v>1.4960000000000002</v>
      </c>
      <c r="CY179">
        <f>AA179</f>
        <v>517.91</v>
      </c>
      <c r="CZ179">
        <f>AE179</f>
        <v>517.91</v>
      </c>
      <c r="DA179">
        <f>AI179</f>
        <v>1</v>
      </c>
      <c r="DB179">
        <f t="shared" si="37"/>
        <v>1139.4000000000001</v>
      </c>
      <c r="DC179">
        <f t="shared" si="38"/>
        <v>0</v>
      </c>
    </row>
    <row r="180" spans="1:107" x14ac:dyDescent="0.2">
      <c r="A180">
        <f>ROW(Source!A97)</f>
        <v>97</v>
      </c>
      <c r="B180">
        <v>16781639</v>
      </c>
      <c r="C180">
        <v>16782028</v>
      </c>
      <c r="D180">
        <v>15430497</v>
      </c>
      <c r="E180">
        <v>1</v>
      </c>
      <c r="F180">
        <v>1</v>
      </c>
      <c r="G180">
        <v>1</v>
      </c>
      <c r="H180">
        <v>1</v>
      </c>
      <c r="I180" t="s">
        <v>820</v>
      </c>
      <c r="J180" t="s">
        <v>6</v>
      </c>
      <c r="K180" t="s">
        <v>821</v>
      </c>
      <c r="L180">
        <v>1191</v>
      </c>
      <c r="N180">
        <v>1013</v>
      </c>
      <c r="O180" t="s">
        <v>660</v>
      </c>
      <c r="P180" t="s">
        <v>660</v>
      </c>
      <c r="Q180">
        <v>1</v>
      </c>
      <c r="W180">
        <v>0</v>
      </c>
      <c r="X180">
        <v>-719309759</v>
      </c>
      <c r="Y180">
        <v>228.35</v>
      </c>
      <c r="AA180">
        <v>0</v>
      </c>
      <c r="AB180">
        <v>0</v>
      </c>
      <c r="AC180">
        <v>0</v>
      </c>
      <c r="AD180">
        <v>59.01</v>
      </c>
      <c r="AE180">
        <v>0</v>
      </c>
      <c r="AF180">
        <v>0</v>
      </c>
      <c r="AG180">
        <v>0</v>
      </c>
      <c r="AH180">
        <v>8.86</v>
      </c>
      <c r="AI180">
        <v>1</v>
      </c>
      <c r="AJ180">
        <v>1</v>
      </c>
      <c r="AK180">
        <v>1</v>
      </c>
      <c r="AL180">
        <v>6.66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6</v>
      </c>
      <c r="AT180">
        <v>228.35</v>
      </c>
      <c r="AU180" t="s">
        <v>6</v>
      </c>
      <c r="AV180">
        <v>1</v>
      </c>
      <c r="AW180">
        <v>2</v>
      </c>
      <c r="AX180">
        <v>16782029</v>
      </c>
      <c r="AY180">
        <v>1</v>
      </c>
      <c r="AZ180">
        <v>0</v>
      </c>
      <c r="BA180">
        <v>199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Y180*Source!I97</f>
        <v>155.27800000000002</v>
      </c>
      <c r="CY180">
        <f>AD180</f>
        <v>59.01</v>
      </c>
      <c r="CZ180">
        <f>AH180</f>
        <v>8.86</v>
      </c>
      <c r="DA180">
        <f>AL180</f>
        <v>6.66</v>
      </c>
      <c r="DB180">
        <f t="shared" si="37"/>
        <v>2023.18</v>
      </c>
      <c r="DC180">
        <f t="shared" si="38"/>
        <v>0</v>
      </c>
    </row>
    <row r="181" spans="1:107" x14ac:dyDescent="0.2">
      <c r="A181">
        <f>ROW(Source!A97)</f>
        <v>97</v>
      </c>
      <c r="B181">
        <v>16781639</v>
      </c>
      <c r="C181">
        <v>16782028</v>
      </c>
      <c r="D181">
        <v>15430395</v>
      </c>
      <c r="E181">
        <v>1</v>
      </c>
      <c r="F181">
        <v>1</v>
      </c>
      <c r="G181">
        <v>1</v>
      </c>
      <c r="H181">
        <v>1</v>
      </c>
      <c r="I181" t="s">
        <v>661</v>
      </c>
      <c r="J181" t="s">
        <v>6</v>
      </c>
      <c r="K181" t="s">
        <v>662</v>
      </c>
      <c r="L181">
        <v>1191</v>
      </c>
      <c r="N181">
        <v>1013</v>
      </c>
      <c r="O181" t="s">
        <v>660</v>
      </c>
      <c r="P181" t="s">
        <v>660</v>
      </c>
      <c r="Q181">
        <v>1</v>
      </c>
      <c r="W181">
        <v>0</v>
      </c>
      <c r="X181">
        <v>-1417349443</v>
      </c>
      <c r="Y181">
        <v>0.67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1</v>
      </c>
      <c r="AJ181">
        <v>1</v>
      </c>
      <c r="AK181">
        <v>6.66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6</v>
      </c>
      <c r="AT181">
        <v>0.67</v>
      </c>
      <c r="AU181" t="s">
        <v>6</v>
      </c>
      <c r="AV181">
        <v>2</v>
      </c>
      <c r="AW181">
        <v>2</v>
      </c>
      <c r="AX181">
        <v>16782030</v>
      </c>
      <c r="AY181">
        <v>1</v>
      </c>
      <c r="AZ181">
        <v>0</v>
      </c>
      <c r="BA181">
        <v>200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Y181*Source!I97</f>
        <v>0.45560000000000006</v>
      </c>
      <c r="CY181">
        <f>AD181</f>
        <v>0</v>
      </c>
      <c r="CZ181">
        <f>AH181</f>
        <v>0</v>
      </c>
      <c r="DA181">
        <f>AL181</f>
        <v>1</v>
      </c>
      <c r="DB181">
        <f t="shared" si="37"/>
        <v>0</v>
      </c>
      <c r="DC181">
        <f t="shared" si="38"/>
        <v>0</v>
      </c>
    </row>
    <row r="182" spans="1:107" x14ac:dyDescent="0.2">
      <c r="A182">
        <f>ROW(Source!A97)</f>
        <v>97</v>
      </c>
      <c r="B182">
        <v>16781639</v>
      </c>
      <c r="C182">
        <v>16782028</v>
      </c>
      <c r="D182">
        <v>15247974</v>
      </c>
      <c r="E182">
        <v>1</v>
      </c>
      <c r="F182">
        <v>1</v>
      </c>
      <c r="G182">
        <v>1</v>
      </c>
      <c r="H182">
        <v>2</v>
      </c>
      <c r="I182" t="s">
        <v>663</v>
      </c>
      <c r="J182" t="s">
        <v>664</v>
      </c>
      <c r="K182" t="s">
        <v>665</v>
      </c>
      <c r="L182">
        <v>1368</v>
      </c>
      <c r="N182">
        <v>1011</v>
      </c>
      <c r="O182" t="s">
        <v>666</v>
      </c>
      <c r="P182" t="s">
        <v>666</v>
      </c>
      <c r="Q182">
        <v>1</v>
      </c>
      <c r="W182">
        <v>0</v>
      </c>
      <c r="X182">
        <v>1188625873</v>
      </c>
      <c r="Y182">
        <v>0.67</v>
      </c>
      <c r="AA182">
        <v>0</v>
      </c>
      <c r="AB182">
        <v>208.19</v>
      </c>
      <c r="AC182">
        <v>13.5</v>
      </c>
      <c r="AD182">
        <v>0</v>
      </c>
      <c r="AE182">
        <v>0</v>
      </c>
      <c r="AF182">
        <v>31.26</v>
      </c>
      <c r="AG182">
        <v>13.5</v>
      </c>
      <c r="AH182">
        <v>0</v>
      </c>
      <c r="AI182">
        <v>1</v>
      </c>
      <c r="AJ182">
        <v>6.66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6</v>
      </c>
      <c r="AT182">
        <v>0.67</v>
      </c>
      <c r="AU182" t="s">
        <v>6</v>
      </c>
      <c r="AV182">
        <v>0</v>
      </c>
      <c r="AW182">
        <v>2</v>
      </c>
      <c r="AX182">
        <v>16782031</v>
      </c>
      <c r="AY182">
        <v>1</v>
      </c>
      <c r="AZ182">
        <v>0</v>
      </c>
      <c r="BA182">
        <v>201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Y182*Source!I97</f>
        <v>0.45560000000000006</v>
      </c>
      <c r="CY182">
        <f>AB182</f>
        <v>208.19</v>
      </c>
      <c r="CZ182">
        <f>AF182</f>
        <v>31.26</v>
      </c>
      <c r="DA182">
        <f>AJ182</f>
        <v>6.66</v>
      </c>
      <c r="DB182">
        <f t="shared" si="37"/>
        <v>20.94</v>
      </c>
      <c r="DC182">
        <f t="shared" si="38"/>
        <v>9.0500000000000007</v>
      </c>
    </row>
    <row r="183" spans="1:107" x14ac:dyDescent="0.2">
      <c r="A183">
        <f>ROW(Source!A97)</f>
        <v>97</v>
      </c>
      <c r="B183">
        <v>16781639</v>
      </c>
      <c r="C183">
        <v>16782028</v>
      </c>
      <c r="D183">
        <v>15167286</v>
      </c>
      <c r="E183">
        <v>1</v>
      </c>
      <c r="F183">
        <v>1</v>
      </c>
      <c r="G183">
        <v>1</v>
      </c>
      <c r="H183">
        <v>3</v>
      </c>
      <c r="I183" t="s">
        <v>822</v>
      </c>
      <c r="J183" t="s">
        <v>823</v>
      </c>
      <c r="K183" t="s">
        <v>824</v>
      </c>
      <c r="L183">
        <v>1339</v>
      </c>
      <c r="N183">
        <v>1007</v>
      </c>
      <c r="O183" t="s">
        <v>95</v>
      </c>
      <c r="P183" t="s">
        <v>95</v>
      </c>
      <c r="Q183">
        <v>1</v>
      </c>
      <c r="W183">
        <v>0</v>
      </c>
      <c r="X183">
        <v>-1660354250</v>
      </c>
      <c r="Y183">
        <v>0.35</v>
      </c>
      <c r="AA183">
        <v>16.25</v>
      </c>
      <c r="AB183">
        <v>0</v>
      </c>
      <c r="AC183">
        <v>0</v>
      </c>
      <c r="AD183">
        <v>0</v>
      </c>
      <c r="AE183">
        <v>2.44</v>
      </c>
      <c r="AF183">
        <v>0</v>
      </c>
      <c r="AG183">
        <v>0</v>
      </c>
      <c r="AH183">
        <v>0</v>
      </c>
      <c r="AI183">
        <v>6.66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6</v>
      </c>
      <c r="AT183">
        <v>0.35</v>
      </c>
      <c r="AU183" t="s">
        <v>6</v>
      </c>
      <c r="AV183">
        <v>0</v>
      </c>
      <c r="AW183">
        <v>2</v>
      </c>
      <c r="AX183">
        <v>16782032</v>
      </c>
      <c r="AY183">
        <v>1</v>
      </c>
      <c r="AZ183">
        <v>0</v>
      </c>
      <c r="BA183">
        <v>202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Y183*Source!I97</f>
        <v>0.23799999999999999</v>
      </c>
      <c r="CY183">
        <f>AA183</f>
        <v>16.25</v>
      </c>
      <c r="CZ183">
        <f>AE183</f>
        <v>2.44</v>
      </c>
      <c r="DA183">
        <f>AI183</f>
        <v>6.66</v>
      </c>
      <c r="DB183">
        <f t="shared" si="37"/>
        <v>0.85</v>
      </c>
      <c r="DC183">
        <f t="shared" si="38"/>
        <v>0</v>
      </c>
    </row>
    <row r="184" spans="1:107" x14ac:dyDescent="0.2">
      <c r="A184">
        <f>ROW(Source!A97)</f>
        <v>97</v>
      </c>
      <c r="B184">
        <v>16781639</v>
      </c>
      <c r="C184">
        <v>16782028</v>
      </c>
      <c r="D184">
        <v>15172875</v>
      </c>
      <c r="E184">
        <v>1</v>
      </c>
      <c r="F184">
        <v>1</v>
      </c>
      <c r="G184">
        <v>1</v>
      </c>
      <c r="H184">
        <v>3</v>
      </c>
      <c r="I184" t="s">
        <v>825</v>
      </c>
      <c r="J184" t="s">
        <v>826</v>
      </c>
      <c r="K184" t="s">
        <v>827</v>
      </c>
      <c r="L184">
        <v>1339</v>
      </c>
      <c r="N184">
        <v>1007</v>
      </c>
      <c r="O184" t="s">
        <v>95</v>
      </c>
      <c r="P184" t="s">
        <v>95</v>
      </c>
      <c r="Q184">
        <v>1</v>
      </c>
      <c r="W184">
        <v>0</v>
      </c>
      <c r="X184">
        <v>-1001479081</v>
      </c>
      <c r="Y184">
        <v>2.2000000000000002</v>
      </c>
      <c r="AA184">
        <v>3449.28</v>
      </c>
      <c r="AB184">
        <v>0</v>
      </c>
      <c r="AC184">
        <v>0</v>
      </c>
      <c r="AD184">
        <v>0</v>
      </c>
      <c r="AE184">
        <v>517.91</v>
      </c>
      <c r="AF184">
        <v>0</v>
      </c>
      <c r="AG184">
        <v>0</v>
      </c>
      <c r="AH184">
        <v>0</v>
      </c>
      <c r="AI184">
        <v>6.66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6</v>
      </c>
      <c r="AT184">
        <v>2.2000000000000002</v>
      </c>
      <c r="AU184" t="s">
        <v>6</v>
      </c>
      <c r="AV184">
        <v>0</v>
      </c>
      <c r="AW184">
        <v>2</v>
      </c>
      <c r="AX184">
        <v>16782034</v>
      </c>
      <c r="AY184">
        <v>1</v>
      </c>
      <c r="AZ184">
        <v>0</v>
      </c>
      <c r="BA184">
        <v>204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Y184*Source!I97</f>
        <v>1.4960000000000002</v>
      </c>
      <c r="CY184">
        <f>AA184</f>
        <v>3449.28</v>
      </c>
      <c r="CZ184">
        <f>AE184</f>
        <v>517.91</v>
      </c>
      <c r="DA184">
        <f>AI184</f>
        <v>6.66</v>
      </c>
      <c r="DB184">
        <f t="shared" si="37"/>
        <v>1139.4000000000001</v>
      </c>
      <c r="DC184">
        <f t="shared" si="38"/>
        <v>0</v>
      </c>
    </row>
    <row r="185" spans="1:107" x14ac:dyDescent="0.2">
      <c r="A185">
        <f>ROW(Source!A98)</f>
        <v>98</v>
      </c>
      <c r="B185">
        <v>16781625</v>
      </c>
      <c r="C185">
        <v>16782036</v>
      </c>
      <c r="D185">
        <v>15430397</v>
      </c>
      <c r="E185">
        <v>1</v>
      </c>
      <c r="F185">
        <v>1</v>
      </c>
      <c r="G185">
        <v>1</v>
      </c>
      <c r="H185">
        <v>1</v>
      </c>
      <c r="I185" t="s">
        <v>695</v>
      </c>
      <c r="J185" t="s">
        <v>6</v>
      </c>
      <c r="K185" t="s">
        <v>696</v>
      </c>
      <c r="L185">
        <v>1191</v>
      </c>
      <c r="N185">
        <v>1013</v>
      </c>
      <c r="O185" t="s">
        <v>660</v>
      </c>
      <c r="P185" t="s">
        <v>660</v>
      </c>
      <c r="Q185">
        <v>1</v>
      </c>
      <c r="W185">
        <v>0</v>
      </c>
      <c r="X185">
        <v>-1081351934</v>
      </c>
      <c r="Y185">
        <v>141.39479999999998</v>
      </c>
      <c r="AA185">
        <v>0</v>
      </c>
      <c r="AB185">
        <v>0</v>
      </c>
      <c r="AC185">
        <v>0</v>
      </c>
      <c r="AD185">
        <v>9.4</v>
      </c>
      <c r="AE185">
        <v>0</v>
      </c>
      <c r="AF185">
        <v>0</v>
      </c>
      <c r="AG185">
        <v>0</v>
      </c>
      <c r="AH185">
        <v>9.4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6</v>
      </c>
      <c r="AT185">
        <v>102.46</v>
      </c>
      <c r="AU185" t="s">
        <v>173</v>
      </c>
      <c r="AV185">
        <v>1</v>
      </c>
      <c r="AW185">
        <v>2</v>
      </c>
      <c r="AX185">
        <v>16782037</v>
      </c>
      <c r="AY185">
        <v>1</v>
      </c>
      <c r="AZ185">
        <v>0</v>
      </c>
      <c r="BA185">
        <v>205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Y185*Source!I98</f>
        <v>348.39678719999995</v>
      </c>
      <c r="CY185">
        <f>AD185</f>
        <v>9.4</v>
      </c>
      <c r="CZ185">
        <f>AH185</f>
        <v>9.4</v>
      </c>
      <c r="DA185">
        <f>AL185</f>
        <v>1</v>
      </c>
      <c r="DB185">
        <f>ROUND(((ROUND(AT185*CZ185,2)*1.15)*1.2),6)</f>
        <v>1329.1056000000001</v>
      </c>
      <c r="DC185">
        <f>ROUND(((ROUND(AT185*AG185,2)*1.15)*1.2),6)</f>
        <v>0</v>
      </c>
    </row>
    <row r="186" spans="1:107" x14ac:dyDescent="0.2">
      <c r="A186">
        <f>ROW(Source!A98)</f>
        <v>98</v>
      </c>
      <c r="B186">
        <v>16781625</v>
      </c>
      <c r="C186">
        <v>16782036</v>
      </c>
      <c r="D186">
        <v>15430395</v>
      </c>
      <c r="E186">
        <v>1</v>
      </c>
      <c r="F186">
        <v>1</v>
      </c>
      <c r="G186">
        <v>1</v>
      </c>
      <c r="H186">
        <v>1</v>
      </c>
      <c r="I186" t="s">
        <v>661</v>
      </c>
      <c r="J186" t="s">
        <v>6</v>
      </c>
      <c r="K186" t="s">
        <v>662</v>
      </c>
      <c r="L186">
        <v>1191</v>
      </c>
      <c r="N186">
        <v>1013</v>
      </c>
      <c r="O186" t="s">
        <v>660</v>
      </c>
      <c r="P186" t="s">
        <v>660</v>
      </c>
      <c r="Q186">
        <v>1</v>
      </c>
      <c r="W186">
        <v>0</v>
      </c>
      <c r="X186">
        <v>-1417349443</v>
      </c>
      <c r="Y186">
        <v>5.34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5.34</v>
      </c>
      <c r="AU186" t="s">
        <v>6</v>
      </c>
      <c r="AV186">
        <v>2</v>
      </c>
      <c r="AW186">
        <v>2</v>
      </c>
      <c r="AX186">
        <v>16782038</v>
      </c>
      <c r="AY186">
        <v>1</v>
      </c>
      <c r="AZ186">
        <v>2048</v>
      </c>
      <c r="BA186">
        <v>206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Y186*Source!I98</f>
        <v>13.15776</v>
      </c>
      <c r="CY186">
        <f>AD186</f>
        <v>0</v>
      </c>
      <c r="CZ186">
        <f>AH186</f>
        <v>0</v>
      </c>
      <c r="DA186">
        <f>AL186</f>
        <v>1</v>
      </c>
      <c r="DB186">
        <f>ROUND(ROUND(AT186*CZ186,2),6)</f>
        <v>0</v>
      </c>
      <c r="DC186">
        <f>ROUND(ROUND(AT186*AG186,2),6)</f>
        <v>0</v>
      </c>
    </row>
    <row r="187" spans="1:107" x14ac:dyDescent="0.2">
      <c r="A187">
        <f>ROW(Source!A98)</f>
        <v>98</v>
      </c>
      <c r="B187">
        <v>16781625</v>
      </c>
      <c r="C187">
        <v>16782036</v>
      </c>
      <c r="D187">
        <v>15247974</v>
      </c>
      <c r="E187">
        <v>1</v>
      </c>
      <c r="F187">
        <v>1</v>
      </c>
      <c r="G187">
        <v>1</v>
      </c>
      <c r="H187">
        <v>2</v>
      </c>
      <c r="I187" t="s">
        <v>663</v>
      </c>
      <c r="J187" t="s">
        <v>664</v>
      </c>
      <c r="K187" t="s">
        <v>665</v>
      </c>
      <c r="L187">
        <v>1368</v>
      </c>
      <c r="N187">
        <v>1011</v>
      </c>
      <c r="O187" t="s">
        <v>666</v>
      </c>
      <c r="P187" t="s">
        <v>666</v>
      </c>
      <c r="Q187">
        <v>1</v>
      </c>
      <c r="W187">
        <v>0</v>
      </c>
      <c r="X187">
        <v>1188625873</v>
      </c>
      <c r="Y187">
        <v>1.1399999999999999</v>
      </c>
      <c r="AA187">
        <v>0</v>
      </c>
      <c r="AB187">
        <v>31.26</v>
      </c>
      <c r="AC187">
        <v>13.5</v>
      </c>
      <c r="AD187">
        <v>0</v>
      </c>
      <c r="AE187">
        <v>0</v>
      </c>
      <c r="AF187">
        <v>31.26</v>
      </c>
      <c r="AG187">
        <v>13.5</v>
      </c>
      <c r="AH187">
        <v>0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6</v>
      </c>
      <c r="AT187">
        <v>0.76</v>
      </c>
      <c r="AU187" t="s">
        <v>172</v>
      </c>
      <c r="AV187">
        <v>0</v>
      </c>
      <c r="AW187">
        <v>2</v>
      </c>
      <c r="AX187">
        <v>16782039</v>
      </c>
      <c r="AY187">
        <v>1</v>
      </c>
      <c r="AZ187">
        <v>0</v>
      </c>
      <c r="BA187">
        <v>207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Y187*Source!I98</f>
        <v>2.8089599999999999</v>
      </c>
      <c r="CY187">
        <f>AB187</f>
        <v>31.26</v>
      </c>
      <c r="CZ187">
        <f>AF187</f>
        <v>31.26</v>
      </c>
      <c r="DA187">
        <f>AJ187</f>
        <v>1</v>
      </c>
      <c r="DB187">
        <f>ROUND(((ROUND(AT187*CZ187,2)*1.25)*1.2),6)</f>
        <v>35.64</v>
      </c>
      <c r="DC187">
        <f>ROUND(((ROUND(AT187*AG187,2)*1.25)*1.2),6)</f>
        <v>15.39</v>
      </c>
    </row>
    <row r="188" spans="1:107" x14ac:dyDescent="0.2">
      <c r="A188">
        <f>ROW(Source!A98)</f>
        <v>98</v>
      </c>
      <c r="B188">
        <v>16781625</v>
      </c>
      <c r="C188">
        <v>16782036</v>
      </c>
      <c r="D188">
        <v>15249073</v>
      </c>
      <c r="E188">
        <v>1</v>
      </c>
      <c r="F188">
        <v>1</v>
      </c>
      <c r="G188">
        <v>1</v>
      </c>
      <c r="H188">
        <v>2</v>
      </c>
      <c r="I188" t="s">
        <v>674</v>
      </c>
      <c r="J188" t="s">
        <v>675</v>
      </c>
      <c r="K188" t="s">
        <v>676</v>
      </c>
      <c r="L188">
        <v>1368</v>
      </c>
      <c r="N188">
        <v>1011</v>
      </c>
      <c r="O188" t="s">
        <v>666</v>
      </c>
      <c r="P188" t="s">
        <v>666</v>
      </c>
      <c r="Q188">
        <v>1</v>
      </c>
      <c r="W188">
        <v>0</v>
      </c>
      <c r="X188">
        <v>1372534845</v>
      </c>
      <c r="Y188">
        <v>6.8699999999999992</v>
      </c>
      <c r="AA188">
        <v>0</v>
      </c>
      <c r="AB188">
        <v>65.709999999999994</v>
      </c>
      <c r="AC188">
        <v>11.6</v>
      </c>
      <c r="AD188">
        <v>0</v>
      </c>
      <c r="AE188">
        <v>0</v>
      </c>
      <c r="AF188">
        <v>65.709999999999994</v>
      </c>
      <c r="AG188">
        <v>11.6</v>
      </c>
      <c r="AH188">
        <v>0</v>
      </c>
      <c r="AI188">
        <v>1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6</v>
      </c>
      <c r="AT188">
        <v>4.58</v>
      </c>
      <c r="AU188" t="s">
        <v>172</v>
      </c>
      <c r="AV188">
        <v>0</v>
      </c>
      <c r="AW188">
        <v>2</v>
      </c>
      <c r="AX188">
        <v>16782040</v>
      </c>
      <c r="AY188">
        <v>1</v>
      </c>
      <c r="AZ188">
        <v>0</v>
      </c>
      <c r="BA188">
        <v>208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Y188*Source!I98</f>
        <v>16.927679999999999</v>
      </c>
      <c r="CY188">
        <f>AB188</f>
        <v>65.709999999999994</v>
      </c>
      <c r="CZ188">
        <f>AF188</f>
        <v>65.709999999999994</v>
      </c>
      <c r="DA188">
        <f>AJ188</f>
        <v>1</v>
      </c>
      <c r="DB188">
        <f>ROUND(((ROUND(AT188*CZ188,2)*1.25)*1.2),6)</f>
        <v>451.42500000000001</v>
      </c>
      <c r="DC188">
        <f>ROUND(((ROUND(AT188*AG188,2)*1.25)*1.2),6)</f>
        <v>79.694999999999993</v>
      </c>
    </row>
    <row r="189" spans="1:107" x14ac:dyDescent="0.2">
      <c r="A189">
        <f>ROW(Source!A98)</f>
        <v>98</v>
      </c>
      <c r="B189">
        <v>16781625</v>
      </c>
      <c r="C189">
        <v>16782036</v>
      </c>
      <c r="D189">
        <v>15167143</v>
      </c>
      <c r="E189">
        <v>1</v>
      </c>
      <c r="F189">
        <v>1</v>
      </c>
      <c r="G189">
        <v>1</v>
      </c>
      <c r="H189">
        <v>3</v>
      </c>
      <c r="I189" t="s">
        <v>697</v>
      </c>
      <c r="J189" t="s">
        <v>698</v>
      </c>
      <c r="K189" t="s">
        <v>699</v>
      </c>
      <c r="L189">
        <v>1327</v>
      </c>
      <c r="N189">
        <v>1005</v>
      </c>
      <c r="O189" t="s">
        <v>182</v>
      </c>
      <c r="P189" t="s">
        <v>182</v>
      </c>
      <c r="Q189">
        <v>1</v>
      </c>
      <c r="W189">
        <v>0</v>
      </c>
      <c r="X189">
        <v>1385600515</v>
      </c>
      <c r="Y189">
        <v>103</v>
      </c>
      <c r="AA189">
        <v>51.8</v>
      </c>
      <c r="AB189">
        <v>0</v>
      </c>
      <c r="AC189">
        <v>0</v>
      </c>
      <c r="AD189">
        <v>0</v>
      </c>
      <c r="AE189">
        <v>51.8</v>
      </c>
      <c r="AF189">
        <v>0</v>
      </c>
      <c r="AG189">
        <v>0</v>
      </c>
      <c r="AH189">
        <v>0</v>
      </c>
      <c r="AI189">
        <v>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6</v>
      </c>
      <c r="AT189">
        <v>103</v>
      </c>
      <c r="AU189" t="s">
        <v>6</v>
      </c>
      <c r="AV189">
        <v>0</v>
      </c>
      <c r="AW189">
        <v>2</v>
      </c>
      <c r="AX189">
        <v>16782041</v>
      </c>
      <c r="AY189">
        <v>1</v>
      </c>
      <c r="AZ189">
        <v>0</v>
      </c>
      <c r="BA189">
        <v>209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Y189*Source!I98</f>
        <v>253.792</v>
      </c>
      <c r="CY189">
        <f>AA189</f>
        <v>51.8</v>
      </c>
      <c r="CZ189">
        <f>AE189</f>
        <v>51.8</v>
      </c>
      <c r="DA189">
        <f>AI189</f>
        <v>1</v>
      </c>
      <c r="DB189">
        <f>ROUND(ROUND(AT189*CZ189,2),6)</f>
        <v>5335.4</v>
      </c>
      <c r="DC189">
        <f>ROUND(ROUND(AT189*AG189,2),6)</f>
        <v>0</v>
      </c>
    </row>
    <row r="190" spans="1:107" x14ac:dyDescent="0.2">
      <c r="A190">
        <f>ROW(Source!A99)</f>
        <v>99</v>
      </c>
      <c r="B190">
        <v>16781639</v>
      </c>
      <c r="C190">
        <v>16782036</v>
      </c>
      <c r="D190">
        <v>15430397</v>
      </c>
      <c r="E190">
        <v>1</v>
      </c>
      <c r="F190">
        <v>1</v>
      </c>
      <c r="G190">
        <v>1</v>
      </c>
      <c r="H190">
        <v>1</v>
      </c>
      <c r="I190" t="s">
        <v>695</v>
      </c>
      <c r="J190" t="s">
        <v>6</v>
      </c>
      <c r="K190" t="s">
        <v>696</v>
      </c>
      <c r="L190">
        <v>1191</v>
      </c>
      <c r="N190">
        <v>1013</v>
      </c>
      <c r="O190" t="s">
        <v>660</v>
      </c>
      <c r="P190" t="s">
        <v>660</v>
      </c>
      <c r="Q190">
        <v>1</v>
      </c>
      <c r="W190">
        <v>0</v>
      </c>
      <c r="X190">
        <v>-1081351934</v>
      </c>
      <c r="Y190">
        <v>141.39479999999998</v>
      </c>
      <c r="AA190">
        <v>0</v>
      </c>
      <c r="AB190">
        <v>0</v>
      </c>
      <c r="AC190">
        <v>0</v>
      </c>
      <c r="AD190">
        <v>62.6</v>
      </c>
      <c r="AE190">
        <v>0</v>
      </c>
      <c r="AF190">
        <v>0</v>
      </c>
      <c r="AG190">
        <v>0</v>
      </c>
      <c r="AH190">
        <v>9.4</v>
      </c>
      <c r="AI190">
        <v>1</v>
      </c>
      <c r="AJ190">
        <v>1</v>
      </c>
      <c r="AK190">
        <v>1</v>
      </c>
      <c r="AL190">
        <v>6.66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6</v>
      </c>
      <c r="AT190">
        <v>102.46</v>
      </c>
      <c r="AU190" t="s">
        <v>173</v>
      </c>
      <c r="AV190">
        <v>1</v>
      </c>
      <c r="AW190">
        <v>2</v>
      </c>
      <c r="AX190">
        <v>16782037</v>
      </c>
      <c r="AY190">
        <v>1</v>
      </c>
      <c r="AZ190">
        <v>0</v>
      </c>
      <c r="BA190">
        <v>210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Y190*Source!I99</f>
        <v>348.39678719999995</v>
      </c>
      <c r="CY190">
        <f>AD190</f>
        <v>62.6</v>
      </c>
      <c r="CZ190">
        <f>AH190</f>
        <v>9.4</v>
      </c>
      <c r="DA190">
        <f>AL190</f>
        <v>6.66</v>
      </c>
      <c r="DB190">
        <f>ROUND(((ROUND(AT190*CZ190,2)*1.15)*1.2),6)</f>
        <v>1329.1056000000001</v>
      </c>
      <c r="DC190">
        <f>ROUND(((ROUND(AT190*AG190,2)*1.15)*1.2),6)</f>
        <v>0</v>
      </c>
    </row>
    <row r="191" spans="1:107" x14ac:dyDescent="0.2">
      <c r="A191">
        <f>ROW(Source!A99)</f>
        <v>99</v>
      </c>
      <c r="B191">
        <v>16781639</v>
      </c>
      <c r="C191">
        <v>16782036</v>
      </c>
      <c r="D191">
        <v>15430395</v>
      </c>
      <c r="E191">
        <v>1</v>
      </c>
      <c r="F191">
        <v>1</v>
      </c>
      <c r="G191">
        <v>1</v>
      </c>
      <c r="H191">
        <v>1</v>
      </c>
      <c r="I191" t="s">
        <v>661</v>
      </c>
      <c r="J191" t="s">
        <v>6</v>
      </c>
      <c r="K191" t="s">
        <v>662</v>
      </c>
      <c r="L191">
        <v>1191</v>
      </c>
      <c r="N191">
        <v>1013</v>
      </c>
      <c r="O191" t="s">
        <v>660</v>
      </c>
      <c r="P191" t="s">
        <v>660</v>
      </c>
      <c r="Q191">
        <v>1</v>
      </c>
      <c r="W191">
        <v>0</v>
      </c>
      <c r="X191">
        <v>-1417349443</v>
      </c>
      <c r="Y191">
        <v>5.34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1</v>
      </c>
      <c r="AJ191">
        <v>1</v>
      </c>
      <c r="AK191">
        <v>6.66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6</v>
      </c>
      <c r="AT191">
        <v>5.34</v>
      </c>
      <c r="AU191" t="s">
        <v>6</v>
      </c>
      <c r="AV191">
        <v>2</v>
      </c>
      <c r="AW191">
        <v>2</v>
      </c>
      <c r="AX191">
        <v>16782038</v>
      </c>
      <c r="AY191">
        <v>1</v>
      </c>
      <c r="AZ191">
        <v>2048</v>
      </c>
      <c r="BA191">
        <v>211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Y191*Source!I99</f>
        <v>13.15776</v>
      </c>
      <c r="CY191">
        <f>AD191</f>
        <v>0</v>
      </c>
      <c r="CZ191">
        <f>AH191</f>
        <v>0</v>
      </c>
      <c r="DA191">
        <f>AL191</f>
        <v>1</v>
      </c>
      <c r="DB191">
        <f>ROUND(ROUND(AT191*CZ191,2),6)</f>
        <v>0</v>
      </c>
      <c r="DC191">
        <f>ROUND(ROUND(AT191*AG191,2),6)</f>
        <v>0</v>
      </c>
    </row>
    <row r="192" spans="1:107" x14ac:dyDescent="0.2">
      <c r="A192">
        <f>ROW(Source!A99)</f>
        <v>99</v>
      </c>
      <c r="B192">
        <v>16781639</v>
      </c>
      <c r="C192">
        <v>16782036</v>
      </c>
      <c r="D192">
        <v>15247974</v>
      </c>
      <c r="E192">
        <v>1</v>
      </c>
      <c r="F192">
        <v>1</v>
      </c>
      <c r="G192">
        <v>1</v>
      </c>
      <c r="H192">
        <v>2</v>
      </c>
      <c r="I192" t="s">
        <v>663</v>
      </c>
      <c r="J192" t="s">
        <v>664</v>
      </c>
      <c r="K192" t="s">
        <v>665</v>
      </c>
      <c r="L192">
        <v>1368</v>
      </c>
      <c r="N192">
        <v>1011</v>
      </c>
      <c r="O192" t="s">
        <v>666</v>
      </c>
      <c r="P192" t="s">
        <v>666</v>
      </c>
      <c r="Q192">
        <v>1</v>
      </c>
      <c r="W192">
        <v>0</v>
      </c>
      <c r="X192">
        <v>1188625873</v>
      </c>
      <c r="Y192">
        <v>1.1399999999999999</v>
      </c>
      <c r="AA192">
        <v>0</v>
      </c>
      <c r="AB192">
        <v>208.19</v>
      </c>
      <c r="AC192">
        <v>13.5</v>
      </c>
      <c r="AD192">
        <v>0</v>
      </c>
      <c r="AE192">
        <v>0</v>
      </c>
      <c r="AF192">
        <v>31.26</v>
      </c>
      <c r="AG192">
        <v>13.5</v>
      </c>
      <c r="AH192">
        <v>0</v>
      </c>
      <c r="AI192">
        <v>1</v>
      </c>
      <c r="AJ192">
        <v>6.66</v>
      </c>
      <c r="AK192">
        <v>1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6</v>
      </c>
      <c r="AT192">
        <v>0.76</v>
      </c>
      <c r="AU192" t="s">
        <v>172</v>
      </c>
      <c r="AV192">
        <v>0</v>
      </c>
      <c r="AW192">
        <v>2</v>
      </c>
      <c r="AX192">
        <v>16782039</v>
      </c>
      <c r="AY192">
        <v>1</v>
      </c>
      <c r="AZ192">
        <v>0</v>
      </c>
      <c r="BA192">
        <v>212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Y192*Source!I99</f>
        <v>2.8089599999999999</v>
      </c>
      <c r="CY192">
        <f>AB192</f>
        <v>208.19</v>
      </c>
      <c r="CZ192">
        <f>AF192</f>
        <v>31.26</v>
      </c>
      <c r="DA192">
        <f>AJ192</f>
        <v>6.66</v>
      </c>
      <c r="DB192">
        <f>ROUND(((ROUND(AT192*CZ192,2)*1.25)*1.2),6)</f>
        <v>35.64</v>
      </c>
      <c r="DC192">
        <f>ROUND(((ROUND(AT192*AG192,2)*1.25)*1.2),6)</f>
        <v>15.39</v>
      </c>
    </row>
    <row r="193" spans="1:107" x14ac:dyDescent="0.2">
      <c r="A193">
        <f>ROW(Source!A99)</f>
        <v>99</v>
      </c>
      <c r="B193">
        <v>16781639</v>
      </c>
      <c r="C193">
        <v>16782036</v>
      </c>
      <c r="D193">
        <v>15249073</v>
      </c>
      <c r="E193">
        <v>1</v>
      </c>
      <c r="F193">
        <v>1</v>
      </c>
      <c r="G193">
        <v>1</v>
      </c>
      <c r="H193">
        <v>2</v>
      </c>
      <c r="I193" t="s">
        <v>674</v>
      </c>
      <c r="J193" t="s">
        <v>675</v>
      </c>
      <c r="K193" t="s">
        <v>676</v>
      </c>
      <c r="L193">
        <v>1368</v>
      </c>
      <c r="N193">
        <v>1011</v>
      </c>
      <c r="O193" t="s">
        <v>666</v>
      </c>
      <c r="P193" t="s">
        <v>666</v>
      </c>
      <c r="Q193">
        <v>1</v>
      </c>
      <c r="W193">
        <v>0</v>
      </c>
      <c r="X193">
        <v>1372534845</v>
      </c>
      <c r="Y193">
        <v>6.8699999999999992</v>
      </c>
      <c r="AA193">
        <v>0</v>
      </c>
      <c r="AB193">
        <v>437.63</v>
      </c>
      <c r="AC193">
        <v>11.6</v>
      </c>
      <c r="AD193">
        <v>0</v>
      </c>
      <c r="AE193">
        <v>0</v>
      </c>
      <c r="AF193">
        <v>65.709999999999994</v>
      </c>
      <c r="AG193">
        <v>11.6</v>
      </c>
      <c r="AH193">
        <v>0</v>
      </c>
      <c r="AI193">
        <v>1</v>
      </c>
      <c r="AJ193">
        <v>6.66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</v>
      </c>
      <c r="AT193">
        <v>4.58</v>
      </c>
      <c r="AU193" t="s">
        <v>172</v>
      </c>
      <c r="AV193">
        <v>0</v>
      </c>
      <c r="AW193">
        <v>2</v>
      </c>
      <c r="AX193">
        <v>16782040</v>
      </c>
      <c r="AY193">
        <v>1</v>
      </c>
      <c r="AZ193">
        <v>0</v>
      </c>
      <c r="BA193">
        <v>213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Y193*Source!I99</f>
        <v>16.927679999999999</v>
      </c>
      <c r="CY193">
        <f>AB193</f>
        <v>437.63</v>
      </c>
      <c r="CZ193">
        <f>AF193</f>
        <v>65.709999999999994</v>
      </c>
      <c r="DA193">
        <f>AJ193</f>
        <v>6.66</v>
      </c>
      <c r="DB193">
        <f>ROUND(((ROUND(AT193*CZ193,2)*1.25)*1.2),6)</f>
        <v>451.42500000000001</v>
      </c>
      <c r="DC193">
        <f>ROUND(((ROUND(AT193*AG193,2)*1.25)*1.2),6)</f>
        <v>79.694999999999993</v>
      </c>
    </row>
    <row r="194" spans="1:107" x14ac:dyDescent="0.2">
      <c r="A194">
        <f>ROW(Source!A99)</f>
        <v>99</v>
      </c>
      <c r="B194">
        <v>16781639</v>
      </c>
      <c r="C194">
        <v>16782036</v>
      </c>
      <c r="D194">
        <v>15167143</v>
      </c>
      <c r="E194">
        <v>1</v>
      </c>
      <c r="F194">
        <v>1</v>
      </c>
      <c r="G194">
        <v>1</v>
      </c>
      <c r="H194">
        <v>3</v>
      </c>
      <c r="I194" t="s">
        <v>697</v>
      </c>
      <c r="J194" t="s">
        <v>698</v>
      </c>
      <c r="K194" t="s">
        <v>699</v>
      </c>
      <c r="L194">
        <v>1327</v>
      </c>
      <c r="N194">
        <v>1005</v>
      </c>
      <c r="O194" t="s">
        <v>182</v>
      </c>
      <c r="P194" t="s">
        <v>182</v>
      </c>
      <c r="Q194">
        <v>1</v>
      </c>
      <c r="W194">
        <v>0</v>
      </c>
      <c r="X194">
        <v>1385600515</v>
      </c>
      <c r="Y194">
        <v>103</v>
      </c>
      <c r="AA194">
        <v>344.99</v>
      </c>
      <c r="AB194">
        <v>0</v>
      </c>
      <c r="AC194">
        <v>0</v>
      </c>
      <c r="AD194">
        <v>0</v>
      </c>
      <c r="AE194">
        <v>51.8</v>
      </c>
      <c r="AF194">
        <v>0</v>
      </c>
      <c r="AG194">
        <v>0</v>
      </c>
      <c r="AH194">
        <v>0</v>
      </c>
      <c r="AI194">
        <v>6.66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6</v>
      </c>
      <c r="AT194">
        <v>103</v>
      </c>
      <c r="AU194" t="s">
        <v>6</v>
      </c>
      <c r="AV194">
        <v>0</v>
      </c>
      <c r="AW194">
        <v>2</v>
      </c>
      <c r="AX194">
        <v>16782041</v>
      </c>
      <c r="AY194">
        <v>1</v>
      </c>
      <c r="AZ194">
        <v>0</v>
      </c>
      <c r="BA194">
        <v>214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Y194*Source!I99</f>
        <v>253.792</v>
      </c>
      <c r="CY194">
        <f>AA194</f>
        <v>344.99</v>
      </c>
      <c r="CZ194">
        <f>AE194</f>
        <v>51.8</v>
      </c>
      <c r="DA194">
        <f>AI194</f>
        <v>6.66</v>
      </c>
      <c r="DB194">
        <f>ROUND(ROUND(AT194*CZ194,2),6)</f>
        <v>5335.4</v>
      </c>
      <c r="DC194">
        <f>ROUND(ROUND(AT194*AG194,2),6)</f>
        <v>0</v>
      </c>
    </row>
    <row r="195" spans="1:107" x14ac:dyDescent="0.2">
      <c r="A195">
        <f>ROW(Source!A134)</f>
        <v>134</v>
      </c>
      <c r="B195">
        <v>16781625</v>
      </c>
      <c r="C195">
        <v>16782098</v>
      </c>
      <c r="D195">
        <v>15435487</v>
      </c>
      <c r="E195">
        <v>1</v>
      </c>
      <c r="F195">
        <v>1</v>
      </c>
      <c r="G195">
        <v>1</v>
      </c>
      <c r="H195">
        <v>1</v>
      </c>
      <c r="I195" t="s">
        <v>795</v>
      </c>
      <c r="J195" t="s">
        <v>6</v>
      </c>
      <c r="K195" t="s">
        <v>796</v>
      </c>
      <c r="L195">
        <v>1191</v>
      </c>
      <c r="N195">
        <v>1013</v>
      </c>
      <c r="O195" t="s">
        <v>660</v>
      </c>
      <c r="P195" t="s">
        <v>660</v>
      </c>
      <c r="Q195">
        <v>1</v>
      </c>
      <c r="W195">
        <v>0</v>
      </c>
      <c r="X195">
        <v>-200730820</v>
      </c>
      <c r="Y195">
        <v>31.049999999999994</v>
      </c>
      <c r="AA195">
        <v>0</v>
      </c>
      <c r="AB195">
        <v>0</v>
      </c>
      <c r="AC195">
        <v>0</v>
      </c>
      <c r="AD195">
        <v>8.3800000000000008</v>
      </c>
      <c r="AE195">
        <v>0</v>
      </c>
      <c r="AF195">
        <v>0</v>
      </c>
      <c r="AG195">
        <v>0</v>
      </c>
      <c r="AH195">
        <v>8.3800000000000008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6</v>
      </c>
      <c r="AT195">
        <v>22.5</v>
      </c>
      <c r="AU195" t="s">
        <v>173</v>
      </c>
      <c r="AV195">
        <v>1</v>
      </c>
      <c r="AW195">
        <v>2</v>
      </c>
      <c r="AX195">
        <v>16782099</v>
      </c>
      <c r="AY195">
        <v>1</v>
      </c>
      <c r="AZ195">
        <v>0</v>
      </c>
      <c r="BA195">
        <v>215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Y195*Source!I134</f>
        <v>13.972499999999997</v>
      </c>
      <c r="CY195">
        <f>AD195</f>
        <v>8.3800000000000008</v>
      </c>
      <c r="CZ195">
        <f>AH195</f>
        <v>8.3800000000000008</v>
      </c>
      <c r="DA195">
        <f>AL195</f>
        <v>1</v>
      </c>
      <c r="DB195">
        <f>ROUND(((ROUND(AT195*CZ195,2)*1.15)*1.2),6)</f>
        <v>260.19900000000001</v>
      </c>
      <c r="DC195">
        <f>ROUND(((ROUND(AT195*AG195,2)*1.15)*1.2),6)</f>
        <v>0</v>
      </c>
    </row>
    <row r="196" spans="1:107" x14ac:dyDescent="0.2">
      <c r="A196">
        <f>ROW(Source!A134)</f>
        <v>134</v>
      </c>
      <c r="B196">
        <v>16781625</v>
      </c>
      <c r="C196">
        <v>16782098</v>
      </c>
      <c r="D196">
        <v>15430395</v>
      </c>
      <c r="E196">
        <v>1</v>
      </c>
      <c r="F196">
        <v>1</v>
      </c>
      <c r="G196">
        <v>1</v>
      </c>
      <c r="H196">
        <v>1</v>
      </c>
      <c r="I196" t="s">
        <v>661</v>
      </c>
      <c r="J196" t="s">
        <v>6</v>
      </c>
      <c r="K196" t="s">
        <v>662</v>
      </c>
      <c r="L196">
        <v>1191</v>
      </c>
      <c r="N196">
        <v>1013</v>
      </c>
      <c r="O196" t="s">
        <v>660</v>
      </c>
      <c r="P196" t="s">
        <v>660</v>
      </c>
      <c r="Q196">
        <v>1</v>
      </c>
      <c r="W196">
        <v>0</v>
      </c>
      <c r="X196">
        <v>-1417349443</v>
      </c>
      <c r="Y196">
        <v>0.36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6</v>
      </c>
      <c r="AT196">
        <v>0.36</v>
      </c>
      <c r="AU196" t="s">
        <v>6</v>
      </c>
      <c r="AV196">
        <v>2</v>
      </c>
      <c r="AW196">
        <v>2</v>
      </c>
      <c r="AX196">
        <v>16782100</v>
      </c>
      <c r="AY196">
        <v>1</v>
      </c>
      <c r="AZ196">
        <v>2048</v>
      </c>
      <c r="BA196">
        <v>216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Y196*Source!I134</f>
        <v>0.16200000000000001</v>
      </c>
      <c r="CY196">
        <f>AD196</f>
        <v>0</v>
      </c>
      <c r="CZ196">
        <f>AH196</f>
        <v>0</v>
      </c>
      <c r="DA196">
        <f>AL196</f>
        <v>1</v>
      </c>
      <c r="DB196">
        <f>ROUND(ROUND(AT196*CZ196,2),6)</f>
        <v>0</v>
      </c>
      <c r="DC196">
        <f>ROUND(ROUND(AT196*AG196,2),6)</f>
        <v>0</v>
      </c>
    </row>
    <row r="197" spans="1:107" x14ac:dyDescent="0.2">
      <c r="A197">
        <f>ROW(Source!A134)</f>
        <v>134</v>
      </c>
      <c r="B197">
        <v>16781625</v>
      </c>
      <c r="C197">
        <v>16782098</v>
      </c>
      <c r="D197">
        <v>15249073</v>
      </c>
      <c r="E197">
        <v>1</v>
      </c>
      <c r="F197">
        <v>1</v>
      </c>
      <c r="G197">
        <v>1</v>
      </c>
      <c r="H197">
        <v>2</v>
      </c>
      <c r="I197" t="s">
        <v>674</v>
      </c>
      <c r="J197" t="s">
        <v>675</v>
      </c>
      <c r="K197" t="s">
        <v>676</v>
      </c>
      <c r="L197">
        <v>1368</v>
      </c>
      <c r="N197">
        <v>1011</v>
      </c>
      <c r="O197" t="s">
        <v>666</v>
      </c>
      <c r="P197" t="s">
        <v>666</v>
      </c>
      <c r="Q197">
        <v>1</v>
      </c>
      <c r="W197">
        <v>0</v>
      </c>
      <c r="X197">
        <v>1372534845</v>
      </c>
      <c r="Y197">
        <v>0.53999999999999992</v>
      </c>
      <c r="AA197">
        <v>0</v>
      </c>
      <c r="AB197">
        <v>65.709999999999994</v>
      </c>
      <c r="AC197">
        <v>11.6</v>
      </c>
      <c r="AD197">
        <v>0</v>
      </c>
      <c r="AE197">
        <v>0</v>
      </c>
      <c r="AF197">
        <v>65.709999999999994</v>
      </c>
      <c r="AG197">
        <v>11.6</v>
      </c>
      <c r="AH197">
        <v>0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6</v>
      </c>
      <c r="AT197">
        <v>0.36</v>
      </c>
      <c r="AU197" t="s">
        <v>172</v>
      </c>
      <c r="AV197">
        <v>0</v>
      </c>
      <c r="AW197">
        <v>2</v>
      </c>
      <c r="AX197">
        <v>16782101</v>
      </c>
      <c r="AY197">
        <v>1</v>
      </c>
      <c r="AZ197">
        <v>0</v>
      </c>
      <c r="BA197">
        <v>217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Y197*Source!I134</f>
        <v>0.24299999999999997</v>
      </c>
      <c r="CY197">
        <f>AB197</f>
        <v>65.709999999999994</v>
      </c>
      <c r="CZ197">
        <f>AF197</f>
        <v>65.709999999999994</v>
      </c>
      <c r="DA197">
        <f>AJ197</f>
        <v>1</v>
      </c>
      <c r="DB197">
        <f>ROUND(((ROUND(AT197*CZ197,2)*1.25)*1.2),6)</f>
        <v>35.49</v>
      </c>
      <c r="DC197">
        <f>ROUND(((ROUND(AT197*AG197,2)*1.25)*1.2),6)</f>
        <v>6.27</v>
      </c>
    </row>
    <row r="198" spans="1:107" x14ac:dyDescent="0.2">
      <c r="A198">
        <f>ROW(Source!A134)</f>
        <v>134</v>
      </c>
      <c r="B198">
        <v>16781625</v>
      </c>
      <c r="C198">
        <v>16782098</v>
      </c>
      <c r="D198">
        <v>15169941</v>
      </c>
      <c r="E198">
        <v>1</v>
      </c>
      <c r="F198">
        <v>1</v>
      </c>
      <c r="G198">
        <v>1</v>
      </c>
      <c r="H198">
        <v>3</v>
      </c>
      <c r="I198" t="s">
        <v>797</v>
      </c>
      <c r="J198" t="s">
        <v>798</v>
      </c>
      <c r="K198" t="s">
        <v>685</v>
      </c>
      <c r="L198">
        <v>1348</v>
      </c>
      <c r="N198">
        <v>1009</v>
      </c>
      <c r="O198" t="s">
        <v>193</v>
      </c>
      <c r="P198" t="s">
        <v>193</v>
      </c>
      <c r="Q198">
        <v>1000</v>
      </c>
      <c r="W198">
        <v>0</v>
      </c>
      <c r="X198">
        <v>-437906794</v>
      </c>
      <c r="Y198">
        <v>7.4999999999999997E-3</v>
      </c>
      <c r="AA198">
        <v>9040.01</v>
      </c>
      <c r="AB198">
        <v>0</v>
      </c>
      <c r="AC198">
        <v>0</v>
      </c>
      <c r="AD198">
        <v>0</v>
      </c>
      <c r="AE198">
        <v>9040.01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6</v>
      </c>
      <c r="AT198">
        <v>7.4999999999999997E-3</v>
      </c>
      <c r="AU198" t="s">
        <v>6</v>
      </c>
      <c r="AV198">
        <v>0</v>
      </c>
      <c r="AW198">
        <v>2</v>
      </c>
      <c r="AX198">
        <v>16782102</v>
      </c>
      <c r="AY198">
        <v>1</v>
      </c>
      <c r="AZ198">
        <v>0</v>
      </c>
      <c r="BA198">
        <v>218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Y198*Source!I134</f>
        <v>3.375E-3</v>
      </c>
      <c r="CY198">
        <f t="shared" ref="CY198:CY206" si="39">AA198</f>
        <v>9040.01</v>
      </c>
      <c r="CZ198">
        <f t="shared" ref="CZ198:CZ206" si="40">AE198</f>
        <v>9040.01</v>
      </c>
      <c r="DA198">
        <f t="shared" ref="DA198:DA206" si="41">AI198</f>
        <v>1</v>
      </c>
      <c r="DB198">
        <f t="shared" ref="DB198:DB206" si="42">ROUND(ROUND(AT198*CZ198,2),6)</f>
        <v>67.8</v>
      </c>
      <c r="DC198">
        <f t="shared" ref="DC198:DC206" si="43">ROUND(ROUND(AT198*AG198,2),6)</f>
        <v>0</v>
      </c>
    </row>
    <row r="199" spans="1:107" x14ac:dyDescent="0.2">
      <c r="A199">
        <f>ROW(Source!A134)</f>
        <v>134</v>
      </c>
      <c r="B199">
        <v>16781625</v>
      </c>
      <c r="C199">
        <v>16782098</v>
      </c>
      <c r="D199">
        <v>15170039</v>
      </c>
      <c r="E199">
        <v>1</v>
      </c>
      <c r="F199">
        <v>1</v>
      </c>
      <c r="G199">
        <v>1</v>
      </c>
      <c r="H199">
        <v>3</v>
      </c>
      <c r="I199" t="s">
        <v>723</v>
      </c>
      <c r="J199" t="s">
        <v>724</v>
      </c>
      <c r="K199" t="s">
        <v>725</v>
      </c>
      <c r="L199">
        <v>1348</v>
      </c>
      <c r="N199">
        <v>1009</v>
      </c>
      <c r="O199" t="s">
        <v>193</v>
      </c>
      <c r="P199" t="s">
        <v>193</v>
      </c>
      <c r="Q199">
        <v>1000</v>
      </c>
      <c r="W199">
        <v>0</v>
      </c>
      <c r="X199">
        <v>1174701286</v>
      </c>
      <c r="Y199">
        <v>3.0000000000000001E-3</v>
      </c>
      <c r="AA199">
        <v>11978</v>
      </c>
      <c r="AB199">
        <v>0</v>
      </c>
      <c r="AC199">
        <v>0</v>
      </c>
      <c r="AD199">
        <v>0</v>
      </c>
      <c r="AE199">
        <v>11978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6</v>
      </c>
      <c r="AT199">
        <v>3.0000000000000001E-3</v>
      </c>
      <c r="AU199" t="s">
        <v>6</v>
      </c>
      <c r="AV199">
        <v>0</v>
      </c>
      <c r="AW199">
        <v>2</v>
      </c>
      <c r="AX199">
        <v>16782103</v>
      </c>
      <c r="AY199">
        <v>1</v>
      </c>
      <c r="AZ199">
        <v>0</v>
      </c>
      <c r="BA199">
        <v>219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Y199*Source!I134</f>
        <v>1.3500000000000001E-3</v>
      </c>
      <c r="CY199">
        <f t="shared" si="39"/>
        <v>11978</v>
      </c>
      <c r="CZ199">
        <f t="shared" si="40"/>
        <v>11978</v>
      </c>
      <c r="DA199">
        <f t="shared" si="41"/>
        <v>1</v>
      </c>
      <c r="DB199">
        <f t="shared" si="42"/>
        <v>35.93</v>
      </c>
      <c r="DC199">
        <f t="shared" si="43"/>
        <v>0</v>
      </c>
    </row>
    <row r="200" spans="1:107" x14ac:dyDescent="0.2">
      <c r="A200">
        <f>ROW(Source!A134)</f>
        <v>134</v>
      </c>
      <c r="B200">
        <v>16781625</v>
      </c>
      <c r="C200">
        <v>16782098</v>
      </c>
      <c r="D200">
        <v>15189798</v>
      </c>
      <c r="E200">
        <v>1</v>
      </c>
      <c r="F200">
        <v>1</v>
      </c>
      <c r="G200">
        <v>1</v>
      </c>
      <c r="H200">
        <v>3</v>
      </c>
      <c r="I200" t="s">
        <v>799</v>
      </c>
      <c r="J200" t="s">
        <v>800</v>
      </c>
      <c r="K200" t="s">
        <v>801</v>
      </c>
      <c r="L200">
        <v>1348</v>
      </c>
      <c r="N200">
        <v>1009</v>
      </c>
      <c r="O200" t="s">
        <v>193</v>
      </c>
      <c r="P200" t="s">
        <v>193</v>
      </c>
      <c r="Q200">
        <v>1000</v>
      </c>
      <c r="W200">
        <v>0</v>
      </c>
      <c r="X200">
        <v>-709630657</v>
      </c>
      <c r="Y200">
        <v>3.0999999999999999E-3</v>
      </c>
      <c r="AA200">
        <v>5989</v>
      </c>
      <c r="AB200">
        <v>0</v>
      </c>
      <c r="AC200">
        <v>0</v>
      </c>
      <c r="AD200">
        <v>0</v>
      </c>
      <c r="AE200">
        <v>5989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6</v>
      </c>
      <c r="AT200">
        <v>3.0999999999999999E-3</v>
      </c>
      <c r="AU200" t="s">
        <v>6</v>
      </c>
      <c r="AV200">
        <v>0</v>
      </c>
      <c r="AW200">
        <v>2</v>
      </c>
      <c r="AX200">
        <v>16782104</v>
      </c>
      <c r="AY200">
        <v>1</v>
      </c>
      <c r="AZ200">
        <v>0</v>
      </c>
      <c r="BA200">
        <v>220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Y200*Source!I134</f>
        <v>1.395E-3</v>
      </c>
      <c r="CY200">
        <f t="shared" si="39"/>
        <v>5989</v>
      </c>
      <c r="CZ200">
        <f t="shared" si="40"/>
        <v>5989</v>
      </c>
      <c r="DA200">
        <f t="shared" si="41"/>
        <v>1</v>
      </c>
      <c r="DB200">
        <f t="shared" si="42"/>
        <v>18.57</v>
      </c>
      <c r="DC200">
        <f t="shared" si="43"/>
        <v>0</v>
      </c>
    </row>
    <row r="201" spans="1:107" x14ac:dyDescent="0.2">
      <c r="A201">
        <f>ROW(Source!A134)</f>
        <v>134</v>
      </c>
      <c r="B201">
        <v>16781625</v>
      </c>
      <c r="C201">
        <v>16782098</v>
      </c>
      <c r="D201">
        <v>15195825</v>
      </c>
      <c r="E201">
        <v>1</v>
      </c>
      <c r="F201">
        <v>1</v>
      </c>
      <c r="G201">
        <v>1</v>
      </c>
      <c r="H201">
        <v>3</v>
      </c>
      <c r="I201" t="s">
        <v>802</v>
      </c>
      <c r="J201" t="s">
        <v>803</v>
      </c>
      <c r="K201" t="s">
        <v>804</v>
      </c>
      <c r="L201">
        <v>1339</v>
      </c>
      <c r="N201">
        <v>1007</v>
      </c>
      <c r="O201" t="s">
        <v>95</v>
      </c>
      <c r="P201" t="s">
        <v>95</v>
      </c>
      <c r="Q201">
        <v>1</v>
      </c>
      <c r="W201">
        <v>0</v>
      </c>
      <c r="X201">
        <v>-709833849</v>
      </c>
      <c r="Y201">
        <v>0.93</v>
      </c>
      <c r="AA201">
        <v>1980</v>
      </c>
      <c r="AB201">
        <v>0</v>
      </c>
      <c r="AC201">
        <v>0</v>
      </c>
      <c r="AD201">
        <v>0</v>
      </c>
      <c r="AE201">
        <v>1980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6</v>
      </c>
      <c r="AT201">
        <v>0.93</v>
      </c>
      <c r="AU201" t="s">
        <v>6</v>
      </c>
      <c r="AV201">
        <v>0</v>
      </c>
      <c r="AW201">
        <v>2</v>
      </c>
      <c r="AX201">
        <v>16782105</v>
      </c>
      <c r="AY201">
        <v>1</v>
      </c>
      <c r="AZ201">
        <v>0</v>
      </c>
      <c r="BA201">
        <v>221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Y201*Source!I134</f>
        <v>0.41850000000000004</v>
      </c>
      <c r="CY201">
        <f t="shared" si="39"/>
        <v>1980</v>
      </c>
      <c r="CZ201">
        <f t="shared" si="40"/>
        <v>1980</v>
      </c>
      <c r="DA201">
        <f t="shared" si="41"/>
        <v>1</v>
      </c>
      <c r="DB201">
        <f t="shared" si="42"/>
        <v>1841.4</v>
      </c>
      <c r="DC201">
        <f t="shared" si="43"/>
        <v>0</v>
      </c>
    </row>
    <row r="202" spans="1:107" x14ac:dyDescent="0.2">
      <c r="A202">
        <f>ROW(Source!A134)</f>
        <v>134</v>
      </c>
      <c r="B202">
        <v>16781625</v>
      </c>
      <c r="C202">
        <v>16782098</v>
      </c>
      <c r="D202">
        <v>15195929</v>
      </c>
      <c r="E202">
        <v>1</v>
      </c>
      <c r="F202">
        <v>1</v>
      </c>
      <c r="G202">
        <v>1</v>
      </c>
      <c r="H202">
        <v>3</v>
      </c>
      <c r="I202" t="s">
        <v>805</v>
      </c>
      <c r="J202" t="s">
        <v>806</v>
      </c>
      <c r="K202" t="s">
        <v>807</v>
      </c>
      <c r="L202">
        <v>1339</v>
      </c>
      <c r="N202">
        <v>1007</v>
      </c>
      <c r="O202" t="s">
        <v>95</v>
      </c>
      <c r="P202" t="s">
        <v>95</v>
      </c>
      <c r="Q202">
        <v>1</v>
      </c>
      <c r="W202">
        <v>0</v>
      </c>
      <c r="X202">
        <v>-457568341</v>
      </c>
      <c r="Y202">
        <v>0.01</v>
      </c>
      <c r="AA202">
        <v>832.7</v>
      </c>
      <c r="AB202">
        <v>0</v>
      </c>
      <c r="AC202">
        <v>0</v>
      </c>
      <c r="AD202">
        <v>0</v>
      </c>
      <c r="AE202">
        <v>832.7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0.01</v>
      </c>
      <c r="AU202" t="s">
        <v>6</v>
      </c>
      <c r="AV202">
        <v>0</v>
      </c>
      <c r="AW202">
        <v>2</v>
      </c>
      <c r="AX202">
        <v>16782106</v>
      </c>
      <c r="AY202">
        <v>1</v>
      </c>
      <c r="AZ202">
        <v>0</v>
      </c>
      <c r="BA202">
        <v>222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Y202*Source!I134</f>
        <v>4.5000000000000005E-3</v>
      </c>
      <c r="CY202">
        <f t="shared" si="39"/>
        <v>832.7</v>
      </c>
      <c r="CZ202">
        <f t="shared" si="40"/>
        <v>832.7</v>
      </c>
      <c r="DA202">
        <f t="shared" si="41"/>
        <v>1</v>
      </c>
      <c r="DB202">
        <f t="shared" si="42"/>
        <v>8.33</v>
      </c>
      <c r="DC202">
        <f t="shared" si="43"/>
        <v>0</v>
      </c>
    </row>
    <row r="203" spans="1:107" x14ac:dyDescent="0.2">
      <c r="A203">
        <f>ROW(Source!A134)</f>
        <v>134</v>
      </c>
      <c r="B203">
        <v>16781625</v>
      </c>
      <c r="C203">
        <v>16782098</v>
      </c>
      <c r="D203">
        <v>15196015</v>
      </c>
      <c r="E203">
        <v>1</v>
      </c>
      <c r="F203">
        <v>1</v>
      </c>
      <c r="G203">
        <v>1</v>
      </c>
      <c r="H203">
        <v>3</v>
      </c>
      <c r="I203" t="s">
        <v>808</v>
      </c>
      <c r="J203" t="s">
        <v>809</v>
      </c>
      <c r="K203" t="s">
        <v>810</v>
      </c>
      <c r="L203">
        <v>1339</v>
      </c>
      <c r="N203">
        <v>1007</v>
      </c>
      <c r="O203" t="s">
        <v>95</v>
      </c>
      <c r="P203" t="s">
        <v>95</v>
      </c>
      <c r="Q203">
        <v>1</v>
      </c>
      <c r="W203">
        <v>0</v>
      </c>
      <c r="X203">
        <v>-1130628485</v>
      </c>
      <c r="Y203">
        <v>0.12</v>
      </c>
      <c r="AA203">
        <v>1320</v>
      </c>
      <c r="AB203">
        <v>0</v>
      </c>
      <c r="AC203">
        <v>0</v>
      </c>
      <c r="AD203">
        <v>0</v>
      </c>
      <c r="AE203">
        <v>1320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6</v>
      </c>
      <c r="AT203">
        <v>0.12</v>
      </c>
      <c r="AU203" t="s">
        <v>6</v>
      </c>
      <c r="AV203">
        <v>0</v>
      </c>
      <c r="AW203">
        <v>2</v>
      </c>
      <c r="AX203">
        <v>16782107</v>
      </c>
      <c r="AY203">
        <v>1</v>
      </c>
      <c r="AZ203">
        <v>0</v>
      </c>
      <c r="BA203">
        <v>223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Y203*Source!I134</f>
        <v>5.3999999999999999E-2</v>
      </c>
      <c r="CY203">
        <f t="shared" si="39"/>
        <v>1320</v>
      </c>
      <c r="CZ203">
        <f t="shared" si="40"/>
        <v>1320</v>
      </c>
      <c r="DA203">
        <f t="shared" si="41"/>
        <v>1</v>
      </c>
      <c r="DB203">
        <f t="shared" si="42"/>
        <v>158.4</v>
      </c>
      <c r="DC203">
        <f t="shared" si="43"/>
        <v>0</v>
      </c>
    </row>
    <row r="204" spans="1:107" x14ac:dyDescent="0.2">
      <c r="A204">
        <f>ROW(Source!A134)</f>
        <v>134</v>
      </c>
      <c r="B204">
        <v>16781625</v>
      </c>
      <c r="C204">
        <v>16782098</v>
      </c>
      <c r="D204">
        <v>15198455</v>
      </c>
      <c r="E204">
        <v>1</v>
      </c>
      <c r="F204">
        <v>1</v>
      </c>
      <c r="G204">
        <v>1</v>
      </c>
      <c r="H204">
        <v>3</v>
      </c>
      <c r="I204" t="s">
        <v>811</v>
      </c>
      <c r="J204" t="s">
        <v>812</v>
      </c>
      <c r="K204" t="s">
        <v>813</v>
      </c>
      <c r="L204">
        <v>1327</v>
      </c>
      <c r="N204">
        <v>1005</v>
      </c>
      <c r="O204" t="s">
        <v>182</v>
      </c>
      <c r="P204" t="s">
        <v>182</v>
      </c>
      <c r="Q204">
        <v>1</v>
      </c>
      <c r="W204">
        <v>0</v>
      </c>
      <c r="X204">
        <v>-1963914880</v>
      </c>
      <c r="Y204">
        <v>1.45</v>
      </c>
      <c r="AA204">
        <v>5.71</v>
      </c>
      <c r="AB204">
        <v>0</v>
      </c>
      <c r="AC204">
        <v>0</v>
      </c>
      <c r="AD204">
        <v>0</v>
      </c>
      <c r="AE204">
        <v>5.71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6</v>
      </c>
      <c r="AT204">
        <v>1.45</v>
      </c>
      <c r="AU204" t="s">
        <v>6</v>
      </c>
      <c r="AV204">
        <v>0</v>
      </c>
      <c r="AW204">
        <v>2</v>
      </c>
      <c r="AX204">
        <v>16782108</v>
      </c>
      <c r="AY204">
        <v>1</v>
      </c>
      <c r="AZ204">
        <v>0</v>
      </c>
      <c r="BA204">
        <v>224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Y204*Source!I134</f>
        <v>0.65249999999999997</v>
      </c>
      <c r="CY204">
        <f t="shared" si="39"/>
        <v>5.71</v>
      </c>
      <c r="CZ204">
        <f t="shared" si="40"/>
        <v>5.71</v>
      </c>
      <c r="DA204">
        <f t="shared" si="41"/>
        <v>1</v>
      </c>
      <c r="DB204">
        <f t="shared" si="42"/>
        <v>8.2799999999999994</v>
      </c>
      <c r="DC204">
        <f t="shared" si="43"/>
        <v>0</v>
      </c>
    </row>
    <row r="205" spans="1:107" x14ac:dyDescent="0.2">
      <c r="A205">
        <f>ROW(Source!A134)</f>
        <v>134</v>
      </c>
      <c r="B205">
        <v>16781625</v>
      </c>
      <c r="C205">
        <v>16782098</v>
      </c>
      <c r="D205">
        <v>15202950</v>
      </c>
      <c r="E205">
        <v>1</v>
      </c>
      <c r="F205">
        <v>1</v>
      </c>
      <c r="G205">
        <v>1</v>
      </c>
      <c r="H205">
        <v>3</v>
      </c>
      <c r="I205" t="s">
        <v>814</v>
      </c>
      <c r="J205" t="s">
        <v>815</v>
      </c>
      <c r="K205" t="s">
        <v>816</v>
      </c>
      <c r="L205">
        <v>1348</v>
      </c>
      <c r="N205">
        <v>1009</v>
      </c>
      <c r="O205" t="s">
        <v>193</v>
      </c>
      <c r="P205" t="s">
        <v>193</v>
      </c>
      <c r="Q205">
        <v>1000</v>
      </c>
      <c r="W205">
        <v>0</v>
      </c>
      <c r="X205">
        <v>-1133395207</v>
      </c>
      <c r="Y205">
        <v>2.5799999999999998E-3</v>
      </c>
      <c r="AA205">
        <v>1695</v>
      </c>
      <c r="AB205">
        <v>0</v>
      </c>
      <c r="AC205">
        <v>0</v>
      </c>
      <c r="AD205">
        <v>0</v>
      </c>
      <c r="AE205">
        <v>1695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6</v>
      </c>
      <c r="AT205">
        <v>2.5799999999999998E-3</v>
      </c>
      <c r="AU205" t="s">
        <v>6</v>
      </c>
      <c r="AV205">
        <v>0</v>
      </c>
      <c r="AW205">
        <v>2</v>
      </c>
      <c r="AX205">
        <v>16782109</v>
      </c>
      <c r="AY205">
        <v>1</v>
      </c>
      <c r="AZ205">
        <v>0</v>
      </c>
      <c r="BA205">
        <v>225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Y205*Source!I134</f>
        <v>1.1609999999999999E-3</v>
      </c>
      <c r="CY205">
        <f t="shared" si="39"/>
        <v>1695</v>
      </c>
      <c r="CZ205">
        <f t="shared" si="40"/>
        <v>1695</v>
      </c>
      <c r="DA205">
        <f t="shared" si="41"/>
        <v>1</v>
      </c>
      <c r="DB205">
        <f t="shared" si="42"/>
        <v>4.37</v>
      </c>
      <c r="DC205">
        <f t="shared" si="43"/>
        <v>0</v>
      </c>
    </row>
    <row r="206" spans="1:107" x14ac:dyDescent="0.2">
      <c r="A206">
        <f>ROW(Source!A134)</f>
        <v>134</v>
      </c>
      <c r="B206">
        <v>16781625</v>
      </c>
      <c r="C206">
        <v>16782098</v>
      </c>
      <c r="D206">
        <v>15204489</v>
      </c>
      <c r="E206">
        <v>1</v>
      </c>
      <c r="F206">
        <v>1</v>
      </c>
      <c r="G206">
        <v>1</v>
      </c>
      <c r="H206">
        <v>3</v>
      </c>
      <c r="I206" t="s">
        <v>817</v>
      </c>
      <c r="J206" t="s">
        <v>818</v>
      </c>
      <c r="K206" t="s">
        <v>819</v>
      </c>
      <c r="L206">
        <v>1348</v>
      </c>
      <c r="N206">
        <v>1009</v>
      </c>
      <c r="O206" t="s">
        <v>193</v>
      </c>
      <c r="P206" t="s">
        <v>193</v>
      </c>
      <c r="Q206">
        <v>1000</v>
      </c>
      <c r="W206">
        <v>0</v>
      </c>
      <c r="X206">
        <v>1254963396</v>
      </c>
      <c r="Y206">
        <v>3.0100000000000001E-3</v>
      </c>
      <c r="AA206">
        <v>15255</v>
      </c>
      <c r="AB206">
        <v>0</v>
      </c>
      <c r="AC206">
        <v>0</v>
      </c>
      <c r="AD206">
        <v>0</v>
      </c>
      <c r="AE206">
        <v>15255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3.0100000000000001E-3</v>
      </c>
      <c r="AU206" t="s">
        <v>6</v>
      </c>
      <c r="AV206">
        <v>0</v>
      </c>
      <c r="AW206">
        <v>2</v>
      </c>
      <c r="AX206">
        <v>16782110</v>
      </c>
      <c r="AY206">
        <v>1</v>
      </c>
      <c r="AZ206">
        <v>0</v>
      </c>
      <c r="BA206">
        <v>226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Y206*Source!I134</f>
        <v>1.3545E-3</v>
      </c>
      <c r="CY206">
        <f t="shared" si="39"/>
        <v>15255</v>
      </c>
      <c r="CZ206">
        <f t="shared" si="40"/>
        <v>15255</v>
      </c>
      <c r="DA206">
        <f t="shared" si="41"/>
        <v>1</v>
      </c>
      <c r="DB206">
        <f t="shared" si="42"/>
        <v>45.92</v>
      </c>
      <c r="DC206">
        <f t="shared" si="43"/>
        <v>0</v>
      </c>
    </row>
    <row r="207" spans="1:107" x14ac:dyDescent="0.2">
      <c r="A207">
        <f>ROW(Source!A135)</f>
        <v>135</v>
      </c>
      <c r="B207">
        <v>16781639</v>
      </c>
      <c r="C207">
        <v>16782098</v>
      </c>
      <c r="D207">
        <v>15435487</v>
      </c>
      <c r="E207">
        <v>1</v>
      </c>
      <c r="F207">
        <v>1</v>
      </c>
      <c r="G207">
        <v>1</v>
      </c>
      <c r="H207">
        <v>1</v>
      </c>
      <c r="I207" t="s">
        <v>795</v>
      </c>
      <c r="J207" t="s">
        <v>6</v>
      </c>
      <c r="K207" t="s">
        <v>796</v>
      </c>
      <c r="L207">
        <v>1191</v>
      </c>
      <c r="N207">
        <v>1013</v>
      </c>
      <c r="O207" t="s">
        <v>660</v>
      </c>
      <c r="P207" t="s">
        <v>660</v>
      </c>
      <c r="Q207">
        <v>1</v>
      </c>
      <c r="W207">
        <v>0</v>
      </c>
      <c r="X207">
        <v>-200730820</v>
      </c>
      <c r="Y207">
        <v>31.049999999999994</v>
      </c>
      <c r="AA207">
        <v>0</v>
      </c>
      <c r="AB207">
        <v>0</v>
      </c>
      <c r="AC207">
        <v>0</v>
      </c>
      <c r="AD207">
        <v>55.81</v>
      </c>
      <c r="AE207">
        <v>0</v>
      </c>
      <c r="AF207">
        <v>0</v>
      </c>
      <c r="AG207">
        <v>0</v>
      </c>
      <c r="AH207">
        <v>8.3800000000000008</v>
      </c>
      <c r="AI207">
        <v>1</v>
      </c>
      <c r="AJ207">
        <v>1</v>
      </c>
      <c r="AK207">
        <v>1</v>
      </c>
      <c r="AL207">
        <v>6.66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6</v>
      </c>
      <c r="AT207">
        <v>22.5</v>
      </c>
      <c r="AU207" t="s">
        <v>173</v>
      </c>
      <c r="AV207">
        <v>1</v>
      </c>
      <c r="AW207">
        <v>2</v>
      </c>
      <c r="AX207">
        <v>16782099</v>
      </c>
      <c r="AY207">
        <v>1</v>
      </c>
      <c r="AZ207">
        <v>0</v>
      </c>
      <c r="BA207">
        <v>227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Y207*Source!I135</f>
        <v>13.972499999999997</v>
      </c>
      <c r="CY207">
        <f>AD207</f>
        <v>55.81</v>
      </c>
      <c r="CZ207">
        <f>AH207</f>
        <v>8.3800000000000008</v>
      </c>
      <c r="DA207">
        <f>AL207</f>
        <v>6.66</v>
      </c>
      <c r="DB207">
        <f>ROUND(((ROUND(AT207*CZ207,2)*1.15)*1.2),6)</f>
        <v>260.19900000000001</v>
      </c>
      <c r="DC207">
        <f>ROUND(((ROUND(AT207*AG207,2)*1.15)*1.2),6)</f>
        <v>0</v>
      </c>
    </row>
    <row r="208" spans="1:107" x14ac:dyDescent="0.2">
      <c r="A208">
        <f>ROW(Source!A135)</f>
        <v>135</v>
      </c>
      <c r="B208">
        <v>16781639</v>
      </c>
      <c r="C208">
        <v>16782098</v>
      </c>
      <c r="D208">
        <v>15430395</v>
      </c>
      <c r="E208">
        <v>1</v>
      </c>
      <c r="F208">
        <v>1</v>
      </c>
      <c r="G208">
        <v>1</v>
      </c>
      <c r="H208">
        <v>1</v>
      </c>
      <c r="I208" t="s">
        <v>661</v>
      </c>
      <c r="J208" t="s">
        <v>6</v>
      </c>
      <c r="K208" t="s">
        <v>662</v>
      </c>
      <c r="L208">
        <v>1191</v>
      </c>
      <c r="N208">
        <v>1013</v>
      </c>
      <c r="O208" t="s">
        <v>660</v>
      </c>
      <c r="P208" t="s">
        <v>660</v>
      </c>
      <c r="Q208">
        <v>1</v>
      </c>
      <c r="W208">
        <v>0</v>
      </c>
      <c r="X208">
        <v>-1417349443</v>
      </c>
      <c r="Y208">
        <v>0.36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1</v>
      </c>
      <c r="AJ208">
        <v>1</v>
      </c>
      <c r="AK208">
        <v>6.66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6</v>
      </c>
      <c r="AT208">
        <v>0.36</v>
      </c>
      <c r="AU208" t="s">
        <v>6</v>
      </c>
      <c r="AV208">
        <v>2</v>
      </c>
      <c r="AW208">
        <v>2</v>
      </c>
      <c r="AX208">
        <v>16782100</v>
      </c>
      <c r="AY208">
        <v>1</v>
      </c>
      <c r="AZ208">
        <v>2048</v>
      </c>
      <c r="BA208">
        <v>228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Y208*Source!I135</f>
        <v>0.16200000000000001</v>
      </c>
      <c r="CY208">
        <f>AD208</f>
        <v>0</v>
      </c>
      <c r="CZ208">
        <f>AH208</f>
        <v>0</v>
      </c>
      <c r="DA208">
        <f>AL208</f>
        <v>1</v>
      </c>
      <c r="DB208">
        <f>ROUND(ROUND(AT208*CZ208,2),6)</f>
        <v>0</v>
      </c>
      <c r="DC208">
        <f>ROUND(ROUND(AT208*AG208,2),6)</f>
        <v>0</v>
      </c>
    </row>
    <row r="209" spans="1:107" x14ac:dyDescent="0.2">
      <c r="A209">
        <f>ROW(Source!A135)</f>
        <v>135</v>
      </c>
      <c r="B209">
        <v>16781639</v>
      </c>
      <c r="C209">
        <v>16782098</v>
      </c>
      <c r="D209">
        <v>15249073</v>
      </c>
      <c r="E209">
        <v>1</v>
      </c>
      <c r="F209">
        <v>1</v>
      </c>
      <c r="G209">
        <v>1</v>
      </c>
      <c r="H209">
        <v>2</v>
      </c>
      <c r="I209" t="s">
        <v>674</v>
      </c>
      <c r="J209" t="s">
        <v>675</v>
      </c>
      <c r="K209" t="s">
        <v>676</v>
      </c>
      <c r="L209">
        <v>1368</v>
      </c>
      <c r="N209">
        <v>1011</v>
      </c>
      <c r="O209" t="s">
        <v>666</v>
      </c>
      <c r="P209" t="s">
        <v>666</v>
      </c>
      <c r="Q209">
        <v>1</v>
      </c>
      <c r="W209">
        <v>0</v>
      </c>
      <c r="X209">
        <v>1372534845</v>
      </c>
      <c r="Y209">
        <v>0.53999999999999992</v>
      </c>
      <c r="AA209">
        <v>0</v>
      </c>
      <c r="AB209">
        <v>437.63</v>
      </c>
      <c r="AC209">
        <v>11.6</v>
      </c>
      <c r="AD209">
        <v>0</v>
      </c>
      <c r="AE209">
        <v>0</v>
      </c>
      <c r="AF209">
        <v>65.709999999999994</v>
      </c>
      <c r="AG209">
        <v>11.6</v>
      </c>
      <c r="AH209">
        <v>0</v>
      </c>
      <c r="AI209">
        <v>1</v>
      </c>
      <c r="AJ209">
        <v>6.66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6</v>
      </c>
      <c r="AT209">
        <v>0.36</v>
      </c>
      <c r="AU209" t="s">
        <v>172</v>
      </c>
      <c r="AV209">
        <v>0</v>
      </c>
      <c r="AW209">
        <v>2</v>
      </c>
      <c r="AX209">
        <v>16782101</v>
      </c>
      <c r="AY209">
        <v>1</v>
      </c>
      <c r="AZ209">
        <v>0</v>
      </c>
      <c r="BA209">
        <v>229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Y209*Source!I135</f>
        <v>0.24299999999999997</v>
      </c>
      <c r="CY209">
        <f>AB209</f>
        <v>437.63</v>
      </c>
      <c r="CZ209">
        <f>AF209</f>
        <v>65.709999999999994</v>
      </c>
      <c r="DA209">
        <f>AJ209</f>
        <v>6.66</v>
      </c>
      <c r="DB209">
        <f>ROUND(((ROUND(AT209*CZ209,2)*1.25)*1.2),6)</f>
        <v>35.49</v>
      </c>
      <c r="DC209">
        <f>ROUND(((ROUND(AT209*AG209,2)*1.25)*1.2),6)</f>
        <v>6.27</v>
      </c>
    </row>
    <row r="210" spans="1:107" x14ac:dyDescent="0.2">
      <c r="A210">
        <f>ROW(Source!A135)</f>
        <v>135</v>
      </c>
      <c r="B210">
        <v>16781639</v>
      </c>
      <c r="C210">
        <v>16782098</v>
      </c>
      <c r="D210">
        <v>15169941</v>
      </c>
      <c r="E210">
        <v>1</v>
      </c>
      <c r="F210">
        <v>1</v>
      </c>
      <c r="G210">
        <v>1</v>
      </c>
      <c r="H210">
        <v>3</v>
      </c>
      <c r="I210" t="s">
        <v>797</v>
      </c>
      <c r="J210" t="s">
        <v>798</v>
      </c>
      <c r="K210" t="s">
        <v>685</v>
      </c>
      <c r="L210">
        <v>1348</v>
      </c>
      <c r="N210">
        <v>1009</v>
      </c>
      <c r="O210" t="s">
        <v>193</v>
      </c>
      <c r="P210" t="s">
        <v>193</v>
      </c>
      <c r="Q210">
        <v>1000</v>
      </c>
      <c r="W210">
        <v>0</v>
      </c>
      <c r="X210">
        <v>-437906794</v>
      </c>
      <c r="Y210">
        <v>7.4999999999999997E-3</v>
      </c>
      <c r="AA210">
        <v>60206.47</v>
      </c>
      <c r="AB210">
        <v>0</v>
      </c>
      <c r="AC210">
        <v>0</v>
      </c>
      <c r="AD210">
        <v>0</v>
      </c>
      <c r="AE210">
        <v>9040.01</v>
      </c>
      <c r="AF210">
        <v>0</v>
      </c>
      <c r="AG210">
        <v>0</v>
      </c>
      <c r="AH210">
        <v>0</v>
      </c>
      <c r="AI210">
        <v>6.66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6</v>
      </c>
      <c r="AT210">
        <v>7.4999999999999997E-3</v>
      </c>
      <c r="AU210" t="s">
        <v>6</v>
      </c>
      <c r="AV210">
        <v>0</v>
      </c>
      <c r="AW210">
        <v>2</v>
      </c>
      <c r="AX210">
        <v>16782102</v>
      </c>
      <c r="AY210">
        <v>1</v>
      </c>
      <c r="AZ210">
        <v>0</v>
      </c>
      <c r="BA210">
        <v>230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Y210*Source!I135</f>
        <v>3.375E-3</v>
      </c>
      <c r="CY210">
        <f t="shared" ref="CY210:CY218" si="44">AA210</f>
        <v>60206.47</v>
      </c>
      <c r="CZ210">
        <f t="shared" ref="CZ210:CZ218" si="45">AE210</f>
        <v>9040.01</v>
      </c>
      <c r="DA210">
        <f t="shared" ref="DA210:DA218" si="46">AI210</f>
        <v>6.66</v>
      </c>
      <c r="DB210">
        <f t="shared" ref="DB210:DB218" si="47">ROUND(ROUND(AT210*CZ210,2),6)</f>
        <v>67.8</v>
      </c>
      <c r="DC210">
        <f t="shared" ref="DC210:DC218" si="48">ROUND(ROUND(AT210*AG210,2),6)</f>
        <v>0</v>
      </c>
    </row>
    <row r="211" spans="1:107" x14ac:dyDescent="0.2">
      <c r="A211">
        <f>ROW(Source!A135)</f>
        <v>135</v>
      </c>
      <c r="B211">
        <v>16781639</v>
      </c>
      <c r="C211">
        <v>16782098</v>
      </c>
      <c r="D211">
        <v>15170039</v>
      </c>
      <c r="E211">
        <v>1</v>
      </c>
      <c r="F211">
        <v>1</v>
      </c>
      <c r="G211">
        <v>1</v>
      </c>
      <c r="H211">
        <v>3</v>
      </c>
      <c r="I211" t="s">
        <v>723</v>
      </c>
      <c r="J211" t="s">
        <v>724</v>
      </c>
      <c r="K211" t="s">
        <v>725</v>
      </c>
      <c r="L211">
        <v>1348</v>
      </c>
      <c r="N211">
        <v>1009</v>
      </c>
      <c r="O211" t="s">
        <v>193</v>
      </c>
      <c r="P211" t="s">
        <v>193</v>
      </c>
      <c r="Q211">
        <v>1000</v>
      </c>
      <c r="W211">
        <v>0</v>
      </c>
      <c r="X211">
        <v>1174701286</v>
      </c>
      <c r="Y211">
        <v>3.0000000000000001E-3</v>
      </c>
      <c r="AA211">
        <v>79773.48</v>
      </c>
      <c r="AB211">
        <v>0</v>
      </c>
      <c r="AC211">
        <v>0</v>
      </c>
      <c r="AD211">
        <v>0</v>
      </c>
      <c r="AE211">
        <v>11978</v>
      </c>
      <c r="AF211">
        <v>0</v>
      </c>
      <c r="AG211">
        <v>0</v>
      </c>
      <c r="AH211">
        <v>0</v>
      </c>
      <c r="AI211">
        <v>6.66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6</v>
      </c>
      <c r="AT211">
        <v>3.0000000000000001E-3</v>
      </c>
      <c r="AU211" t="s">
        <v>6</v>
      </c>
      <c r="AV211">
        <v>0</v>
      </c>
      <c r="AW211">
        <v>2</v>
      </c>
      <c r="AX211">
        <v>16782103</v>
      </c>
      <c r="AY211">
        <v>1</v>
      </c>
      <c r="AZ211">
        <v>0</v>
      </c>
      <c r="BA211">
        <v>231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Y211*Source!I135</f>
        <v>1.3500000000000001E-3</v>
      </c>
      <c r="CY211">
        <f t="shared" si="44"/>
        <v>79773.48</v>
      </c>
      <c r="CZ211">
        <f t="shared" si="45"/>
        <v>11978</v>
      </c>
      <c r="DA211">
        <f t="shared" si="46"/>
        <v>6.66</v>
      </c>
      <c r="DB211">
        <f t="shared" si="47"/>
        <v>35.93</v>
      </c>
      <c r="DC211">
        <f t="shared" si="48"/>
        <v>0</v>
      </c>
    </row>
    <row r="212" spans="1:107" x14ac:dyDescent="0.2">
      <c r="A212">
        <f>ROW(Source!A135)</f>
        <v>135</v>
      </c>
      <c r="B212">
        <v>16781639</v>
      </c>
      <c r="C212">
        <v>16782098</v>
      </c>
      <c r="D212">
        <v>15189798</v>
      </c>
      <c r="E212">
        <v>1</v>
      </c>
      <c r="F212">
        <v>1</v>
      </c>
      <c r="G212">
        <v>1</v>
      </c>
      <c r="H212">
        <v>3</v>
      </c>
      <c r="I212" t="s">
        <v>799</v>
      </c>
      <c r="J212" t="s">
        <v>800</v>
      </c>
      <c r="K212" t="s">
        <v>801</v>
      </c>
      <c r="L212">
        <v>1348</v>
      </c>
      <c r="N212">
        <v>1009</v>
      </c>
      <c r="O212" t="s">
        <v>193</v>
      </c>
      <c r="P212" t="s">
        <v>193</v>
      </c>
      <c r="Q212">
        <v>1000</v>
      </c>
      <c r="W212">
        <v>0</v>
      </c>
      <c r="X212">
        <v>-709630657</v>
      </c>
      <c r="Y212">
        <v>3.0999999999999999E-3</v>
      </c>
      <c r="AA212">
        <v>39886.74</v>
      </c>
      <c r="AB212">
        <v>0</v>
      </c>
      <c r="AC212">
        <v>0</v>
      </c>
      <c r="AD212">
        <v>0</v>
      </c>
      <c r="AE212">
        <v>5989</v>
      </c>
      <c r="AF212">
        <v>0</v>
      </c>
      <c r="AG212">
        <v>0</v>
      </c>
      <c r="AH212">
        <v>0</v>
      </c>
      <c r="AI212">
        <v>6.66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3.0999999999999999E-3</v>
      </c>
      <c r="AU212" t="s">
        <v>6</v>
      </c>
      <c r="AV212">
        <v>0</v>
      </c>
      <c r="AW212">
        <v>2</v>
      </c>
      <c r="AX212">
        <v>16782104</v>
      </c>
      <c r="AY212">
        <v>1</v>
      </c>
      <c r="AZ212">
        <v>0</v>
      </c>
      <c r="BA212">
        <v>232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Y212*Source!I135</f>
        <v>1.395E-3</v>
      </c>
      <c r="CY212">
        <f t="shared" si="44"/>
        <v>39886.74</v>
      </c>
      <c r="CZ212">
        <f t="shared" si="45"/>
        <v>5989</v>
      </c>
      <c r="DA212">
        <f t="shared" si="46"/>
        <v>6.66</v>
      </c>
      <c r="DB212">
        <f t="shared" si="47"/>
        <v>18.57</v>
      </c>
      <c r="DC212">
        <f t="shared" si="48"/>
        <v>0</v>
      </c>
    </row>
    <row r="213" spans="1:107" x14ac:dyDescent="0.2">
      <c r="A213">
        <f>ROW(Source!A135)</f>
        <v>135</v>
      </c>
      <c r="B213">
        <v>16781639</v>
      </c>
      <c r="C213">
        <v>16782098</v>
      </c>
      <c r="D213">
        <v>15195825</v>
      </c>
      <c r="E213">
        <v>1</v>
      </c>
      <c r="F213">
        <v>1</v>
      </c>
      <c r="G213">
        <v>1</v>
      </c>
      <c r="H213">
        <v>3</v>
      </c>
      <c r="I213" t="s">
        <v>802</v>
      </c>
      <c r="J213" t="s">
        <v>803</v>
      </c>
      <c r="K213" t="s">
        <v>804</v>
      </c>
      <c r="L213">
        <v>1339</v>
      </c>
      <c r="N213">
        <v>1007</v>
      </c>
      <c r="O213" t="s">
        <v>95</v>
      </c>
      <c r="P213" t="s">
        <v>95</v>
      </c>
      <c r="Q213">
        <v>1</v>
      </c>
      <c r="W213">
        <v>0</v>
      </c>
      <c r="X213">
        <v>-709833849</v>
      </c>
      <c r="Y213">
        <v>0.93</v>
      </c>
      <c r="AA213">
        <v>13186.8</v>
      </c>
      <c r="AB213">
        <v>0</v>
      </c>
      <c r="AC213">
        <v>0</v>
      </c>
      <c r="AD213">
        <v>0</v>
      </c>
      <c r="AE213">
        <v>1980</v>
      </c>
      <c r="AF213">
        <v>0</v>
      </c>
      <c r="AG213">
        <v>0</v>
      </c>
      <c r="AH213">
        <v>0</v>
      </c>
      <c r="AI213">
        <v>6.66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6</v>
      </c>
      <c r="AT213">
        <v>0.93</v>
      </c>
      <c r="AU213" t="s">
        <v>6</v>
      </c>
      <c r="AV213">
        <v>0</v>
      </c>
      <c r="AW213">
        <v>2</v>
      </c>
      <c r="AX213">
        <v>16782105</v>
      </c>
      <c r="AY213">
        <v>1</v>
      </c>
      <c r="AZ213">
        <v>0</v>
      </c>
      <c r="BA213">
        <v>233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Y213*Source!I135</f>
        <v>0.41850000000000004</v>
      </c>
      <c r="CY213">
        <f t="shared" si="44"/>
        <v>13186.8</v>
      </c>
      <c r="CZ213">
        <f t="shared" si="45"/>
        <v>1980</v>
      </c>
      <c r="DA213">
        <f t="shared" si="46"/>
        <v>6.66</v>
      </c>
      <c r="DB213">
        <f t="shared" si="47"/>
        <v>1841.4</v>
      </c>
      <c r="DC213">
        <f t="shared" si="48"/>
        <v>0</v>
      </c>
    </row>
    <row r="214" spans="1:107" x14ac:dyDescent="0.2">
      <c r="A214">
        <f>ROW(Source!A135)</f>
        <v>135</v>
      </c>
      <c r="B214">
        <v>16781639</v>
      </c>
      <c r="C214">
        <v>16782098</v>
      </c>
      <c r="D214">
        <v>15195929</v>
      </c>
      <c r="E214">
        <v>1</v>
      </c>
      <c r="F214">
        <v>1</v>
      </c>
      <c r="G214">
        <v>1</v>
      </c>
      <c r="H214">
        <v>3</v>
      </c>
      <c r="I214" t="s">
        <v>805</v>
      </c>
      <c r="J214" t="s">
        <v>806</v>
      </c>
      <c r="K214" t="s">
        <v>807</v>
      </c>
      <c r="L214">
        <v>1339</v>
      </c>
      <c r="N214">
        <v>1007</v>
      </c>
      <c r="O214" t="s">
        <v>95</v>
      </c>
      <c r="P214" t="s">
        <v>95</v>
      </c>
      <c r="Q214">
        <v>1</v>
      </c>
      <c r="W214">
        <v>0</v>
      </c>
      <c r="X214">
        <v>-457568341</v>
      </c>
      <c r="Y214">
        <v>0.01</v>
      </c>
      <c r="AA214">
        <v>5545.78</v>
      </c>
      <c r="AB214">
        <v>0</v>
      </c>
      <c r="AC214">
        <v>0</v>
      </c>
      <c r="AD214">
        <v>0</v>
      </c>
      <c r="AE214">
        <v>832.7</v>
      </c>
      <c r="AF214">
        <v>0</v>
      </c>
      <c r="AG214">
        <v>0</v>
      </c>
      <c r="AH214">
        <v>0</v>
      </c>
      <c r="AI214">
        <v>6.66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0.01</v>
      </c>
      <c r="AU214" t="s">
        <v>6</v>
      </c>
      <c r="AV214">
        <v>0</v>
      </c>
      <c r="AW214">
        <v>2</v>
      </c>
      <c r="AX214">
        <v>16782106</v>
      </c>
      <c r="AY214">
        <v>1</v>
      </c>
      <c r="AZ214">
        <v>0</v>
      </c>
      <c r="BA214">
        <v>234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Y214*Source!I135</f>
        <v>4.5000000000000005E-3</v>
      </c>
      <c r="CY214">
        <f t="shared" si="44"/>
        <v>5545.78</v>
      </c>
      <c r="CZ214">
        <f t="shared" si="45"/>
        <v>832.7</v>
      </c>
      <c r="DA214">
        <f t="shared" si="46"/>
        <v>6.66</v>
      </c>
      <c r="DB214">
        <f t="shared" si="47"/>
        <v>8.33</v>
      </c>
      <c r="DC214">
        <f t="shared" si="48"/>
        <v>0</v>
      </c>
    </row>
    <row r="215" spans="1:107" x14ac:dyDescent="0.2">
      <c r="A215">
        <f>ROW(Source!A135)</f>
        <v>135</v>
      </c>
      <c r="B215">
        <v>16781639</v>
      </c>
      <c r="C215">
        <v>16782098</v>
      </c>
      <c r="D215">
        <v>15196015</v>
      </c>
      <c r="E215">
        <v>1</v>
      </c>
      <c r="F215">
        <v>1</v>
      </c>
      <c r="G215">
        <v>1</v>
      </c>
      <c r="H215">
        <v>3</v>
      </c>
      <c r="I215" t="s">
        <v>808</v>
      </c>
      <c r="J215" t="s">
        <v>809</v>
      </c>
      <c r="K215" t="s">
        <v>810</v>
      </c>
      <c r="L215">
        <v>1339</v>
      </c>
      <c r="N215">
        <v>1007</v>
      </c>
      <c r="O215" t="s">
        <v>95</v>
      </c>
      <c r="P215" t="s">
        <v>95</v>
      </c>
      <c r="Q215">
        <v>1</v>
      </c>
      <c r="W215">
        <v>0</v>
      </c>
      <c r="X215">
        <v>-1130628485</v>
      </c>
      <c r="Y215">
        <v>0.12</v>
      </c>
      <c r="AA215">
        <v>8791.2000000000007</v>
      </c>
      <c r="AB215">
        <v>0</v>
      </c>
      <c r="AC215">
        <v>0</v>
      </c>
      <c r="AD215">
        <v>0</v>
      </c>
      <c r="AE215">
        <v>1320</v>
      </c>
      <c r="AF215">
        <v>0</v>
      </c>
      <c r="AG215">
        <v>0</v>
      </c>
      <c r="AH215">
        <v>0</v>
      </c>
      <c r="AI215">
        <v>6.66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6</v>
      </c>
      <c r="AT215">
        <v>0.12</v>
      </c>
      <c r="AU215" t="s">
        <v>6</v>
      </c>
      <c r="AV215">
        <v>0</v>
      </c>
      <c r="AW215">
        <v>2</v>
      </c>
      <c r="AX215">
        <v>16782107</v>
      </c>
      <c r="AY215">
        <v>1</v>
      </c>
      <c r="AZ215">
        <v>0</v>
      </c>
      <c r="BA215">
        <v>235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Y215*Source!I135</f>
        <v>5.3999999999999999E-2</v>
      </c>
      <c r="CY215">
        <f t="shared" si="44"/>
        <v>8791.2000000000007</v>
      </c>
      <c r="CZ215">
        <f t="shared" si="45"/>
        <v>1320</v>
      </c>
      <c r="DA215">
        <f t="shared" si="46"/>
        <v>6.66</v>
      </c>
      <c r="DB215">
        <f t="shared" si="47"/>
        <v>158.4</v>
      </c>
      <c r="DC215">
        <f t="shared" si="48"/>
        <v>0</v>
      </c>
    </row>
    <row r="216" spans="1:107" x14ac:dyDescent="0.2">
      <c r="A216">
        <f>ROW(Source!A135)</f>
        <v>135</v>
      </c>
      <c r="B216">
        <v>16781639</v>
      </c>
      <c r="C216">
        <v>16782098</v>
      </c>
      <c r="D216">
        <v>15198455</v>
      </c>
      <c r="E216">
        <v>1</v>
      </c>
      <c r="F216">
        <v>1</v>
      </c>
      <c r="G216">
        <v>1</v>
      </c>
      <c r="H216">
        <v>3</v>
      </c>
      <c r="I216" t="s">
        <v>811</v>
      </c>
      <c r="J216" t="s">
        <v>812</v>
      </c>
      <c r="K216" t="s">
        <v>813</v>
      </c>
      <c r="L216">
        <v>1327</v>
      </c>
      <c r="N216">
        <v>1005</v>
      </c>
      <c r="O216" t="s">
        <v>182</v>
      </c>
      <c r="P216" t="s">
        <v>182</v>
      </c>
      <c r="Q216">
        <v>1</v>
      </c>
      <c r="W216">
        <v>0</v>
      </c>
      <c r="X216">
        <v>-1963914880</v>
      </c>
      <c r="Y216">
        <v>1.45</v>
      </c>
      <c r="AA216">
        <v>38.03</v>
      </c>
      <c r="AB216">
        <v>0</v>
      </c>
      <c r="AC216">
        <v>0</v>
      </c>
      <c r="AD216">
        <v>0</v>
      </c>
      <c r="AE216">
        <v>5.71</v>
      </c>
      <c r="AF216">
        <v>0</v>
      </c>
      <c r="AG216">
        <v>0</v>
      </c>
      <c r="AH216">
        <v>0</v>
      </c>
      <c r="AI216">
        <v>6.66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6</v>
      </c>
      <c r="AT216">
        <v>1.45</v>
      </c>
      <c r="AU216" t="s">
        <v>6</v>
      </c>
      <c r="AV216">
        <v>0</v>
      </c>
      <c r="AW216">
        <v>2</v>
      </c>
      <c r="AX216">
        <v>16782108</v>
      </c>
      <c r="AY216">
        <v>1</v>
      </c>
      <c r="AZ216">
        <v>0</v>
      </c>
      <c r="BA216">
        <v>236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Y216*Source!I135</f>
        <v>0.65249999999999997</v>
      </c>
      <c r="CY216">
        <f t="shared" si="44"/>
        <v>38.03</v>
      </c>
      <c r="CZ216">
        <f t="shared" si="45"/>
        <v>5.71</v>
      </c>
      <c r="DA216">
        <f t="shared" si="46"/>
        <v>6.66</v>
      </c>
      <c r="DB216">
        <f t="shared" si="47"/>
        <v>8.2799999999999994</v>
      </c>
      <c r="DC216">
        <f t="shared" si="48"/>
        <v>0</v>
      </c>
    </row>
    <row r="217" spans="1:107" x14ac:dyDescent="0.2">
      <c r="A217">
        <f>ROW(Source!A135)</f>
        <v>135</v>
      </c>
      <c r="B217">
        <v>16781639</v>
      </c>
      <c r="C217">
        <v>16782098</v>
      </c>
      <c r="D217">
        <v>15202950</v>
      </c>
      <c r="E217">
        <v>1</v>
      </c>
      <c r="F217">
        <v>1</v>
      </c>
      <c r="G217">
        <v>1</v>
      </c>
      <c r="H217">
        <v>3</v>
      </c>
      <c r="I217" t="s">
        <v>814</v>
      </c>
      <c r="J217" t="s">
        <v>815</v>
      </c>
      <c r="K217" t="s">
        <v>816</v>
      </c>
      <c r="L217">
        <v>1348</v>
      </c>
      <c r="N217">
        <v>1009</v>
      </c>
      <c r="O217" t="s">
        <v>193</v>
      </c>
      <c r="P217" t="s">
        <v>193</v>
      </c>
      <c r="Q217">
        <v>1000</v>
      </c>
      <c r="W217">
        <v>0</v>
      </c>
      <c r="X217">
        <v>-1133395207</v>
      </c>
      <c r="Y217">
        <v>2.5799999999999998E-3</v>
      </c>
      <c r="AA217">
        <v>11288.7</v>
      </c>
      <c r="AB217">
        <v>0</v>
      </c>
      <c r="AC217">
        <v>0</v>
      </c>
      <c r="AD217">
        <v>0</v>
      </c>
      <c r="AE217">
        <v>1695</v>
      </c>
      <c r="AF217">
        <v>0</v>
      </c>
      <c r="AG217">
        <v>0</v>
      </c>
      <c r="AH217">
        <v>0</v>
      </c>
      <c r="AI217">
        <v>6.66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6</v>
      </c>
      <c r="AT217">
        <v>2.5799999999999998E-3</v>
      </c>
      <c r="AU217" t="s">
        <v>6</v>
      </c>
      <c r="AV217">
        <v>0</v>
      </c>
      <c r="AW217">
        <v>2</v>
      </c>
      <c r="AX217">
        <v>16782109</v>
      </c>
      <c r="AY217">
        <v>1</v>
      </c>
      <c r="AZ217">
        <v>0</v>
      </c>
      <c r="BA217">
        <v>237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Y217*Source!I135</f>
        <v>1.1609999999999999E-3</v>
      </c>
      <c r="CY217">
        <f t="shared" si="44"/>
        <v>11288.7</v>
      </c>
      <c r="CZ217">
        <f t="shared" si="45"/>
        <v>1695</v>
      </c>
      <c r="DA217">
        <f t="shared" si="46"/>
        <v>6.66</v>
      </c>
      <c r="DB217">
        <f t="shared" si="47"/>
        <v>4.37</v>
      </c>
      <c r="DC217">
        <f t="shared" si="48"/>
        <v>0</v>
      </c>
    </row>
    <row r="218" spans="1:107" x14ac:dyDescent="0.2">
      <c r="A218">
        <f>ROW(Source!A135)</f>
        <v>135</v>
      </c>
      <c r="B218">
        <v>16781639</v>
      </c>
      <c r="C218">
        <v>16782098</v>
      </c>
      <c r="D218">
        <v>15204489</v>
      </c>
      <c r="E218">
        <v>1</v>
      </c>
      <c r="F218">
        <v>1</v>
      </c>
      <c r="G218">
        <v>1</v>
      </c>
      <c r="H218">
        <v>3</v>
      </c>
      <c r="I218" t="s">
        <v>817</v>
      </c>
      <c r="J218" t="s">
        <v>818</v>
      </c>
      <c r="K218" t="s">
        <v>819</v>
      </c>
      <c r="L218">
        <v>1348</v>
      </c>
      <c r="N218">
        <v>1009</v>
      </c>
      <c r="O218" t="s">
        <v>193</v>
      </c>
      <c r="P218" t="s">
        <v>193</v>
      </c>
      <c r="Q218">
        <v>1000</v>
      </c>
      <c r="W218">
        <v>0</v>
      </c>
      <c r="X218">
        <v>1254963396</v>
      </c>
      <c r="Y218">
        <v>3.0100000000000001E-3</v>
      </c>
      <c r="AA218">
        <v>101598.3</v>
      </c>
      <c r="AB218">
        <v>0</v>
      </c>
      <c r="AC218">
        <v>0</v>
      </c>
      <c r="AD218">
        <v>0</v>
      </c>
      <c r="AE218">
        <v>15255</v>
      </c>
      <c r="AF218">
        <v>0</v>
      </c>
      <c r="AG218">
        <v>0</v>
      </c>
      <c r="AH218">
        <v>0</v>
      </c>
      <c r="AI218">
        <v>6.66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6</v>
      </c>
      <c r="AT218">
        <v>3.0100000000000001E-3</v>
      </c>
      <c r="AU218" t="s">
        <v>6</v>
      </c>
      <c r="AV218">
        <v>0</v>
      </c>
      <c r="AW218">
        <v>2</v>
      </c>
      <c r="AX218">
        <v>16782110</v>
      </c>
      <c r="AY218">
        <v>1</v>
      </c>
      <c r="AZ218">
        <v>0</v>
      </c>
      <c r="BA218">
        <v>238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Y218*Source!I135</f>
        <v>1.3545E-3</v>
      </c>
      <c r="CY218">
        <f t="shared" si="44"/>
        <v>101598.3</v>
      </c>
      <c r="CZ218">
        <f t="shared" si="45"/>
        <v>15255</v>
      </c>
      <c r="DA218">
        <f t="shared" si="46"/>
        <v>6.66</v>
      </c>
      <c r="DB218">
        <f t="shared" si="47"/>
        <v>45.92</v>
      </c>
      <c r="DC218">
        <f t="shared" si="48"/>
        <v>0</v>
      </c>
    </row>
    <row r="219" spans="1:107" x14ac:dyDescent="0.2">
      <c r="A219">
        <f>ROW(Source!A136)</f>
        <v>136</v>
      </c>
      <c r="B219">
        <v>16781625</v>
      </c>
      <c r="C219">
        <v>16782138</v>
      </c>
      <c r="D219">
        <v>15430767</v>
      </c>
      <c r="E219">
        <v>1</v>
      </c>
      <c r="F219">
        <v>1</v>
      </c>
      <c r="G219">
        <v>1</v>
      </c>
      <c r="H219">
        <v>1</v>
      </c>
      <c r="I219" t="s">
        <v>828</v>
      </c>
      <c r="J219" t="s">
        <v>6</v>
      </c>
      <c r="K219" t="s">
        <v>829</v>
      </c>
      <c r="L219">
        <v>1191</v>
      </c>
      <c r="N219">
        <v>1013</v>
      </c>
      <c r="O219" t="s">
        <v>660</v>
      </c>
      <c r="P219" t="s">
        <v>660</v>
      </c>
      <c r="Q219">
        <v>1</v>
      </c>
      <c r="W219">
        <v>0</v>
      </c>
      <c r="X219">
        <v>-400197608</v>
      </c>
      <c r="Y219">
        <v>1.2419999999999998</v>
      </c>
      <c r="AA219">
        <v>0</v>
      </c>
      <c r="AB219">
        <v>0</v>
      </c>
      <c r="AC219">
        <v>0</v>
      </c>
      <c r="AD219">
        <v>8.5299999999999994</v>
      </c>
      <c r="AE219">
        <v>0</v>
      </c>
      <c r="AF219">
        <v>0</v>
      </c>
      <c r="AG219">
        <v>0</v>
      </c>
      <c r="AH219">
        <v>8.5299999999999994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0.9</v>
      </c>
      <c r="AU219" t="s">
        <v>173</v>
      </c>
      <c r="AV219">
        <v>1</v>
      </c>
      <c r="AW219">
        <v>2</v>
      </c>
      <c r="AX219">
        <v>16782139</v>
      </c>
      <c r="AY219">
        <v>1</v>
      </c>
      <c r="AZ219">
        <v>0</v>
      </c>
      <c r="BA219">
        <v>239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Y219*Source!I136</f>
        <v>227.01275999999996</v>
      </c>
      <c r="CY219">
        <f>AD219</f>
        <v>8.5299999999999994</v>
      </c>
      <c r="CZ219">
        <f>AH219</f>
        <v>8.5299999999999994</v>
      </c>
      <c r="DA219">
        <f>AL219</f>
        <v>1</v>
      </c>
      <c r="DB219">
        <f>ROUND(((ROUND(AT219*CZ219,2)*1.15)*1.2),6)</f>
        <v>10.5984</v>
      </c>
      <c r="DC219">
        <f>ROUND(((ROUND(AT219*AG219,2)*1.15)*1.2),6)</f>
        <v>0</v>
      </c>
    </row>
    <row r="220" spans="1:107" x14ac:dyDescent="0.2">
      <c r="A220">
        <f>ROW(Source!A137)</f>
        <v>137</v>
      </c>
      <c r="B220">
        <v>16781639</v>
      </c>
      <c r="C220">
        <v>16782138</v>
      </c>
      <c r="D220">
        <v>15430767</v>
      </c>
      <c r="E220">
        <v>1</v>
      </c>
      <c r="F220">
        <v>1</v>
      </c>
      <c r="G220">
        <v>1</v>
      </c>
      <c r="H220">
        <v>1</v>
      </c>
      <c r="I220" t="s">
        <v>828</v>
      </c>
      <c r="J220" t="s">
        <v>6</v>
      </c>
      <c r="K220" t="s">
        <v>829</v>
      </c>
      <c r="L220">
        <v>1191</v>
      </c>
      <c r="N220">
        <v>1013</v>
      </c>
      <c r="O220" t="s">
        <v>660</v>
      </c>
      <c r="P220" t="s">
        <v>660</v>
      </c>
      <c r="Q220">
        <v>1</v>
      </c>
      <c r="W220">
        <v>0</v>
      </c>
      <c r="X220">
        <v>-400197608</v>
      </c>
      <c r="Y220">
        <v>1.2419999999999998</v>
      </c>
      <c r="AA220">
        <v>0</v>
      </c>
      <c r="AB220">
        <v>0</v>
      </c>
      <c r="AC220">
        <v>0</v>
      </c>
      <c r="AD220">
        <v>56.81</v>
      </c>
      <c r="AE220">
        <v>0</v>
      </c>
      <c r="AF220">
        <v>0</v>
      </c>
      <c r="AG220">
        <v>0</v>
      </c>
      <c r="AH220">
        <v>8.5299999999999994</v>
      </c>
      <c r="AI220">
        <v>1</v>
      </c>
      <c r="AJ220">
        <v>1</v>
      </c>
      <c r="AK220">
        <v>1</v>
      </c>
      <c r="AL220">
        <v>6.66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6</v>
      </c>
      <c r="AT220">
        <v>0.9</v>
      </c>
      <c r="AU220" t="s">
        <v>173</v>
      </c>
      <c r="AV220">
        <v>1</v>
      </c>
      <c r="AW220">
        <v>2</v>
      </c>
      <c r="AX220">
        <v>16782139</v>
      </c>
      <c r="AY220">
        <v>1</v>
      </c>
      <c r="AZ220">
        <v>0</v>
      </c>
      <c r="BA220">
        <v>240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Y220*Source!I137</f>
        <v>227.01275999999996</v>
      </c>
      <c r="CY220">
        <f>AD220</f>
        <v>56.81</v>
      </c>
      <c r="CZ220">
        <f>AH220</f>
        <v>8.5299999999999994</v>
      </c>
      <c r="DA220">
        <f>AL220</f>
        <v>6.66</v>
      </c>
      <c r="DB220">
        <f>ROUND(((ROUND(AT220*CZ220,2)*1.15)*1.2),6)</f>
        <v>10.5984</v>
      </c>
      <c r="DC220">
        <f>ROUND(((ROUND(AT220*AG220,2)*1.15)*1.2),6)</f>
        <v>0</v>
      </c>
    </row>
    <row r="221" spans="1:107" x14ac:dyDescent="0.2">
      <c r="A221">
        <f>ROW(Source!A138)</f>
        <v>138</v>
      </c>
      <c r="B221">
        <v>16781625</v>
      </c>
      <c r="C221">
        <v>16782140</v>
      </c>
      <c r="D221">
        <v>15430767</v>
      </c>
      <c r="E221">
        <v>1</v>
      </c>
      <c r="F221">
        <v>1</v>
      </c>
      <c r="G221">
        <v>1</v>
      </c>
      <c r="H221">
        <v>1</v>
      </c>
      <c r="I221" t="s">
        <v>828</v>
      </c>
      <c r="J221" t="s">
        <v>6</v>
      </c>
      <c r="K221" t="s">
        <v>829</v>
      </c>
      <c r="L221">
        <v>1191</v>
      </c>
      <c r="N221">
        <v>1013</v>
      </c>
      <c r="O221" t="s">
        <v>660</v>
      </c>
      <c r="P221" t="s">
        <v>660</v>
      </c>
      <c r="Q221">
        <v>1</v>
      </c>
      <c r="W221">
        <v>0</v>
      </c>
      <c r="X221">
        <v>-400197608</v>
      </c>
      <c r="Y221">
        <v>44.836199999999998</v>
      </c>
      <c r="AA221">
        <v>0</v>
      </c>
      <c r="AB221">
        <v>0</v>
      </c>
      <c r="AC221">
        <v>0</v>
      </c>
      <c r="AD221">
        <v>8.5299999999999994</v>
      </c>
      <c r="AE221">
        <v>0</v>
      </c>
      <c r="AF221">
        <v>0</v>
      </c>
      <c r="AG221">
        <v>0</v>
      </c>
      <c r="AH221">
        <v>8.5299999999999994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6</v>
      </c>
      <c r="AT221">
        <v>32.49</v>
      </c>
      <c r="AU221" t="s">
        <v>173</v>
      </c>
      <c r="AV221">
        <v>1</v>
      </c>
      <c r="AW221">
        <v>2</v>
      </c>
      <c r="AX221">
        <v>16782141</v>
      </c>
      <c r="AY221">
        <v>1</v>
      </c>
      <c r="AZ221">
        <v>0</v>
      </c>
      <c r="BA221">
        <v>241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Y221*Source!I138</f>
        <v>81.95160636</v>
      </c>
      <c r="CY221">
        <f>AD221</f>
        <v>8.5299999999999994</v>
      </c>
      <c r="CZ221">
        <f>AH221</f>
        <v>8.5299999999999994</v>
      </c>
      <c r="DA221">
        <f>AL221</f>
        <v>1</v>
      </c>
      <c r="DB221">
        <f>ROUND(((ROUND(AT221*CZ221,2)*1.15)*1.2),6)</f>
        <v>382.45319999999998</v>
      </c>
      <c r="DC221">
        <f>ROUND(((ROUND(AT221*AG221,2)*1.15)*1.2),6)</f>
        <v>0</v>
      </c>
    </row>
    <row r="222" spans="1:107" x14ac:dyDescent="0.2">
      <c r="A222">
        <f>ROW(Source!A138)</f>
        <v>138</v>
      </c>
      <c r="B222">
        <v>16781625</v>
      </c>
      <c r="C222">
        <v>16782140</v>
      </c>
      <c r="D222">
        <v>15430395</v>
      </c>
      <c r="E222">
        <v>1</v>
      </c>
      <c r="F222">
        <v>1</v>
      </c>
      <c r="G222">
        <v>1</v>
      </c>
      <c r="H222">
        <v>1</v>
      </c>
      <c r="I222" t="s">
        <v>661</v>
      </c>
      <c r="J222" t="s">
        <v>6</v>
      </c>
      <c r="K222" t="s">
        <v>662</v>
      </c>
      <c r="L222">
        <v>1191</v>
      </c>
      <c r="N222">
        <v>1013</v>
      </c>
      <c r="O222" t="s">
        <v>660</v>
      </c>
      <c r="P222" t="s">
        <v>660</v>
      </c>
      <c r="Q222">
        <v>1</v>
      </c>
      <c r="W222">
        <v>0</v>
      </c>
      <c r="X222">
        <v>-1417349443</v>
      </c>
      <c r="Y222">
        <v>0.93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6</v>
      </c>
      <c r="AT222">
        <v>0.93</v>
      </c>
      <c r="AU222" t="s">
        <v>6</v>
      </c>
      <c r="AV222">
        <v>2</v>
      </c>
      <c r="AW222">
        <v>2</v>
      </c>
      <c r="AX222">
        <v>16782142</v>
      </c>
      <c r="AY222">
        <v>1</v>
      </c>
      <c r="AZ222">
        <v>2048</v>
      </c>
      <c r="BA222">
        <v>242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Y222*Source!I138</f>
        <v>1.6998540000000002</v>
      </c>
      <c r="CY222">
        <f>AD222</f>
        <v>0</v>
      </c>
      <c r="CZ222">
        <f>AH222</f>
        <v>0</v>
      </c>
      <c r="DA222">
        <f>AL222</f>
        <v>1</v>
      </c>
      <c r="DB222">
        <f>ROUND(ROUND(AT222*CZ222,2),6)</f>
        <v>0</v>
      </c>
      <c r="DC222">
        <f>ROUND(ROUND(AT222*AG222,2),6)</f>
        <v>0</v>
      </c>
    </row>
    <row r="223" spans="1:107" x14ac:dyDescent="0.2">
      <c r="A223">
        <f>ROW(Source!A138)</f>
        <v>138</v>
      </c>
      <c r="B223">
        <v>16781625</v>
      </c>
      <c r="C223">
        <v>16782140</v>
      </c>
      <c r="D223">
        <v>15247905</v>
      </c>
      <c r="E223">
        <v>1</v>
      </c>
      <c r="F223">
        <v>1</v>
      </c>
      <c r="G223">
        <v>1</v>
      </c>
      <c r="H223">
        <v>2</v>
      </c>
      <c r="I223" t="s">
        <v>830</v>
      </c>
      <c r="J223" t="s">
        <v>831</v>
      </c>
      <c r="K223" t="s">
        <v>832</v>
      </c>
      <c r="L223">
        <v>1368</v>
      </c>
      <c r="N223">
        <v>1011</v>
      </c>
      <c r="O223" t="s">
        <v>666</v>
      </c>
      <c r="P223" t="s">
        <v>666</v>
      </c>
      <c r="Q223">
        <v>1</v>
      </c>
      <c r="W223">
        <v>0</v>
      </c>
      <c r="X223">
        <v>1225731627</v>
      </c>
      <c r="Y223">
        <v>0.03</v>
      </c>
      <c r="AA223">
        <v>0</v>
      </c>
      <c r="AB223">
        <v>89.99</v>
      </c>
      <c r="AC223">
        <v>10.06</v>
      </c>
      <c r="AD223">
        <v>0</v>
      </c>
      <c r="AE223">
        <v>0</v>
      </c>
      <c r="AF223">
        <v>89.99</v>
      </c>
      <c r="AG223">
        <v>10.06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6</v>
      </c>
      <c r="AT223">
        <v>0.02</v>
      </c>
      <c r="AU223" t="s">
        <v>172</v>
      </c>
      <c r="AV223">
        <v>0</v>
      </c>
      <c r="AW223">
        <v>2</v>
      </c>
      <c r="AX223">
        <v>16782143</v>
      </c>
      <c r="AY223">
        <v>1</v>
      </c>
      <c r="AZ223">
        <v>0</v>
      </c>
      <c r="BA223">
        <v>243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Y223*Source!I138</f>
        <v>5.4834000000000001E-2</v>
      </c>
      <c r="CY223">
        <f>AB223</f>
        <v>89.99</v>
      </c>
      <c r="CZ223">
        <f>AF223</f>
        <v>89.99</v>
      </c>
      <c r="DA223">
        <f>AJ223</f>
        <v>1</v>
      </c>
      <c r="DB223">
        <f>ROUND(((ROUND(AT223*CZ223,2)*1.25)*1.2),6)</f>
        <v>2.7</v>
      </c>
      <c r="DC223">
        <f>ROUND(((ROUND(AT223*AG223,2)*1.25)*1.2),6)</f>
        <v>0.3</v>
      </c>
    </row>
    <row r="224" spans="1:107" x14ac:dyDescent="0.2">
      <c r="A224">
        <f>ROW(Source!A138)</f>
        <v>138</v>
      </c>
      <c r="B224">
        <v>16781625</v>
      </c>
      <c r="C224">
        <v>16782140</v>
      </c>
      <c r="D224">
        <v>15247974</v>
      </c>
      <c r="E224">
        <v>1</v>
      </c>
      <c r="F224">
        <v>1</v>
      </c>
      <c r="G224">
        <v>1</v>
      </c>
      <c r="H224">
        <v>2</v>
      </c>
      <c r="I224" t="s">
        <v>663</v>
      </c>
      <c r="J224" t="s">
        <v>664</v>
      </c>
      <c r="K224" t="s">
        <v>665</v>
      </c>
      <c r="L224">
        <v>1368</v>
      </c>
      <c r="N224">
        <v>1011</v>
      </c>
      <c r="O224" t="s">
        <v>666</v>
      </c>
      <c r="P224" t="s">
        <v>666</v>
      </c>
      <c r="Q224">
        <v>1</v>
      </c>
      <c r="W224">
        <v>0</v>
      </c>
      <c r="X224">
        <v>1188625873</v>
      </c>
      <c r="Y224">
        <v>0.315</v>
      </c>
      <c r="AA224">
        <v>0</v>
      </c>
      <c r="AB224">
        <v>31.26</v>
      </c>
      <c r="AC224">
        <v>13.5</v>
      </c>
      <c r="AD224">
        <v>0</v>
      </c>
      <c r="AE224">
        <v>0</v>
      </c>
      <c r="AF224">
        <v>31.26</v>
      </c>
      <c r="AG224">
        <v>13.5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1</v>
      </c>
      <c r="AQ224">
        <v>0</v>
      </c>
      <c r="AR224">
        <v>0</v>
      </c>
      <c r="AS224" t="s">
        <v>6</v>
      </c>
      <c r="AT224">
        <v>0.21</v>
      </c>
      <c r="AU224" t="s">
        <v>172</v>
      </c>
      <c r="AV224">
        <v>0</v>
      </c>
      <c r="AW224">
        <v>2</v>
      </c>
      <c r="AX224">
        <v>16782144</v>
      </c>
      <c r="AY224">
        <v>1</v>
      </c>
      <c r="AZ224">
        <v>0</v>
      </c>
      <c r="BA224">
        <v>244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Y224*Source!I138</f>
        <v>0.57575700000000007</v>
      </c>
      <c r="CY224">
        <f>AB224</f>
        <v>31.26</v>
      </c>
      <c r="CZ224">
        <f>AF224</f>
        <v>31.26</v>
      </c>
      <c r="DA224">
        <f>AJ224</f>
        <v>1</v>
      </c>
      <c r="DB224">
        <f>ROUND(((ROUND(AT224*CZ224,2)*1.25)*1.2),6)</f>
        <v>9.84</v>
      </c>
      <c r="DC224">
        <f>ROUND(((ROUND(AT224*AG224,2)*1.25)*1.2),6)</f>
        <v>4.26</v>
      </c>
    </row>
    <row r="225" spans="1:107" x14ac:dyDescent="0.2">
      <c r="A225">
        <f>ROW(Source!A138)</f>
        <v>138</v>
      </c>
      <c r="B225">
        <v>16781625</v>
      </c>
      <c r="C225">
        <v>16782140</v>
      </c>
      <c r="D225">
        <v>15248143</v>
      </c>
      <c r="E225">
        <v>1</v>
      </c>
      <c r="F225">
        <v>1</v>
      </c>
      <c r="G225">
        <v>1</v>
      </c>
      <c r="H225">
        <v>2</v>
      </c>
      <c r="I225" t="s">
        <v>833</v>
      </c>
      <c r="J225" t="s">
        <v>834</v>
      </c>
      <c r="K225" t="s">
        <v>835</v>
      </c>
      <c r="L225">
        <v>1368</v>
      </c>
      <c r="N225">
        <v>1011</v>
      </c>
      <c r="O225" t="s">
        <v>666</v>
      </c>
      <c r="P225" t="s">
        <v>666</v>
      </c>
      <c r="Q225">
        <v>1</v>
      </c>
      <c r="W225">
        <v>0</v>
      </c>
      <c r="X225">
        <v>983187852</v>
      </c>
      <c r="Y225">
        <v>1.05</v>
      </c>
      <c r="AA225">
        <v>0</v>
      </c>
      <c r="AB225">
        <v>12.39</v>
      </c>
      <c r="AC225">
        <v>10.06</v>
      </c>
      <c r="AD225">
        <v>0</v>
      </c>
      <c r="AE225">
        <v>0</v>
      </c>
      <c r="AF225">
        <v>12.39</v>
      </c>
      <c r="AG225">
        <v>10.06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6</v>
      </c>
      <c r="AT225">
        <v>0.7</v>
      </c>
      <c r="AU225" t="s">
        <v>172</v>
      </c>
      <c r="AV225">
        <v>0</v>
      </c>
      <c r="AW225">
        <v>2</v>
      </c>
      <c r="AX225">
        <v>16782145</v>
      </c>
      <c r="AY225">
        <v>1</v>
      </c>
      <c r="AZ225">
        <v>0</v>
      </c>
      <c r="BA225">
        <v>245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Y225*Source!I138</f>
        <v>1.9191900000000002</v>
      </c>
      <c r="CY225">
        <f>AB225</f>
        <v>12.39</v>
      </c>
      <c r="CZ225">
        <f>AF225</f>
        <v>12.39</v>
      </c>
      <c r="DA225">
        <f>AJ225</f>
        <v>1</v>
      </c>
      <c r="DB225">
        <f>ROUND(((ROUND(AT225*CZ225,2)*1.25)*1.2),6)</f>
        <v>13.005000000000001</v>
      </c>
      <c r="DC225">
        <f>ROUND(((ROUND(AT225*AG225,2)*1.25)*1.2),6)</f>
        <v>10.56</v>
      </c>
    </row>
    <row r="226" spans="1:107" x14ac:dyDescent="0.2">
      <c r="A226">
        <f>ROW(Source!A138)</f>
        <v>138</v>
      </c>
      <c r="B226">
        <v>16781625</v>
      </c>
      <c r="C226">
        <v>16782140</v>
      </c>
      <c r="D226">
        <v>15167286</v>
      </c>
      <c r="E226">
        <v>1</v>
      </c>
      <c r="F226">
        <v>1</v>
      </c>
      <c r="G226">
        <v>1</v>
      </c>
      <c r="H226">
        <v>3</v>
      </c>
      <c r="I226" t="s">
        <v>822</v>
      </c>
      <c r="J226" t="s">
        <v>823</v>
      </c>
      <c r="K226" t="s">
        <v>824</v>
      </c>
      <c r="L226">
        <v>1339</v>
      </c>
      <c r="N226">
        <v>1007</v>
      </c>
      <c r="O226" t="s">
        <v>95</v>
      </c>
      <c r="P226" t="s">
        <v>95</v>
      </c>
      <c r="Q226">
        <v>1</v>
      </c>
      <c r="W226">
        <v>0</v>
      </c>
      <c r="X226">
        <v>-1660354250</v>
      </c>
      <c r="Y226">
        <v>0.51</v>
      </c>
      <c r="AA226">
        <v>2.44</v>
      </c>
      <c r="AB226">
        <v>0</v>
      </c>
      <c r="AC226">
        <v>0</v>
      </c>
      <c r="AD226">
        <v>0</v>
      </c>
      <c r="AE226">
        <v>2.44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6</v>
      </c>
      <c r="AT226">
        <v>0.51</v>
      </c>
      <c r="AU226" t="s">
        <v>6</v>
      </c>
      <c r="AV226">
        <v>0</v>
      </c>
      <c r="AW226">
        <v>2</v>
      </c>
      <c r="AX226">
        <v>16782146</v>
      </c>
      <c r="AY226">
        <v>1</v>
      </c>
      <c r="AZ226">
        <v>0</v>
      </c>
      <c r="BA226">
        <v>246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Y226*Source!I138</f>
        <v>0.93217800000000006</v>
      </c>
      <c r="CY226">
        <f>AA226</f>
        <v>2.44</v>
      </c>
      <c r="CZ226">
        <f>AE226</f>
        <v>2.44</v>
      </c>
      <c r="DA226">
        <f>AI226</f>
        <v>1</v>
      </c>
      <c r="DB226">
        <f>ROUND(ROUND(AT226*CZ226,2),6)</f>
        <v>1.24</v>
      </c>
      <c r="DC226">
        <f>ROUND(ROUND(AT226*AG226,2),6)</f>
        <v>0</v>
      </c>
    </row>
    <row r="227" spans="1:107" x14ac:dyDescent="0.2">
      <c r="A227">
        <f>ROW(Source!A138)</f>
        <v>138</v>
      </c>
      <c r="B227">
        <v>16781625</v>
      </c>
      <c r="C227">
        <v>16782140</v>
      </c>
      <c r="D227">
        <v>15163028</v>
      </c>
      <c r="E227">
        <v>17</v>
      </c>
      <c r="F227">
        <v>1</v>
      </c>
      <c r="G227">
        <v>1</v>
      </c>
      <c r="H227">
        <v>3</v>
      </c>
      <c r="I227" t="s">
        <v>191</v>
      </c>
      <c r="J227" t="s">
        <v>6</v>
      </c>
      <c r="K227" t="s">
        <v>192</v>
      </c>
      <c r="L227">
        <v>1348</v>
      </c>
      <c r="N227">
        <v>1009</v>
      </c>
      <c r="O227" t="s">
        <v>193</v>
      </c>
      <c r="P227" t="s">
        <v>193</v>
      </c>
      <c r="Q227">
        <v>1000</v>
      </c>
      <c r="W227">
        <v>0</v>
      </c>
      <c r="X227">
        <v>1880203204</v>
      </c>
      <c r="Y227">
        <v>0.85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0</v>
      </c>
      <c r="AP227">
        <v>0</v>
      </c>
      <c r="AQ227">
        <v>0</v>
      </c>
      <c r="AR227">
        <v>0</v>
      </c>
      <c r="AS227" t="s">
        <v>6</v>
      </c>
      <c r="AT227">
        <v>0.85</v>
      </c>
      <c r="AU227" t="s">
        <v>6</v>
      </c>
      <c r="AV227">
        <v>0</v>
      </c>
      <c r="AW227">
        <v>2</v>
      </c>
      <c r="AX227">
        <v>16782147</v>
      </c>
      <c r="AY227">
        <v>1</v>
      </c>
      <c r="AZ227">
        <v>0</v>
      </c>
      <c r="BA227">
        <v>247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Y227*Source!I138</f>
        <v>1.5536300000000001</v>
      </c>
      <c r="CY227">
        <f>AA227</f>
        <v>0</v>
      </c>
      <c r="CZ227">
        <f>AE227</f>
        <v>0</v>
      </c>
      <c r="DA227">
        <f>AI227</f>
        <v>1</v>
      </c>
      <c r="DB227">
        <f>ROUND(ROUND(AT227*CZ227,2),6)</f>
        <v>0</v>
      </c>
      <c r="DC227">
        <f>ROUND(ROUND(AT227*AG227,2),6)</f>
        <v>0</v>
      </c>
    </row>
    <row r="228" spans="1:107" x14ac:dyDescent="0.2">
      <c r="A228">
        <f>ROW(Source!A138)</f>
        <v>138</v>
      </c>
      <c r="B228">
        <v>16781625</v>
      </c>
      <c r="C228">
        <v>16782140</v>
      </c>
      <c r="D228">
        <v>15173093</v>
      </c>
      <c r="E228">
        <v>1</v>
      </c>
      <c r="F228">
        <v>1</v>
      </c>
      <c r="G228">
        <v>1</v>
      </c>
      <c r="H228">
        <v>3</v>
      </c>
      <c r="I228" t="s">
        <v>195</v>
      </c>
      <c r="J228" t="s">
        <v>197</v>
      </c>
      <c r="K228" t="s">
        <v>196</v>
      </c>
      <c r="L228">
        <v>1348</v>
      </c>
      <c r="N228">
        <v>1009</v>
      </c>
      <c r="O228" t="s">
        <v>193</v>
      </c>
      <c r="P228" t="s">
        <v>193</v>
      </c>
      <c r="Q228">
        <v>1000</v>
      </c>
      <c r="W228">
        <v>0</v>
      </c>
      <c r="X228">
        <v>-195795605</v>
      </c>
      <c r="Y228">
        <v>0.85</v>
      </c>
      <c r="AA228">
        <v>9000</v>
      </c>
      <c r="AB228">
        <v>0</v>
      </c>
      <c r="AC228">
        <v>0</v>
      </c>
      <c r="AD228">
        <v>0</v>
      </c>
      <c r="AE228">
        <v>9000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0</v>
      </c>
      <c r="AP228">
        <v>0</v>
      </c>
      <c r="AQ228">
        <v>0</v>
      </c>
      <c r="AR228">
        <v>0</v>
      </c>
      <c r="AS228" t="s">
        <v>6</v>
      </c>
      <c r="AT228">
        <v>0.85</v>
      </c>
      <c r="AU228" t="s">
        <v>6</v>
      </c>
      <c r="AV228">
        <v>0</v>
      </c>
      <c r="AW228">
        <v>1</v>
      </c>
      <c r="AX228">
        <v>-1</v>
      </c>
      <c r="AY228">
        <v>0</v>
      </c>
      <c r="AZ228">
        <v>0</v>
      </c>
      <c r="BA228" t="s">
        <v>6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Y228*Source!I138</f>
        <v>1.5536300000000001</v>
      </c>
      <c r="CY228">
        <f>AA228</f>
        <v>9000</v>
      </c>
      <c r="CZ228">
        <f>AE228</f>
        <v>9000</v>
      </c>
      <c r="DA228">
        <f>AI228</f>
        <v>1</v>
      </c>
      <c r="DB228">
        <f>ROUND(ROUND(AT228*CZ228,2),6)</f>
        <v>7650</v>
      </c>
      <c r="DC228">
        <f>ROUND(ROUND(AT228*AG228,2),6)</f>
        <v>0</v>
      </c>
    </row>
    <row r="229" spans="1:107" x14ac:dyDescent="0.2">
      <c r="A229">
        <f>ROW(Source!A138)</f>
        <v>138</v>
      </c>
      <c r="B229">
        <v>16781625</v>
      </c>
      <c r="C229">
        <v>16782140</v>
      </c>
      <c r="D229">
        <v>15203485</v>
      </c>
      <c r="E229">
        <v>1</v>
      </c>
      <c r="F229">
        <v>1</v>
      </c>
      <c r="G229">
        <v>1</v>
      </c>
      <c r="H229">
        <v>3</v>
      </c>
      <c r="I229" t="s">
        <v>199</v>
      </c>
      <c r="J229" t="s">
        <v>202</v>
      </c>
      <c r="K229" t="s">
        <v>200</v>
      </c>
      <c r="L229">
        <v>1346</v>
      </c>
      <c r="N229">
        <v>1009</v>
      </c>
      <c r="O229" t="s">
        <v>201</v>
      </c>
      <c r="P229" t="s">
        <v>201</v>
      </c>
      <c r="Q229">
        <v>1</v>
      </c>
      <c r="W229">
        <v>0</v>
      </c>
      <c r="X229">
        <v>303141801</v>
      </c>
      <c r="Y229">
        <v>13.8</v>
      </c>
      <c r="AA229">
        <v>15.25</v>
      </c>
      <c r="AB229">
        <v>0</v>
      </c>
      <c r="AC229">
        <v>0</v>
      </c>
      <c r="AD229">
        <v>0</v>
      </c>
      <c r="AE229">
        <v>15.25</v>
      </c>
      <c r="AF229">
        <v>0</v>
      </c>
      <c r="AG229">
        <v>0</v>
      </c>
      <c r="AH229">
        <v>0</v>
      </c>
      <c r="AI229">
        <v>1</v>
      </c>
      <c r="AJ229">
        <v>1</v>
      </c>
      <c r="AK229">
        <v>1</v>
      </c>
      <c r="AL229">
        <v>1</v>
      </c>
      <c r="AN229">
        <v>0</v>
      </c>
      <c r="AO229">
        <v>0</v>
      </c>
      <c r="AP229">
        <v>0</v>
      </c>
      <c r="AQ229">
        <v>0</v>
      </c>
      <c r="AR229">
        <v>0</v>
      </c>
      <c r="AS229" t="s">
        <v>6</v>
      </c>
      <c r="AT229">
        <v>13.8</v>
      </c>
      <c r="AU229" t="s">
        <v>6</v>
      </c>
      <c r="AV229">
        <v>0</v>
      </c>
      <c r="AW229">
        <v>1</v>
      </c>
      <c r="AX229">
        <v>-1</v>
      </c>
      <c r="AY229">
        <v>0</v>
      </c>
      <c r="AZ229">
        <v>0</v>
      </c>
      <c r="BA229" t="s">
        <v>6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Y229*Source!I138</f>
        <v>25.223640000000003</v>
      </c>
      <c r="CY229">
        <f>AA229</f>
        <v>15.25</v>
      </c>
      <c r="CZ229">
        <f>AE229</f>
        <v>15.25</v>
      </c>
      <c r="DA229">
        <f>AI229</f>
        <v>1</v>
      </c>
      <c r="DB229">
        <f>ROUND(ROUND(AT229*CZ229,2),6)</f>
        <v>210.45</v>
      </c>
      <c r="DC229">
        <f>ROUND(ROUND(AT229*AG229,2),6)</f>
        <v>0</v>
      </c>
    </row>
    <row r="230" spans="1:107" x14ac:dyDescent="0.2">
      <c r="A230">
        <f>ROW(Source!A139)</f>
        <v>139</v>
      </c>
      <c r="B230">
        <v>16781639</v>
      </c>
      <c r="C230">
        <v>16782140</v>
      </c>
      <c r="D230">
        <v>15430767</v>
      </c>
      <c r="E230">
        <v>1</v>
      </c>
      <c r="F230">
        <v>1</v>
      </c>
      <c r="G230">
        <v>1</v>
      </c>
      <c r="H230">
        <v>1</v>
      </c>
      <c r="I230" t="s">
        <v>828</v>
      </c>
      <c r="J230" t="s">
        <v>6</v>
      </c>
      <c r="K230" t="s">
        <v>829</v>
      </c>
      <c r="L230">
        <v>1191</v>
      </c>
      <c r="N230">
        <v>1013</v>
      </c>
      <c r="O230" t="s">
        <v>660</v>
      </c>
      <c r="P230" t="s">
        <v>660</v>
      </c>
      <c r="Q230">
        <v>1</v>
      </c>
      <c r="W230">
        <v>0</v>
      </c>
      <c r="X230">
        <v>-400197608</v>
      </c>
      <c r="Y230">
        <v>44.836199999999998</v>
      </c>
      <c r="AA230">
        <v>0</v>
      </c>
      <c r="AB230">
        <v>0</v>
      </c>
      <c r="AC230">
        <v>0</v>
      </c>
      <c r="AD230">
        <v>56.81</v>
      </c>
      <c r="AE230">
        <v>0</v>
      </c>
      <c r="AF230">
        <v>0</v>
      </c>
      <c r="AG230">
        <v>0</v>
      </c>
      <c r="AH230">
        <v>8.5299999999999994</v>
      </c>
      <c r="AI230">
        <v>1</v>
      </c>
      <c r="AJ230">
        <v>1</v>
      </c>
      <c r="AK230">
        <v>1</v>
      </c>
      <c r="AL230">
        <v>6.66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6</v>
      </c>
      <c r="AT230">
        <v>32.49</v>
      </c>
      <c r="AU230" t="s">
        <v>173</v>
      </c>
      <c r="AV230">
        <v>1</v>
      </c>
      <c r="AW230">
        <v>2</v>
      </c>
      <c r="AX230">
        <v>16782141</v>
      </c>
      <c r="AY230">
        <v>1</v>
      </c>
      <c r="AZ230">
        <v>0</v>
      </c>
      <c r="BA230">
        <v>249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Y230*Source!I139</f>
        <v>81.95160636</v>
      </c>
      <c r="CY230">
        <f>AD230</f>
        <v>56.81</v>
      </c>
      <c r="CZ230">
        <f>AH230</f>
        <v>8.5299999999999994</v>
      </c>
      <c r="DA230">
        <f>AL230</f>
        <v>6.66</v>
      </c>
      <c r="DB230">
        <f>ROUND(((ROUND(AT230*CZ230,2)*1.15)*1.2),6)</f>
        <v>382.45319999999998</v>
      </c>
      <c r="DC230">
        <f>ROUND(((ROUND(AT230*AG230,2)*1.15)*1.2),6)</f>
        <v>0</v>
      </c>
    </row>
    <row r="231" spans="1:107" x14ac:dyDescent="0.2">
      <c r="A231">
        <f>ROW(Source!A139)</f>
        <v>139</v>
      </c>
      <c r="B231">
        <v>16781639</v>
      </c>
      <c r="C231">
        <v>16782140</v>
      </c>
      <c r="D231">
        <v>15430395</v>
      </c>
      <c r="E231">
        <v>1</v>
      </c>
      <c r="F231">
        <v>1</v>
      </c>
      <c r="G231">
        <v>1</v>
      </c>
      <c r="H231">
        <v>1</v>
      </c>
      <c r="I231" t="s">
        <v>661</v>
      </c>
      <c r="J231" t="s">
        <v>6</v>
      </c>
      <c r="K231" t="s">
        <v>662</v>
      </c>
      <c r="L231">
        <v>1191</v>
      </c>
      <c r="N231">
        <v>1013</v>
      </c>
      <c r="O231" t="s">
        <v>660</v>
      </c>
      <c r="P231" t="s">
        <v>660</v>
      </c>
      <c r="Q231">
        <v>1</v>
      </c>
      <c r="W231">
        <v>0</v>
      </c>
      <c r="X231">
        <v>-1417349443</v>
      </c>
      <c r="Y231">
        <v>0.93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1</v>
      </c>
      <c r="AJ231">
        <v>1</v>
      </c>
      <c r="AK231">
        <v>6.66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6</v>
      </c>
      <c r="AT231">
        <v>0.93</v>
      </c>
      <c r="AU231" t="s">
        <v>6</v>
      </c>
      <c r="AV231">
        <v>2</v>
      </c>
      <c r="AW231">
        <v>2</v>
      </c>
      <c r="AX231">
        <v>16782142</v>
      </c>
      <c r="AY231">
        <v>1</v>
      </c>
      <c r="AZ231">
        <v>2048</v>
      </c>
      <c r="BA231">
        <v>250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Y231*Source!I139</f>
        <v>1.6998540000000002</v>
      </c>
      <c r="CY231">
        <f>AD231</f>
        <v>0</v>
      </c>
      <c r="CZ231">
        <f>AH231</f>
        <v>0</v>
      </c>
      <c r="DA231">
        <f>AL231</f>
        <v>1</v>
      </c>
      <c r="DB231">
        <f>ROUND(ROUND(AT231*CZ231,2),6)</f>
        <v>0</v>
      </c>
      <c r="DC231">
        <f>ROUND(ROUND(AT231*AG231,2),6)</f>
        <v>0</v>
      </c>
    </row>
    <row r="232" spans="1:107" x14ac:dyDescent="0.2">
      <c r="A232">
        <f>ROW(Source!A139)</f>
        <v>139</v>
      </c>
      <c r="B232">
        <v>16781639</v>
      </c>
      <c r="C232">
        <v>16782140</v>
      </c>
      <c r="D232">
        <v>15247905</v>
      </c>
      <c r="E232">
        <v>1</v>
      </c>
      <c r="F232">
        <v>1</v>
      </c>
      <c r="G232">
        <v>1</v>
      </c>
      <c r="H232">
        <v>2</v>
      </c>
      <c r="I232" t="s">
        <v>830</v>
      </c>
      <c r="J232" t="s">
        <v>831</v>
      </c>
      <c r="K232" t="s">
        <v>832</v>
      </c>
      <c r="L232">
        <v>1368</v>
      </c>
      <c r="N232">
        <v>1011</v>
      </c>
      <c r="O232" t="s">
        <v>666</v>
      </c>
      <c r="P232" t="s">
        <v>666</v>
      </c>
      <c r="Q232">
        <v>1</v>
      </c>
      <c r="W232">
        <v>0</v>
      </c>
      <c r="X232">
        <v>1225731627</v>
      </c>
      <c r="Y232">
        <v>0.03</v>
      </c>
      <c r="AA232">
        <v>0</v>
      </c>
      <c r="AB232">
        <v>599.33000000000004</v>
      </c>
      <c r="AC232">
        <v>10.06</v>
      </c>
      <c r="AD232">
        <v>0</v>
      </c>
      <c r="AE232">
        <v>0</v>
      </c>
      <c r="AF232">
        <v>89.99</v>
      </c>
      <c r="AG232">
        <v>10.06</v>
      </c>
      <c r="AH232">
        <v>0</v>
      </c>
      <c r="AI232">
        <v>1</v>
      </c>
      <c r="AJ232">
        <v>6.66</v>
      </c>
      <c r="AK232">
        <v>1</v>
      </c>
      <c r="AL232">
        <v>1</v>
      </c>
      <c r="AN232">
        <v>0</v>
      </c>
      <c r="AO232">
        <v>1</v>
      </c>
      <c r="AP232">
        <v>1</v>
      </c>
      <c r="AQ232">
        <v>0</v>
      </c>
      <c r="AR232">
        <v>0</v>
      </c>
      <c r="AS232" t="s">
        <v>6</v>
      </c>
      <c r="AT232">
        <v>0.02</v>
      </c>
      <c r="AU232" t="s">
        <v>172</v>
      </c>
      <c r="AV232">
        <v>0</v>
      </c>
      <c r="AW232">
        <v>2</v>
      </c>
      <c r="AX232">
        <v>16782143</v>
      </c>
      <c r="AY232">
        <v>1</v>
      </c>
      <c r="AZ232">
        <v>0</v>
      </c>
      <c r="BA232">
        <v>251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Y232*Source!I139</f>
        <v>5.4834000000000001E-2</v>
      </c>
      <c r="CY232">
        <f>AB232</f>
        <v>599.33000000000004</v>
      </c>
      <c r="CZ232">
        <f>AF232</f>
        <v>89.99</v>
      </c>
      <c r="DA232">
        <f>AJ232</f>
        <v>6.66</v>
      </c>
      <c r="DB232">
        <f>ROUND(((ROUND(AT232*CZ232,2)*1.25)*1.2),6)</f>
        <v>2.7</v>
      </c>
      <c r="DC232">
        <f>ROUND(((ROUND(AT232*AG232,2)*1.25)*1.2),6)</f>
        <v>0.3</v>
      </c>
    </row>
    <row r="233" spans="1:107" x14ac:dyDescent="0.2">
      <c r="A233">
        <f>ROW(Source!A139)</f>
        <v>139</v>
      </c>
      <c r="B233">
        <v>16781639</v>
      </c>
      <c r="C233">
        <v>16782140</v>
      </c>
      <c r="D233">
        <v>15247974</v>
      </c>
      <c r="E233">
        <v>1</v>
      </c>
      <c r="F233">
        <v>1</v>
      </c>
      <c r="G233">
        <v>1</v>
      </c>
      <c r="H233">
        <v>2</v>
      </c>
      <c r="I233" t="s">
        <v>663</v>
      </c>
      <c r="J233" t="s">
        <v>664</v>
      </c>
      <c r="K233" t="s">
        <v>665</v>
      </c>
      <c r="L233">
        <v>1368</v>
      </c>
      <c r="N233">
        <v>1011</v>
      </c>
      <c r="O233" t="s">
        <v>666</v>
      </c>
      <c r="P233" t="s">
        <v>666</v>
      </c>
      <c r="Q233">
        <v>1</v>
      </c>
      <c r="W233">
        <v>0</v>
      </c>
      <c r="X233">
        <v>1188625873</v>
      </c>
      <c r="Y233">
        <v>0.315</v>
      </c>
      <c r="AA233">
        <v>0</v>
      </c>
      <c r="AB233">
        <v>208.19</v>
      </c>
      <c r="AC233">
        <v>13.5</v>
      </c>
      <c r="AD233">
        <v>0</v>
      </c>
      <c r="AE233">
        <v>0</v>
      </c>
      <c r="AF233">
        <v>31.26</v>
      </c>
      <c r="AG233">
        <v>13.5</v>
      </c>
      <c r="AH233">
        <v>0</v>
      </c>
      <c r="AI233">
        <v>1</v>
      </c>
      <c r="AJ233">
        <v>6.66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6</v>
      </c>
      <c r="AT233">
        <v>0.21</v>
      </c>
      <c r="AU233" t="s">
        <v>172</v>
      </c>
      <c r="AV233">
        <v>0</v>
      </c>
      <c r="AW233">
        <v>2</v>
      </c>
      <c r="AX233">
        <v>16782144</v>
      </c>
      <c r="AY233">
        <v>1</v>
      </c>
      <c r="AZ233">
        <v>0</v>
      </c>
      <c r="BA233">
        <v>252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Y233*Source!I139</f>
        <v>0.57575700000000007</v>
      </c>
      <c r="CY233">
        <f>AB233</f>
        <v>208.19</v>
      </c>
      <c r="CZ233">
        <f>AF233</f>
        <v>31.26</v>
      </c>
      <c r="DA233">
        <f>AJ233</f>
        <v>6.66</v>
      </c>
      <c r="DB233">
        <f>ROUND(((ROUND(AT233*CZ233,2)*1.25)*1.2),6)</f>
        <v>9.84</v>
      </c>
      <c r="DC233">
        <f>ROUND(((ROUND(AT233*AG233,2)*1.25)*1.2),6)</f>
        <v>4.26</v>
      </c>
    </row>
    <row r="234" spans="1:107" x14ac:dyDescent="0.2">
      <c r="A234">
        <f>ROW(Source!A139)</f>
        <v>139</v>
      </c>
      <c r="B234">
        <v>16781639</v>
      </c>
      <c r="C234">
        <v>16782140</v>
      </c>
      <c r="D234">
        <v>15248143</v>
      </c>
      <c r="E234">
        <v>1</v>
      </c>
      <c r="F234">
        <v>1</v>
      </c>
      <c r="G234">
        <v>1</v>
      </c>
      <c r="H234">
        <v>2</v>
      </c>
      <c r="I234" t="s">
        <v>833</v>
      </c>
      <c r="J234" t="s">
        <v>834</v>
      </c>
      <c r="K234" t="s">
        <v>835</v>
      </c>
      <c r="L234">
        <v>1368</v>
      </c>
      <c r="N234">
        <v>1011</v>
      </c>
      <c r="O234" t="s">
        <v>666</v>
      </c>
      <c r="P234" t="s">
        <v>666</v>
      </c>
      <c r="Q234">
        <v>1</v>
      </c>
      <c r="W234">
        <v>0</v>
      </c>
      <c r="X234">
        <v>983187852</v>
      </c>
      <c r="Y234">
        <v>1.05</v>
      </c>
      <c r="AA234">
        <v>0</v>
      </c>
      <c r="AB234">
        <v>82.52</v>
      </c>
      <c r="AC234">
        <v>10.06</v>
      </c>
      <c r="AD234">
        <v>0</v>
      </c>
      <c r="AE234">
        <v>0</v>
      </c>
      <c r="AF234">
        <v>12.39</v>
      </c>
      <c r="AG234">
        <v>10.06</v>
      </c>
      <c r="AH234">
        <v>0</v>
      </c>
      <c r="AI234">
        <v>1</v>
      </c>
      <c r="AJ234">
        <v>6.66</v>
      </c>
      <c r="AK234">
        <v>1</v>
      </c>
      <c r="AL234">
        <v>1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6</v>
      </c>
      <c r="AT234">
        <v>0.7</v>
      </c>
      <c r="AU234" t="s">
        <v>172</v>
      </c>
      <c r="AV234">
        <v>0</v>
      </c>
      <c r="AW234">
        <v>2</v>
      </c>
      <c r="AX234">
        <v>16782145</v>
      </c>
      <c r="AY234">
        <v>1</v>
      </c>
      <c r="AZ234">
        <v>0</v>
      </c>
      <c r="BA234">
        <v>253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Y234*Source!I139</f>
        <v>1.9191900000000002</v>
      </c>
      <c r="CY234">
        <f>AB234</f>
        <v>82.52</v>
      </c>
      <c r="CZ234">
        <f>AF234</f>
        <v>12.39</v>
      </c>
      <c r="DA234">
        <f>AJ234</f>
        <v>6.66</v>
      </c>
      <c r="DB234">
        <f>ROUND(((ROUND(AT234*CZ234,2)*1.25)*1.2),6)</f>
        <v>13.005000000000001</v>
      </c>
      <c r="DC234">
        <f>ROUND(((ROUND(AT234*AG234,2)*1.25)*1.2),6)</f>
        <v>10.56</v>
      </c>
    </row>
    <row r="235" spans="1:107" x14ac:dyDescent="0.2">
      <c r="A235">
        <f>ROW(Source!A139)</f>
        <v>139</v>
      </c>
      <c r="B235">
        <v>16781639</v>
      </c>
      <c r="C235">
        <v>16782140</v>
      </c>
      <c r="D235">
        <v>15167286</v>
      </c>
      <c r="E235">
        <v>1</v>
      </c>
      <c r="F235">
        <v>1</v>
      </c>
      <c r="G235">
        <v>1</v>
      </c>
      <c r="H235">
        <v>3</v>
      </c>
      <c r="I235" t="s">
        <v>822</v>
      </c>
      <c r="J235" t="s">
        <v>823</v>
      </c>
      <c r="K235" t="s">
        <v>824</v>
      </c>
      <c r="L235">
        <v>1339</v>
      </c>
      <c r="N235">
        <v>1007</v>
      </c>
      <c r="O235" t="s">
        <v>95</v>
      </c>
      <c r="P235" t="s">
        <v>95</v>
      </c>
      <c r="Q235">
        <v>1</v>
      </c>
      <c r="W235">
        <v>0</v>
      </c>
      <c r="X235">
        <v>-1660354250</v>
      </c>
      <c r="Y235">
        <v>0.51</v>
      </c>
      <c r="AA235">
        <v>16.25</v>
      </c>
      <c r="AB235">
        <v>0</v>
      </c>
      <c r="AC235">
        <v>0</v>
      </c>
      <c r="AD235">
        <v>0</v>
      </c>
      <c r="AE235">
        <v>2.44</v>
      </c>
      <c r="AF235">
        <v>0</v>
      </c>
      <c r="AG235">
        <v>0</v>
      </c>
      <c r="AH235">
        <v>0</v>
      </c>
      <c r="AI235">
        <v>6.66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6</v>
      </c>
      <c r="AT235">
        <v>0.51</v>
      </c>
      <c r="AU235" t="s">
        <v>6</v>
      </c>
      <c r="AV235">
        <v>0</v>
      </c>
      <c r="AW235">
        <v>2</v>
      </c>
      <c r="AX235">
        <v>16782146</v>
      </c>
      <c r="AY235">
        <v>1</v>
      </c>
      <c r="AZ235">
        <v>0</v>
      </c>
      <c r="BA235">
        <v>254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Y235*Source!I139</f>
        <v>0.93217800000000006</v>
      </c>
      <c r="CY235">
        <f>AA235</f>
        <v>16.25</v>
      </c>
      <c r="CZ235">
        <f>AE235</f>
        <v>2.44</v>
      </c>
      <c r="DA235">
        <f>AI235</f>
        <v>6.66</v>
      </c>
      <c r="DB235">
        <f>ROUND(ROUND(AT235*CZ235,2),6)</f>
        <v>1.24</v>
      </c>
      <c r="DC235">
        <f>ROUND(ROUND(AT235*AG235,2),6)</f>
        <v>0</v>
      </c>
    </row>
    <row r="236" spans="1:107" x14ac:dyDescent="0.2">
      <c r="A236">
        <f>ROW(Source!A139)</f>
        <v>139</v>
      </c>
      <c r="B236">
        <v>16781639</v>
      </c>
      <c r="C236">
        <v>16782140</v>
      </c>
      <c r="D236">
        <v>15163028</v>
      </c>
      <c r="E236">
        <v>17</v>
      </c>
      <c r="F236">
        <v>1</v>
      </c>
      <c r="G236">
        <v>1</v>
      </c>
      <c r="H236">
        <v>3</v>
      </c>
      <c r="I236" t="s">
        <v>191</v>
      </c>
      <c r="J236" t="s">
        <v>6</v>
      </c>
      <c r="K236" t="s">
        <v>192</v>
      </c>
      <c r="L236">
        <v>1348</v>
      </c>
      <c r="N236">
        <v>1009</v>
      </c>
      <c r="O236" t="s">
        <v>193</v>
      </c>
      <c r="P236" t="s">
        <v>193</v>
      </c>
      <c r="Q236">
        <v>1000</v>
      </c>
      <c r="W236">
        <v>0</v>
      </c>
      <c r="X236">
        <v>1880203204</v>
      </c>
      <c r="Y236">
        <v>0.85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6.66</v>
      </c>
      <c r="AJ236">
        <v>1</v>
      </c>
      <c r="AK236">
        <v>1</v>
      </c>
      <c r="AL236">
        <v>1</v>
      </c>
      <c r="AN236">
        <v>0</v>
      </c>
      <c r="AO236">
        <v>0</v>
      </c>
      <c r="AP236">
        <v>0</v>
      </c>
      <c r="AQ236">
        <v>0</v>
      </c>
      <c r="AR236">
        <v>0</v>
      </c>
      <c r="AS236" t="s">
        <v>6</v>
      </c>
      <c r="AT236">
        <v>0.85</v>
      </c>
      <c r="AU236" t="s">
        <v>6</v>
      </c>
      <c r="AV236">
        <v>0</v>
      </c>
      <c r="AW236">
        <v>2</v>
      </c>
      <c r="AX236">
        <v>16782147</v>
      </c>
      <c r="AY236">
        <v>1</v>
      </c>
      <c r="AZ236">
        <v>0</v>
      </c>
      <c r="BA236">
        <v>255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Y236*Source!I139</f>
        <v>1.5536300000000001</v>
      </c>
      <c r="CY236">
        <f>AA236</f>
        <v>0</v>
      </c>
      <c r="CZ236">
        <f>AE236</f>
        <v>0</v>
      </c>
      <c r="DA236">
        <f>AI236</f>
        <v>6.66</v>
      </c>
      <c r="DB236">
        <f>ROUND(ROUND(AT236*CZ236,2),6)</f>
        <v>0</v>
      </c>
      <c r="DC236">
        <f>ROUND(ROUND(AT236*AG236,2),6)</f>
        <v>0</v>
      </c>
    </row>
    <row r="237" spans="1:107" x14ac:dyDescent="0.2">
      <c r="A237">
        <f>ROW(Source!A139)</f>
        <v>139</v>
      </c>
      <c r="B237">
        <v>16781639</v>
      </c>
      <c r="C237">
        <v>16782140</v>
      </c>
      <c r="D237">
        <v>15173093</v>
      </c>
      <c r="E237">
        <v>1</v>
      </c>
      <c r="F237">
        <v>1</v>
      </c>
      <c r="G237">
        <v>1</v>
      </c>
      <c r="H237">
        <v>3</v>
      </c>
      <c r="I237" t="s">
        <v>195</v>
      </c>
      <c r="J237" t="s">
        <v>197</v>
      </c>
      <c r="K237" t="s">
        <v>196</v>
      </c>
      <c r="L237">
        <v>1348</v>
      </c>
      <c r="N237">
        <v>1009</v>
      </c>
      <c r="O237" t="s">
        <v>193</v>
      </c>
      <c r="P237" t="s">
        <v>193</v>
      </c>
      <c r="Q237">
        <v>1000</v>
      </c>
      <c r="W237">
        <v>0</v>
      </c>
      <c r="X237">
        <v>-195795605</v>
      </c>
      <c r="Y237">
        <v>0.85</v>
      </c>
      <c r="AA237">
        <v>59940</v>
      </c>
      <c r="AB237">
        <v>0</v>
      </c>
      <c r="AC237">
        <v>0</v>
      </c>
      <c r="AD237">
        <v>0</v>
      </c>
      <c r="AE237">
        <v>9000</v>
      </c>
      <c r="AF237">
        <v>0</v>
      </c>
      <c r="AG237">
        <v>0</v>
      </c>
      <c r="AH237">
        <v>0</v>
      </c>
      <c r="AI237">
        <v>6.66</v>
      </c>
      <c r="AJ237">
        <v>1</v>
      </c>
      <c r="AK237">
        <v>1</v>
      </c>
      <c r="AL237">
        <v>1</v>
      </c>
      <c r="AN237">
        <v>0</v>
      </c>
      <c r="AO237">
        <v>0</v>
      </c>
      <c r="AP237">
        <v>0</v>
      </c>
      <c r="AQ237">
        <v>0</v>
      </c>
      <c r="AR237">
        <v>0</v>
      </c>
      <c r="AS237" t="s">
        <v>6</v>
      </c>
      <c r="AT237">
        <v>0.85</v>
      </c>
      <c r="AU237" t="s">
        <v>6</v>
      </c>
      <c r="AV237">
        <v>0</v>
      </c>
      <c r="AW237">
        <v>1</v>
      </c>
      <c r="AX237">
        <v>-1</v>
      </c>
      <c r="AY237">
        <v>0</v>
      </c>
      <c r="AZ237">
        <v>0</v>
      </c>
      <c r="BA237" t="s">
        <v>6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Y237*Source!I139</f>
        <v>1.5536300000000001</v>
      </c>
      <c r="CY237">
        <f>AA237</f>
        <v>59940</v>
      </c>
      <c r="CZ237">
        <f>AE237</f>
        <v>9000</v>
      </c>
      <c r="DA237">
        <f>AI237</f>
        <v>6.66</v>
      </c>
      <c r="DB237">
        <f>ROUND(ROUND(AT237*CZ237,2),6)</f>
        <v>7650</v>
      </c>
      <c r="DC237">
        <f>ROUND(ROUND(AT237*AG237,2),6)</f>
        <v>0</v>
      </c>
    </row>
    <row r="238" spans="1:107" x14ac:dyDescent="0.2">
      <c r="A238">
        <f>ROW(Source!A139)</f>
        <v>139</v>
      </c>
      <c r="B238">
        <v>16781639</v>
      </c>
      <c r="C238">
        <v>16782140</v>
      </c>
      <c r="D238">
        <v>15203485</v>
      </c>
      <c r="E238">
        <v>1</v>
      </c>
      <c r="F238">
        <v>1</v>
      </c>
      <c r="G238">
        <v>1</v>
      </c>
      <c r="H238">
        <v>3</v>
      </c>
      <c r="I238" t="s">
        <v>199</v>
      </c>
      <c r="J238" t="s">
        <v>202</v>
      </c>
      <c r="K238" t="s">
        <v>200</v>
      </c>
      <c r="L238">
        <v>1346</v>
      </c>
      <c r="N238">
        <v>1009</v>
      </c>
      <c r="O238" t="s">
        <v>201</v>
      </c>
      <c r="P238" t="s">
        <v>201</v>
      </c>
      <c r="Q238">
        <v>1</v>
      </c>
      <c r="W238">
        <v>0</v>
      </c>
      <c r="X238">
        <v>303141801</v>
      </c>
      <c r="Y238">
        <v>13.8</v>
      </c>
      <c r="AA238">
        <v>101.57</v>
      </c>
      <c r="AB238">
        <v>0</v>
      </c>
      <c r="AC238">
        <v>0</v>
      </c>
      <c r="AD238">
        <v>0</v>
      </c>
      <c r="AE238">
        <v>15.25</v>
      </c>
      <c r="AF238">
        <v>0</v>
      </c>
      <c r="AG238">
        <v>0</v>
      </c>
      <c r="AH238">
        <v>0</v>
      </c>
      <c r="AI238">
        <v>6.66</v>
      </c>
      <c r="AJ238">
        <v>1</v>
      </c>
      <c r="AK238">
        <v>1</v>
      </c>
      <c r="AL238">
        <v>1</v>
      </c>
      <c r="AN238">
        <v>0</v>
      </c>
      <c r="AO238">
        <v>0</v>
      </c>
      <c r="AP238">
        <v>0</v>
      </c>
      <c r="AQ238">
        <v>0</v>
      </c>
      <c r="AR238">
        <v>0</v>
      </c>
      <c r="AS238" t="s">
        <v>6</v>
      </c>
      <c r="AT238">
        <v>13.8</v>
      </c>
      <c r="AU238" t="s">
        <v>6</v>
      </c>
      <c r="AV238">
        <v>0</v>
      </c>
      <c r="AW238">
        <v>1</v>
      </c>
      <c r="AX238">
        <v>-1</v>
      </c>
      <c r="AY238">
        <v>0</v>
      </c>
      <c r="AZ238">
        <v>0</v>
      </c>
      <c r="BA238" t="s">
        <v>6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Y238*Source!I139</f>
        <v>25.223640000000003</v>
      </c>
      <c r="CY238">
        <f>AA238</f>
        <v>101.57</v>
      </c>
      <c r="CZ238">
        <f>AE238</f>
        <v>15.25</v>
      </c>
      <c r="DA238">
        <f>AI238</f>
        <v>6.66</v>
      </c>
      <c r="DB238">
        <f>ROUND(ROUND(AT238*CZ238,2),6)</f>
        <v>210.45</v>
      </c>
      <c r="DC238">
        <f>ROUND(ROUND(AT238*AG238,2),6)</f>
        <v>0</v>
      </c>
    </row>
    <row r="239" spans="1:107" x14ac:dyDescent="0.2">
      <c r="A239">
        <f>ROW(Source!A146)</f>
        <v>146</v>
      </c>
      <c r="B239">
        <v>16781625</v>
      </c>
      <c r="C239">
        <v>16782159</v>
      </c>
      <c r="D239">
        <v>15436556</v>
      </c>
      <c r="E239">
        <v>1</v>
      </c>
      <c r="F239">
        <v>1</v>
      </c>
      <c r="G239">
        <v>1</v>
      </c>
      <c r="H239">
        <v>1</v>
      </c>
      <c r="I239" t="s">
        <v>836</v>
      </c>
      <c r="J239" t="s">
        <v>6</v>
      </c>
      <c r="K239" t="s">
        <v>837</v>
      </c>
      <c r="L239">
        <v>1191</v>
      </c>
      <c r="N239">
        <v>1013</v>
      </c>
      <c r="O239" t="s">
        <v>660</v>
      </c>
      <c r="P239" t="s">
        <v>660</v>
      </c>
      <c r="Q239">
        <v>1</v>
      </c>
      <c r="W239">
        <v>0</v>
      </c>
      <c r="X239">
        <v>1069510174</v>
      </c>
      <c r="Y239">
        <v>9.0389999999999979</v>
      </c>
      <c r="AA239">
        <v>0</v>
      </c>
      <c r="AB239">
        <v>0</v>
      </c>
      <c r="AC239">
        <v>0</v>
      </c>
      <c r="AD239">
        <v>9.6199999999999992</v>
      </c>
      <c r="AE239">
        <v>0</v>
      </c>
      <c r="AF239">
        <v>0</v>
      </c>
      <c r="AG239">
        <v>0</v>
      </c>
      <c r="AH239">
        <v>9.6199999999999992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6</v>
      </c>
      <c r="AT239">
        <v>6.55</v>
      </c>
      <c r="AU239" t="s">
        <v>173</v>
      </c>
      <c r="AV239">
        <v>1</v>
      </c>
      <c r="AW239">
        <v>2</v>
      </c>
      <c r="AX239">
        <v>16782160</v>
      </c>
      <c r="AY239">
        <v>1</v>
      </c>
      <c r="AZ239">
        <v>0</v>
      </c>
      <c r="BA239">
        <v>257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Y239*Source!I146</f>
        <v>9.4990850999999967</v>
      </c>
      <c r="CY239">
        <f>AD239</f>
        <v>9.6199999999999992</v>
      </c>
      <c r="CZ239">
        <f>AH239</f>
        <v>9.6199999999999992</v>
      </c>
      <c r="DA239">
        <f>AL239</f>
        <v>1</v>
      </c>
      <c r="DB239">
        <f>ROUND(((ROUND(AT239*CZ239,2)*1.15)*1.2),6)</f>
        <v>86.953800000000001</v>
      </c>
      <c r="DC239">
        <f>ROUND(((ROUND(AT239*AG239,2)*1.15)*1.2),6)</f>
        <v>0</v>
      </c>
    </row>
    <row r="240" spans="1:107" x14ac:dyDescent="0.2">
      <c r="A240">
        <f>ROW(Source!A146)</f>
        <v>146</v>
      </c>
      <c r="B240">
        <v>16781625</v>
      </c>
      <c r="C240">
        <v>16782159</v>
      </c>
      <c r="D240">
        <v>15430395</v>
      </c>
      <c r="E240">
        <v>1</v>
      </c>
      <c r="F240">
        <v>1</v>
      </c>
      <c r="G240">
        <v>1</v>
      </c>
      <c r="H240">
        <v>1</v>
      </c>
      <c r="I240" t="s">
        <v>661</v>
      </c>
      <c r="J240" t="s">
        <v>6</v>
      </c>
      <c r="K240" t="s">
        <v>662</v>
      </c>
      <c r="L240">
        <v>1191</v>
      </c>
      <c r="N240">
        <v>1013</v>
      </c>
      <c r="O240" t="s">
        <v>660</v>
      </c>
      <c r="P240" t="s">
        <v>660</v>
      </c>
      <c r="Q240">
        <v>1</v>
      </c>
      <c r="W240">
        <v>0</v>
      </c>
      <c r="X240">
        <v>-1417349443</v>
      </c>
      <c r="Y240">
        <v>0.02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6</v>
      </c>
      <c r="AT240">
        <v>0.02</v>
      </c>
      <c r="AU240" t="s">
        <v>6</v>
      </c>
      <c r="AV240">
        <v>2</v>
      </c>
      <c r="AW240">
        <v>2</v>
      </c>
      <c r="AX240">
        <v>16782161</v>
      </c>
      <c r="AY240">
        <v>1</v>
      </c>
      <c r="AZ240">
        <v>2048</v>
      </c>
      <c r="BA240">
        <v>258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Y240*Source!I146</f>
        <v>2.1017999999999998E-2</v>
      </c>
      <c r="CY240">
        <f>AD240</f>
        <v>0</v>
      </c>
      <c r="CZ240">
        <f>AH240</f>
        <v>0</v>
      </c>
      <c r="DA240">
        <f>AL240</f>
        <v>1</v>
      </c>
      <c r="DB240">
        <f>ROUND(ROUND(AT240*CZ240,2),6)</f>
        <v>0</v>
      </c>
      <c r="DC240">
        <f>ROUND(ROUND(AT240*AG240,2),6)</f>
        <v>0</v>
      </c>
    </row>
    <row r="241" spans="1:107" x14ac:dyDescent="0.2">
      <c r="A241">
        <f>ROW(Source!A146)</f>
        <v>146</v>
      </c>
      <c r="B241">
        <v>16781625</v>
      </c>
      <c r="C241">
        <v>16782159</v>
      </c>
      <c r="D241">
        <v>15247974</v>
      </c>
      <c r="E241">
        <v>1</v>
      </c>
      <c r="F241">
        <v>1</v>
      </c>
      <c r="G241">
        <v>1</v>
      </c>
      <c r="H241">
        <v>2</v>
      </c>
      <c r="I241" t="s">
        <v>663</v>
      </c>
      <c r="J241" t="s">
        <v>664</v>
      </c>
      <c r="K241" t="s">
        <v>665</v>
      </c>
      <c r="L241">
        <v>1368</v>
      </c>
      <c r="N241">
        <v>1011</v>
      </c>
      <c r="O241" t="s">
        <v>666</v>
      </c>
      <c r="P241" t="s">
        <v>666</v>
      </c>
      <c r="Q241">
        <v>1</v>
      </c>
      <c r="W241">
        <v>0</v>
      </c>
      <c r="X241">
        <v>1188625873</v>
      </c>
      <c r="Y241">
        <v>1.4999999999999999E-2</v>
      </c>
      <c r="AA241">
        <v>0</v>
      </c>
      <c r="AB241">
        <v>31.26</v>
      </c>
      <c r="AC241">
        <v>13.5</v>
      </c>
      <c r="AD241">
        <v>0</v>
      </c>
      <c r="AE241">
        <v>0</v>
      </c>
      <c r="AF241">
        <v>31.26</v>
      </c>
      <c r="AG241">
        <v>13.5</v>
      </c>
      <c r="AH241">
        <v>0</v>
      </c>
      <c r="AI241">
        <v>1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6</v>
      </c>
      <c r="AT241">
        <v>0.01</v>
      </c>
      <c r="AU241" t="s">
        <v>172</v>
      </c>
      <c r="AV241">
        <v>0</v>
      </c>
      <c r="AW241">
        <v>2</v>
      </c>
      <c r="AX241">
        <v>16782162</v>
      </c>
      <c r="AY241">
        <v>1</v>
      </c>
      <c r="AZ241">
        <v>0</v>
      </c>
      <c r="BA241">
        <v>259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Y241*Source!I146</f>
        <v>1.57635E-2</v>
      </c>
      <c r="CY241">
        <f>AB241</f>
        <v>31.26</v>
      </c>
      <c r="CZ241">
        <f>AF241</f>
        <v>31.26</v>
      </c>
      <c r="DA241">
        <f>AJ241</f>
        <v>1</v>
      </c>
      <c r="DB241">
        <f>ROUND(((ROUND(AT241*CZ241,2)*1.25)*1.2),6)</f>
        <v>0.46500000000000002</v>
      </c>
      <c r="DC241">
        <f>ROUND(((ROUND(AT241*AG241,2)*1.25)*1.2),6)</f>
        <v>0.21</v>
      </c>
    </row>
    <row r="242" spans="1:107" x14ac:dyDescent="0.2">
      <c r="A242">
        <f>ROW(Source!A146)</f>
        <v>146</v>
      </c>
      <c r="B242">
        <v>16781625</v>
      </c>
      <c r="C242">
        <v>16782159</v>
      </c>
      <c r="D242">
        <v>15249073</v>
      </c>
      <c r="E242">
        <v>1</v>
      </c>
      <c r="F242">
        <v>1</v>
      </c>
      <c r="G242">
        <v>1</v>
      </c>
      <c r="H242">
        <v>2</v>
      </c>
      <c r="I242" t="s">
        <v>674</v>
      </c>
      <c r="J242" t="s">
        <v>675</v>
      </c>
      <c r="K242" t="s">
        <v>676</v>
      </c>
      <c r="L242">
        <v>1368</v>
      </c>
      <c r="N242">
        <v>1011</v>
      </c>
      <c r="O242" t="s">
        <v>666</v>
      </c>
      <c r="P242" t="s">
        <v>666</v>
      </c>
      <c r="Q242">
        <v>1</v>
      </c>
      <c r="W242">
        <v>0</v>
      </c>
      <c r="X242">
        <v>1372534845</v>
      </c>
      <c r="Y242">
        <v>1.4999999999999999E-2</v>
      </c>
      <c r="AA242">
        <v>0</v>
      </c>
      <c r="AB242">
        <v>65.709999999999994</v>
      </c>
      <c r="AC242">
        <v>11.6</v>
      </c>
      <c r="AD242">
        <v>0</v>
      </c>
      <c r="AE242">
        <v>0</v>
      </c>
      <c r="AF242">
        <v>65.709999999999994</v>
      </c>
      <c r="AG242">
        <v>11.6</v>
      </c>
      <c r="AH242">
        <v>0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6</v>
      </c>
      <c r="AT242">
        <v>0.01</v>
      </c>
      <c r="AU242" t="s">
        <v>172</v>
      </c>
      <c r="AV242">
        <v>0</v>
      </c>
      <c r="AW242">
        <v>2</v>
      </c>
      <c r="AX242">
        <v>16782163</v>
      </c>
      <c r="AY242">
        <v>1</v>
      </c>
      <c r="AZ242">
        <v>0</v>
      </c>
      <c r="BA242">
        <v>260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Y242*Source!I146</f>
        <v>1.57635E-2</v>
      </c>
      <c r="CY242">
        <f>AB242</f>
        <v>65.709999999999994</v>
      </c>
      <c r="CZ242">
        <f>AF242</f>
        <v>65.709999999999994</v>
      </c>
      <c r="DA242">
        <f>AJ242</f>
        <v>1</v>
      </c>
      <c r="DB242">
        <f>ROUND(((ROUND(AT242*CZ242,2)*1.25)*1.2),6)</f>
        <v>0.99</v>
      </c>
      <c r="DC242">
        <f>ROUND(((ROUND(AT242*AG242,2)*1.25)*1.2),6)</f>
        <v>0.18</v>
      </c>
    </row>
    <row r="243" spans="1:107" x14ac:dyDescent="0.2">
      <c r="A243">
        <f>ROW(Source!A146)</f>
        <v>146</v>
      </c>
      <c r="B243">
        <v>16781625</v>
      </c>
      <c r="C243">
        <v>16782159</v>
      </c>
      <c r="D243">
        <v>15171018</v>
      </c>
      <c r="E243">
        <v>1</v>
      </c>
      <c r="F243">
        <v>1</v>
      </c>
      <c r="G243">
        <v>1</v>
      </c>
      <c r="H243">
        <v>3</v>
      </c>
      <c r="I243" t="s">
        <v>726</v>
      </c>
      <c r="J243" t="s">
        <v>727</v>
      </c>
      <c r="K243" t="s">
        <v>728</v>
      </c>
      <c r="L243">
        <v>1346</v>
      </c>
      <c r="N243">
        <v>1009</v>
      </c>
      <c r="O243" t="s">
        <v>201</v>
      </c>
      <c r="P243" t="s">
        <v>201</v>
      </c>
      <c r="Q243">
        <v>1</v>
      </c>
      <c r="W243">
        <v>0</v>
      </c>
      <c r="X243">
        <v>813963326</v>
      </c>
      <c r="Y243">
        <v>0.1</v>
      </c>
      <c r="AA243">
        <v>1.82</v>
      </c>
      <c r="AB243">
        <v>0</v>
      </c>
      <c r="AC243">
        <v>0</v>
      </c>
      <c r="AD243">
        <v>0</v>
      </c>
      <c r="AE243">
        <v>1.82</v>
      </c>
      <c r="AF243">
        <v>0</v>
      </c>
      <c r="AG243">
        <v>0</v>
      </c>
      <c r="AH243">
        <v>0</v>
      </c>
      <c r="AI243">
        <v>1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6</v>
      </c>
      <c r="AT243">
        <v>0.1</v>
      </c>
      <c r="AU243" t="s">
        <v>6</v>
      </c>
      <c r="AV243">
        <v>0</v>
      </c>
      <c r="AW243">
        <v>2</v>
      </c>
      <c r="AX243">
        <v>16782164</v>
      </c>
      <c r="AY243">
        <v>1</v>
      </c>
      <c r="AZ243">
        <v>0</v>
      </c>
      <c r="BA243">
        <v>261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Y243*Source!I146</f>
        <v>0.10509</v>
      </c>
      <c r="CY243">
        <f>AA243</f>
        <v>1.82</v>
      </c>
      <c r="CZ243">
        <f>AE243</f>
        <v>1.82</v>
      </c>
      <c r="DA243">
        <f>AI243</f>
        <v>1</v>
      </c>
      <c r="DB243">
        <f>ROUND(ROUND(AT243*CZ243,2),6)</f>
        <v>0.18</v>
      </c>
      <c r="DC243">
        <f>ROUND(ROUND(AT243*AG243,2),6)</f>
        <v>0</v>
      </c>
    </row>
    <row r="244" spans="1:107" x14ac:dyDescent="0.2">
      <c r="A244">
        <f>ROW(Source!A146)</f>
        <v>146</v>
      </c>
      <c r="B244">
        <v>16781625</v>
      </c>
      <c r="C244">
        <v>16782159</v>
      </c>
      <c r="D244">
        <v>15203211</v>
      </c>
      <c r="E244">
        <v>1</v>
      </c>
      <c r="F244">
        <v>1</v>
      </c>
      <c r="G244">
        <v>1</v>
      </c>
      <c r="H244">
        <v>3</v>
      </c>
      <c r="I244" t="s">
        <v>211</v>
      </c>
      <c r="J244" t="s">
        <v>213</v>
      </c>
      <c r="K244" t="s">
        <v>212</v>
      </c>
      <c r="L244">
        <v>1346</v>
      </c>
      <c r="N244">
        <v>1009</v>
      </c>
      <c r="O244" t="s">
        <v>201</v>
      </c>
      <c r="P244" t="s">
        <v>201</v>
      </c>
      <c r="Q244">
        <v>1</v>
      </c>
      <c r="W244">
        <v>0</v>
      </c>
      <c r="X244">
        <v>1453462043</v>
      </c>
      <c r="Y244">
        <v>1.2999999999999999E-2</v>
      </c>
      <c r="AA244">
        <v>15.09</v>
      </c>
      <c r="AB244">
        <v>0</v>
      </c>
      <c r="AC244">
        <v>0</v>
      </c>
      <c r="AD244">
        <v>0</v>
      </c>
      <c r="AE244">
        <v>15.09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1</v>
      </c>
      <c r="AL244">
        <v>1</v>
      </c>
      <c r="AN244">
        <v>0</v>
      </c>
      <c r="AO244">
        <v>0</v>
      </c>
      <c r="AP244">
        <v>0</v>
      </c>
      <c r="AQ244">
        <v>0</v>
      </c>
      <c r="AR244">
        <v>0</v>
      </c>
      <c r="AS244" t="s">
        <v>6</v>
      </c>
      <c r="AT244">
        <v>1.2999999999999999E-2</v>
      </c>
      <c r="AU244" t="s">
        <v>6</v>
      </c>
      <c r="AV244">
        <v>0</v>
      </c>
      <c r="AW244">
        <v>1</v>
      </c>
      <c r="AX244">
        <v>-1</v>
      </c>
      <c r="AY244">
        <v>0</v>
      </c>
      <c r="AZ244">
        <v>0</v>
      </c>
      <c r="BA244" t="s">
        <v>6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Y244*Source!I146</f>
        <v>1.3661699999999999E-2</v>
      </c>
      <c r="CY244">
        <f>AA244</f>
        <v>15.09</v>
      </c>
      <c r="CZ244">
        <f>AE244</f>
        <v>15.09</v>
      </c>
      <c r="DA244">
        <f>AI244</f>
        <v>1</v>
      </c>
      <c r="DB244">
        <f>ROUND(ROUND(AT244*CZ244,2),6)</f>
        <v>0.2</v>
      </c>
      <c r="DC244">
        <f>ROUND(ROUND(AT244*AG244,2),6)</f>
        <v>0</v>
      </c>
    </row>
    <row r="245" spans="1:107" x14ac:dyDescent="0.2">
      <c r="A245">
        <f>ROW(Source!A146)</f>
        <v>146</v>
      </c>
      <c r="B245">
        <v>16781625</v>
      </c>
      <c r="C245">
        <v>16782159</v>
      </c>
      <c r="D245">
        <v>15162572</v>
      </c>
      <c r="E245">
        <v>17</v>
      </c>
      <c r="F245">
        <v>1</v>
      </c>
      <c r="G245">
        <v>1</v>
      </c>
      <c r="H245">
        <v>3</v>
      </c>
      <c r="I245" t="s">
        <v>208</v>
      </c>
      <c r="J245" t="s">
        <v>6</v>
      </c>
      <c r="K245" t="s">
        <v>209</v>
      </c>
      <c r="L245">
        <v>1348</v>
      </c>
      <c r="N245">
        <v>1009</v>
      </c>
      <c r="O245" t="s">
        <v>193</v>
      </c>
      <c r="P245" t="s">
        <v>193</v>
      </c>
      <c r="Q245">
        <v>1000</v>
      </c>
      <c r="W245">
        <v>0</v>
      </c>
      <c r="X245">
        <v>-1212923053</v>
      </c>
      <c r="Y245">
        <v>1.2999999999999999E-2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0</v>
      </c>
      <c r="AP245">
        <v>0</v>
      </c>
      <c r="AQ245">
        <v>0</v>
      </c>
      <c r="AR245">
        <v>0</v>
      </c>
      <c r="AS245" t="s">
        <v>6</v>
      </c>
      <c r="AT245">
        <v>1.2999999999999999E-2</v>
      </c>
      <c r="AU245" t="s">
        <v>6</v>
      </c>
      <c r="AV245">
        <v>0</v>
      </c>
      <c r="AW245">
        <v>2</v>
      </c>
      <c r="AX245">
        <v>16782165</v>
      </c>
      <c r="AY245">
        <v>1</v>
      </c>
      <c r="AZ245">
        <v>0</v>
      </c>
      <c r="BA245">
        <v>262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Y245*Source!I146</f>
        <v>1.3661699999999999E-2</v>
      </c>
      <c r="CY245">
        <f>AA245</f>
        <v>0</v>
      </c>
      <c r="CZ245">
        <f>AE245</f>
        <v>0</v>
      </c>
      <c r="DA245">
        <f>AI245</f>
        <v>1</v>
      </c>
      <c r="DB245">
        <f>ROUND(ROUND(AT245*CZ245,2),6)</f>
        <v>0</v>
      </c>
      <c r="DC245">
        <f>ROUND(ROUND(AT245*AG245,2),6)</f>
        <v>0</v>
      </c>
    </row>
    <row r="246" spans="1:107" x14ac:dyDescent="0.2">
      <c r="A246">
        <f>ROW(Source!A147)</f>
        <v>147</v>
      </c>
      <c r="B246">
        <v>16781639</v>
      </c>
      <c r="C246">
        <v>16782159</v>
      </c>
      <c r="D246">
        <v>15436556</v>
      </c>
      <c r="E246">
        <v>1</v>
      </c>
      <c r="F246">
        <v>1</v>
      </c>
      <c r="G246">
        <v>1</v>
      </c>
      <c r="H246">
        <v>1</v>
      </c>
      <c r="I246" t="s">
        <v>836</v>
      </c>
      <c r="J246" t="s">
        <v>6</v>
      </c>
      <c r="K246" t="s">
        <v>837</v>
      </c>
      <c r="L246">
        <v>1191</v>
      </c>
      <c r="N246">
        <v>1013</v>
      </c>
      <c r="O246" t="s">
        <v>660</v>
      </c>
      <c r="P246" t="s">
        <v>660</v>
      </c>
      <c r="Q246">
        <v>1</v>
      </c>
      <c r="W246">
        <v>0</v>
      </c>
      <c r="X246">
        <v>1069510174</v>
      </c>
      <c r="Y246">
        <v>9.0389999999999979</v>
      </c>
      <c r="AA246">
        <v>0</v>
      </c>
      <c r="AB246">
        <v>0</v>
      </c>
      <c r="AC246">
        <v>0</v>
      </c>
      <c r="AD246">
        <v>64.069999999999993</v>
      </c>
      <c r="AE246">
        <v>0</v>
      </c>
      <c r="AF246">
        <v>0</v>
      </c>
      <c r="AG246">
        <v>0</v>
      </c>
      <c r="AH246">
        <v>9.6199999999999992</v>
      </c>
      <c r="AI246">
        <v>1</v>
      </c>
      <c r="AJ246">
        <v>1</v>
      </c>
      <c r="AK246">
        <v>1</v>
      </c>
      <c r="AL246">
        <v>6.66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6</v>
      </c>
      <c r="AT246">
        <v>6.55</v>
      </c>
      <c r="AU246" t="s">
        <v>173</v>
      </c>
      <c r="AV246">
        <v>1</v>
      </c>
      <c r="AW246">
        <v>2</v>
      </c>
      <c r="AX246">
        <v>16782160</v>
      </c>
      <c r="AY246">
        <v>1</v>
      </c>
      <c r="AZ246">
        <v>0</v>
      </c>
      <c r="BA246">
        <v>263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Y246*Source!I147</f>
        <v>9.4990850999999967</v>
      </c>
      <c r="CY246">
        <f>AD246</f>
        <v>64.069999999999993</v>
      </c>
      <c r="CZ246">
        <f>AH246</f>
        <v>9.6199999999999992</v>
      </c>
      <c r="DA246">
        <f>AL246</f>
        <v>6.66</v>
      </c>
      <c r="DB246">
        <f>ROUND(((ROUND(AT246*CZ246,2)*1.15)*1.2),6)</f>
        <v>86.953800000000001</v>
      </c>
      <c r="DC246">
        <f>ROUND(((ROUND(AT246*AG246,2)*1.15)*1.2),6)</f>
        <v>0</v>
      </c>
    </row>
    <row r="247" spans="1:107" x14ac:dyDescent="0.2">
      <c r="A247">
        <f>ROW(Source!A147)</f>
        <v>147</v>
      </c>
      <c r="B247">
        <v>16781639</v>
      </c>
      <c r="C247">
        <v>16782159</v>
      </c>
      <c r="D247">
        <v>15430395</v>
      </c>
      <c r="E247">
        <v>1</v>
      </c>
      <c r="F247">
        <v>1</v>
      </c>
      <c r="G247">
        <v>1</v>
      </c>
      <c r="H247">
        <v>1</v>
      </c>
      <c r="I247" t="s">
        <v>661</v>
      </c>
      <c r="J247" t="s">
        <v>6</v>
      </c>
      <c r="K247" t="s">
        <v>662</v>
      </c>
      <c r="L247">
        <v>1191</v>
      </c>
      <c r="N247">
        <v>1013</v>
      </c>
      <c r="O247" t="s">
        <v>660</v>
      </c>
      <c r="P247" t="s">
        <v>660</v>
      </c>
      <c r="Q247">
        <v>1</v>
      </c>
      <c r="W247">
        <v>0</v>
      </c>
      <c r="X247">
        <v>-1417349443</v>
      </c>
      <c r="Y247">
        <v>0.02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1</v>
      </c>
      <c r="AJ247">
        <v>1</v>
      </c>
      <c r="AK247">
        <v>6.66</v>
      </c>
      <c r="AL247">
        <v>1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6</v>
      </c>
      <c r="AT247">
        <v>0.02</v>
      </c>
      <c r="AU247" t="s">
        <v>6</v>
      </c>
      <c r="AV247">
        <v>2</v>
      </c>
      <c r="AW247">
        <v>2</v>
      </c>
      <c r="AX247">
        <v>16782161</v>
      </c>
      <c r="AY247">
        <v>1</v>
      </c>
      <c r="AZ247">
        <v>2048</v>
      </c>
      <c r="BA247">
        <v>264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Y247*Source!I147</f>
        <v>2.1017999999999998E-2</v>
      </c>
      <c r="CY247">
        <f>AD247</f>
        <v>0</v>
      </c>
      <c r="CZ247">
        <f>AH247</f>
        <v>0</v>
      </c>
      <c r="DA247">
        <f>AL247</f>
        <v>1</v>
      </c>
      <c r="DB247">
        <f>ROUND(ROUND(AT247*CZ247,2),6)</f>
        <v>0</v>
      </c>
      <c r="DC247">
        <f>ROUND(ROUND(AT247*AG247,2),6)</f>
        <v>0</v>
      </c>
    </row>
    <row r="248" spans="1:107" x14ac:dyDescent="0.2">
      <c r="A248">
        <f>ROW(Source!A147)</f>
        <v>147</v>
      </c>
      <c r="B248">
        <v>16781639</v>
      </c>
      <c r="C248">
        <v>16782159</v>
      </c>
      <c r="D248">
        <v>15247974</v>
      </c>
      <c r="E248">
        <v>1</v>
      </c>
      <c r="F248">
        <v>1</v>
      </c>
      <c r="G248">
        <v>1</v>
      </c>
      <c r="H248">
        <v>2</v>
      </c>
      <c r="I248" t="s">
        <v>663</v>
      </c>
      <c r="J248" t="s">
        <v>664</v>
      </c>
      <c r="K248" t="s">
        <v>665</v>
      </c>
      <c r="L248">
        <v>1368</v>
      </c>
      <c r="N248">
        <v>1011</v>
      </c>
      <c r="O248" t="s">
        <v>666</v>
      </c>
      <c r="P248" t="s">
        <v>666</v>
      </c>
      <c r="Q248">
        <v>1</v>
      </c>
      <c r="W248">
        <v>0</v>
      </c>
      <c r="X248">
        <v>1188625873</v>
      </c>
      <c r="Y248">
        <v>1.4999999999999999E-2</v>
      </c>
      <c r="AA248">
        <v>0</v>
      </c>
      <c r="AB248">
        <v>208.19</v>
      </c>
      <c r="AC248">
        <v>13.5</v>
      </c>
      <c r="AD248">
        <v>0</v>
      </c>
      <c r="AE248">
        <v>0</v>
      </c>
      <c r="AF248">
        <v>31.26</v>
      </c>
      <c r="AG248">
        <v>13.5</v>
      </c>
      <c r="AH248">
        <v>0</v>
      </c>
      <c r="AI248">
        <v>1</v>
      </c>
      <c r="AJ248">
        <v>6.66</v>
      </c>
      <c r="AK248">
        <v>1</v>
      </c>
      <c r="AL248">
        <v>1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6</v>
      </c>
      <c r="AT248">
        <v>0.01</v>
      </c>
      <c r="AU248" t="s">
        <v>172</v>
      </c>
      <c r="AV248">
        <v>0</v>
      </c>
      <c r="AW248">
        <v>2</v>
      </c>
      <c r="AX248">
        <v>16782162</v>
      </c>
      <c r="AY248">
        <v>1</v>
      </c>
      <c r="AZ248">
        <v>0</v>
      </c>
      <c r="BA248">
        <v>265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Y248*Source!I147</f>
        <v>1.57635E-2</v>
      </c>
      <c r="CY248">
        <f>AB248</f>
        <v>208.19</v>
      </c>
      <c r="CZ248">
        <f>AF248</f>
        <v>31.26</v>
      </c>
      <c r="DA248">
        <f>AJ248</f>
        <v>6.66</v>
      </c>
      <c r="DB248">
        <f>ROUND(((ROUND(AT248*CZ248,2)*1.25)*1.2),6)</f>
        <v>0.46500000000000002</v>
      </c>
      <c r="DC248">
        <f>ROUND(((ROUND(AT248*AG248,2)*1.25)*1.2),6)</f>
        <v>0.21</v>
      </c>
    </row>
    <row r="249" spans="1:107" x14ac:dyDescent="0.2">
      <c r="A249">
        <f>ROW(Source!A147)</f>
        <v>147</v>
      </c>
      <c r="B249">
        <v>16781639</v>
      </c>
      <c r="C249">
        <v>16782159</v>
      </c>
      <c r="D249">
        <v>15249073</v>
      </c>
      <c r="E249">
        <v>1</v>
      </c>
      <c r="F249">
        <v>1</v>
      </c>
      <c r="G249">
        <v>1</v>
      </c>
      <c r="H249">
        <v>2</v>
      </c>
      <c r="I249" t="s">
        <v>674</v>
      </c>
      <c r="J249" t="s">
        <v>675</v>
      </c>
      <c r="K249" t="s">
        <v>676</v>
      </c>
      <c r="L249">
        <v>1368</v>
      </c>
      <c r="N249">
        <v>1011</v>
      </c>
      <c r="O249" t="s">
        <v>666</v>
      </c>
      <c r="P249" t="s">
        <v>666</v>
      </c>
      <c r="Q249">
        <v>1</v>
      </c>
      <c r="W249">
        <v>0</v>
      </c>
      <c r="X249">
        <v>1372534845</v>
      </c>
      <c r="Y249">
        <v>1.4999999999999999E-2</v>
      </c>
      <c r="AA249">
        <v>0</v>
      </c>
      <c r="AB249">
        <v>437.63</v>
      </c>
      <c r="AC249">
        <v>11.6</v>
      </c>
      <c r="AD249">
        <v>0</v>
      </c>
      <c r="AE249">
        <v>0</v>
      </c>
      <c r="AF249">
        <v>65.709999999999994</v>
      </c>
      <c r="AG249">
        <v>11.6</v>
      </c>
      <c r="AH249">
        <v>0</v>
      </c>
      <c r="AI249">
        <v>1</v>
      </c>
      <c r="AJ249">
        <v>6.66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6</v>
      </c>
      <c r="AT249">
        <v>0.01</v>
      </c>
      <c r="AU249" t="s">
        <v>172</v>
      </c>
      <c r="AV249">
        <v>0</v>
      </c>
      <c r="AW249">
        <v>2</v>
      </c>
      <c r="AX249">
        <v>16782163</v>
      </c>
      <c r="AY249">
        <v>1</v>
      </c>
      <c r="AZ249">
        <v>0</v>
      </c>
      <c r="BA249">
        <v>266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Y249*Source!I147</f>
        <v>1.57635E-2</v>
      </c>
      <c r="CY249">
        <f>AB249</f>
        <v>437.63</v>
      </c>
      <c r="CZ249">
        <f>AF249</f>
        <v>65.709999999999994</v>
      </c>
      <c r="DA249">
        <f>AJ249</f>
        <v>6.66</v>
      </c>
      <c r="DB249">
        <f>ROUND(((ROUND(AT249*CZ249,2)*1.25)*1.2),6)</f>
        <v>0.99</v>
      </c>
      <c r="DC249">
        <f>ROUND(((ROUND(AT249*AG249,2)*1.25)*1.2),6)</f>
        <v>0.18</v>
      </c>
    </row>
    <row r="250" spans="1:107" x14ac:dyDescent="0.2">
      <c r="A250">
        <f>ROW(Source!A147)</f>
        <v>147</v>
      </c>
      <c r="B250">
        <v>16781639</v>
      </c>
      <c r="C250">
        <v>16782159</v>
      </c>
      <c r="D250">
        <v>15171018</v>
      </c>
      <c r="E250">
        <v>1</v>
      </c>
      <c r="F250">
        <v>1</v>
      </c>
      <c r="G250">
        <v>1</v>
      </c>
      <c r="H250">
        <v>3</v>
      </c>
      <c r="I250" t="s">
        <v>726</v>
      </c>
      <c r="J250" t="s">
        <v>727</v>
      </c>
      <c r="K250" t="s">
        <v>728</v>
      </c>
      <c r="L250">
        <v>1346</v>
      </c>
      <c r="N250">
        <v>1009</v>
      </c>
      <c r="O250" t="s">
        <v>201</v>
      </c>
      <c r="P250" t="s">
        <v>201</v>
      </c>
      <c r="Q250">
        <v>1</v>
      </c>
      <c r="W250">
        <v>0</v>
      </c>
      <c r="X250">
        <v>813963326</v>
      </c>
      <c r="Y250">
        <v>0.1</v>
      </c>
      <c r="AA250">
        <v>12.12</v>
      </c>
      <c r="AB250">
        <v>0</v>
      </c>
      <c r="AC250">
        <v>0</v>
      </c>
      <c r="AD250">
        <v>0</v>
      </c>
      <c r="AE250">
        <v>1.82</v>
      </c>
      <c r="AF250">
        <v>0</v>
      </c>
      <c r="AG250">
        <v>0</v>
      </c>
      <c r="AH250">
        <v>0</v>
      </c>
      <c r="AI250">
        <v>6.66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6</v>
      </c>
      <c r="AT250">
        <v>0.1</v>
      </c>
      <c r="AU250" t="s">
        <v>6</v>
      </c>
      <c r="AV250">
        <v>0</v>
      </c>
      <c r="AW250">
        <v>2</v>
      </c>
      <c r="AX250">
        <v>16782164</v>
      </c>
      <c r="AY250">
        <v>1</v>
      </c>
      <c r="AZ250">
        <v>0</v>
      </c>
      <c r="BA250">
        <v>267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Y250*Source!I147</f>
        <v>0.10509</v>
      </c>
      <c r="CY250">
        <f>AA250</f>
        <v>12.12</v>
      </c>
      <c r="CZ250">
        <f>AE250</f>
        <v>1.82</v>
      </c>
      <c r="DA250">
        <f>AI250</f>
        <v>6.66</v>
      </c>
      <c r="DB250">
        <f t="shared" ref="DB250:DB278" si="49">ROUND(ROUND(AT250*CZ250,2),6)</f>
        <v>0.18</v>
      </c>
      <c r="DC250">
        <f t="shared" ref="DC250:DC278" si="50">ROUND(ROUND(AT250*AG250,2),6)</f>
        <v>0</v>
      </c>
    </row>
    <row r="251" spans="1:107" x14ac:dyDescent="0.2">
      <c r="A251">
        <f>ROW(Source!A147)</f>
        <v>147</v>
      </c>
      <c r="B251">
        <v>16781639</v>
      </c>
      <c r="C251">
        <v>16782159</v>
      </c>
      <c r="D251">
        <v>15203211</v>
      </c>
      <c r="E251">
        <v>1</v>
      </c>
      <c r="F251">
        <v>1</v>
      </c>
      <c r="G251">
        <v>1</v>
      </c>
      <c r="H251">
        <v>3</v>
      </c>
      <c r="I251" t="s">
        <v>211</v>
      </c>
      <c r="J251" t="s">
        <v>213</v>
      </c>
      <c r="K251" t="s">
        <v>212</v>
      </c>
      <c r="L251">
        <v>1346</v>
      </c>
      <c r="N251">
        <v>1009</v>
      </c>
      <c r="O251" t="s">
        <v>201</v>
      </c>
      <c r="P251" t="s">
        <v>201</v>
      </c>
      <c r="Q251">
        <v>1</v>
      </c>
      <c r="W251">
        <v>0</v>
      </c>
      <c r="X251">
        <v>1453462043</v>
      </c>
      <c r="Y251">
        <v>1.2999999999999999E-2</v>
      </c>
      <c r="AA251">
        <v>100.5</v>
      </c>
      <c r="AB251">
        <v>0</v>
      </c>
      <c r="AC251">
        <v>0</v>
      </c>
      <c r="AD251">
        <v>0</v>
      </c>
      <c r="AE251">
        <v>15.09</v>
      </c>
      <c r="AF251">
        <v>0</v>
      </c>
      <c r="AG251">
        <v>0</v>
      </c>
      <c r="AH251">
        <v>0</v>
      </c>
      <c r="AI251">
        <v>6.66</v>
      </c>
      <c r="AJ251">
        <v>1</v>
      </c>
      <c r="AK251">
        <v>1</v>
      </c>
      <c r="AL251">
        <v>1</v>
      </c>
      <c r="AN251">
        <v>0</v>
      </c>
      <c r="AO251">
        <v>0</v>
      </c>
      <c r="AP251">
        <v>0</v>
      </c>
      <c r="AQ251">
        <v>0</v>
      </c>
      <c r="AR251">
        <v>0</v>
      </c>
      <c r="AS251" t="s">
        <v>6</v>
      </c>
      <c r="AT251">
        <v>1.2999999999999999E-2</v>
      </c>
      <c r="AU251" t="s">
        <v>6</v>
      </c>
      <c r="AV251">
        <v>0</v>
      </c>
      <c r="AW251">
        <v>1</v>
      </c>
      <c r="AX251">
        <v>-1</v>
      </c>
      <c r="AY251">
        <v>0</v>
      </c>
      <c r="AZ251">
        <v>0</v>
      </c>
      <c r="BA251" t="s">
        <v>6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Y251*Source!I147</f>
        <v>1.3661699999999999E-2</v>
      </c>
      <c r="CY251">
        <f>AA251</f>
        <v>100.5</v>
      </c>
      <c r="CZ251">
        <f>AE251</f>
        <v>15.09</v>
      </c>
      <c r="DA251">
        <f>AI251</f>
        <v>6.66</v>
      </c>
      <c r="DB251">
        <f t="shared" si="49"/>
        <v>0.2</v>
      </c>
      <c r="DC251">
        <f t="shared" si="50"/>
        <v>0</v>
      </c>
    </row>
    <row r="252" spans="1:107" x14ac:dyDescent="0.2">
      <c r="A252">
        <f>ROW(Source!A147)</f>
        <v>147</v>
      </c>
      <c r="B252">
        <v>16781639</v>
      </c>
      <c r="C252">
        <v>16782159</v>
      </c>
      <c r="D252">
        <v>15162572</v>
      </c>
      <c r="E252">
        <v>17</v>
      </c>
      <c r="F252">
        <v>1</v>
      </c>
      <c r="G252">
        <v>1</v>
      </c>
      <c r="H252">
        <v>3</v>
      </c>
      <c r="I252" t="s">
        <v>208</v>
      </c>
      <c r="J252" t="s">
        <v>6</v>
      </c>
      <c r="K252" t="s">
        <v>209</v>
      </c>
      <c r="L252">
        <v>1348</v>
      </c>
      <c r="N252">
        <v>1009</v>
      </c>
      <c r="O252" t="s">
        <v>193</v>
      </c>
      <c r="P252" t="s">
        <v>193</v>
      </c>
      <c r="Q252">
        <v>1000</v>
      </c>
      <c r="W252">
        <v>0</v>
      </c>
      <c r="X252">
        <v>-1212923053</v>
      </c>
      <c r="Y252">
        <v>1.2999999999999999E-2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6.66</v>
      </c>
      <c r="AJ252">
        <v>1</v>
      </c>
      <c r="AK252">
        <v>1</v>
      </c>
      <c r="AL252">
        <v>1</v>
      </c>
      <c r="AN252">
        <v>0</v>
      </c>
      <c r="AO252">
        <v>0</v>
      </c>
      <c r="AP252">
        <v>0</v>
      </c>
      <c r="AQ252">
        <v>0</v>
      </c>
      <c r="AR252">
        <v>0</v>
      </c>
      <c r="AS252" t="s">
        <v>6</v>
      </c>
      <c r="AT252">
        <v>1.2999999999999999E-2</v>
      </c>
      <c r="AU252" t="s">
        <v>6</v>
      </c>
      <c r="AV252">
        <v>0</v>
      </c>
      <c r="AW252">
        <v>2</v>
      </c>
      <c r="AX252">
        <v>16782165</v>
      </c>
      <c r="AY252">
        <v>1</v>
      </c>
      <c r="AZ252">
        <v>0</v>
      </c>
      <c r="BA252">
        <v>268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Y252*Source!I147</f>
        <v>1.3661699999999999E-2</v>
      </c>
      <c r="CY252">
        <f>AA252</f>
        <v>0</v>
      </c>
      <c r="CZ252">
        <f>AE252</f>
        <v>0</v>
      </c>
      <c r="DA252">
        <f>AI252</f>
        <v>6.66</v>
      </c>
      <c r="DB252">
        <f t="shared" si="49"/>
        <v>0</v>
      </c>
      <c r="DC252">
        <f t="shared" si="50"/>
        <v>0</v>
      </c>
    </row>
    <row r="253" spans="1:107" x14ac:dyDescent="0.2">
      <c r="A253">
        <f>ROW(Source!A152)</f>
        <v>152</v>
      </c>
      <c r="B253">
        <v>16781625</v>
      </c>
      <c r="C253">
        <v>16782182</v>
      </c>
      <c r="D253">
        <v>15435099</v>
      </c>
      <c r="E253">
        <v>1</v>
      </c>
      <c r="F253">
        <v>1</v>
      </c>
      <c r="G253">
        <v>1</v>
      </c>
      <c r="H253">
        <v>1</v>
      </c>
      <c r="I253" t="s">
        <v>793</v>
      </c>
      <c r="J253" t="s">
        <v>6</v>
      </c>
      <c r="K253" t="s">
        <v>794</v>
      </c>
      <c r="L253">
        <v>1191</v>
      </c>
      <c r="N253">
        <v>1013</v>
      </c>
      <c r="O253" t="s">
        <v>660</v>
      </c>
      <c r="P253" t="s">
        <v>660</v>
      </c>
      <c r="Q253">
        <v>1</v>
      </c>
      <c r="W253">
        <v>0</v>
      </c>
      <c r="X253">
        <v>1010519658</v>
      </c>
      <c r="Y253">
        <v>29.6</v>
      </c>
      <c r="AA253">
        <v>0</v>
      </c>
      <c r="AB253">
        <v>0</v>
      </c>
      <c r="AC253">
        <v>0</v>
      </c>
      <c r="AD253">
        <v>8.64</v>
      </c>
      <c r="AE253">
        <v>0</v>
      </c>
      <c r="AF253">
        <v>0</v>
      </c>
      <c r="AG253">
        <v>0</v>
      </c>
      <c r="AH253">
        <v>8.64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6</v>
      </c>
      <c r="AT253">
        <v>29.6</v>
      </c>
      <c r="AU253" t="s">
        <v>6</v>
      </c>
      <c r="AV253">
        <v>1</v>
      </c>
      <c r="AW253">
        <v>2</v>
      </c>
      <c r="AX253">
        <v>16782183</v>
      </c>
      <c r="AY253">
        <v>1</v>
      </c>
      <c r="AZ253">
        <v>0</v>
      </c>
      <c r="BA253">
        <v>269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Y253*Source!I152</f>
        <v>54.102880000000006</v>
      </c>
      <c r="CY253">
        <f>AD253</f>
        <v>8.64</v>
      </c>
      <c r="CZ253">
        <f>AH253</f>
        <v>8.64</v>
      </c>
      <c r="DA253">
        <f>AL253</f>
        <v>1</v>
      </c>
      <c r="DB253">
        <f t="shared" si="49"/>
        <v>255.74</v>
      </c>
      <c r="DC253">
        <f t="shared" si="50"/>
        <v>0</v>
      </c>
    </row>
    <row r="254" spans="1:107" x14ac:dyDescent="0.2">
      <c r="A254">
        <f>ROW(Source!A152)</f>
        <v>152</v>
      </c>
      <c r="B254">
        <v>16781625</v>
      </c>
      <c r="C254">
        <v>16782182</v>
      </c>
      <c r="D254">
        <v>15430395</v>
      </c>
      <c r="E254">
        <v>1</v>
      </c>
      <c r="F254">
        <v>1</v>
      </c>
      <c r="G254">
        <v>1</v>
      </c>
      <c r="H254">
        <v>1</v>
      </c>
      <c r="I254" t="s">
        <v>661</v>
      </c>
      <c r="J254" t="s">
        <v>6</v>
      </c>
      <c r="K254" t="s">
        <v>662</v>
      </c>
      <c r="L254">
        <v>1191</v>
      </c>
      <c r="N254">
        <v>1013</v>
      </c>
      <c r="O254" t="s">
        <v>660</v>
      </c>
      <c r="P254" t="s">
        <v>660</v>
      </c>
      <c r="Q254">
        <v>1</v>
      </c>
      <c r="W254">
        <v>0</v>
      </c>
      <c r="X254">
        <v>-1417349443</v>
      </c>
      <c r="Y254">
        <v>0.16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0.16</v>
      </c>
      <c r="AU254" t="s">
        <v>6</v>
      </c>
      <c r="AV254">
        <v>2</v>
      </c>
      <c r="AW254">
        <v>2</v>
      </c>
      <c r="AX254">
        <v>16782184</v>
      </c>
      <c r="AY254">
        <v>1</v>
      </c>
      <c r="AZ254">
        <v>0</v>
      </c>
      <c r="BA254">
        <v>270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Y254*Source!I152</f>
        <v>0.29244800000000004</v>
      </c>
      <c r="CY254">
        <f>AD254</f>
        <v>0</v>
      </c>
      <c r="CZ254">
        <f>AH254</f>
        <v>0</v>
      </c>
      <c r="DA254">
        <f>AL254</f>
        <v>1</v>
      </c>
      <c r="DB254">
        <f t="shared" si="49"/>
        <v>0</v>
      </c>
      <c r="DC254">
        <f t="shared" si="50"/>
        <v>0</v>
      </c>
    </row>
    <row r="255" spans="1:107" x14ac:dyDescent="0.2">
      <c r="A255">
        <f>ROW(Source!A152)</f>
        <v>152</v>
      </c>
      <c r="B255">
        <v>16781625</v>
      </c>
      <c r="C255">
        <v>16782182</v>
      </c>
      <c r="D255">
        <v>15247974</v>
      </c>
      <c r="E255">
        <v>1</v>
      </c>
      <c r="F255">
        <v>1</v>
      </c>
      <c r="G255">
        <v>1</v>
      </c>
      <c r="H255">
        <v>2</v>
      </c>
      <c r="I255" t="s">
        <v>663</v>
      </c>
      <c r="J255" t="s">
        <v>664</v>
      </c>
      <c r="K255" t="s">
        <v>665</v>
      </c>
      <c r="L255">
        <v>1368</v>
      </c>
      <c r="N255">
        <v>1011</v>
      </c>
      <c r="O255" t="s">
        <v>666</v>
      </c>
      <c r="P255" t="s">
        <v>666</v>
      </c>
      <c r="Q255">
        <v>1</v>
      </c>
      <c r="W255">
        <v>0</v>
      </c>
      <c r="X255">
        <v>1188625873</v>
      </c>
      <c r="Y255">
        <v>0.1</v>
      </c>
      <c r="AA255">
        <v>0</v>
      </c>
      <c r="AB255">
        <v>31.26</v>
      </c>
      <c r="AC255">
        <v>13.5</v>
      </c>
      <c r="AD255">
        <v>0</v>
      </c>
      <c r="AE255">
        <v>0</v>
      </c>
      <c r="AF255">
        <v>31.26</v>
      </c>
      <c r="AG255">
        <v>13.5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6</v>
      </c>
      <c r="AT255">
        <v>0.1</v>
      </c>
      <c r="AU255" t="s">
        <v>6</v>
      </c>
      <c r="AV255">
        <v>0</v>
      </c>
      <c r="AW255">
        <v>2</v>
      </c>
      <c r="AX255">
        <v>16782185</v>
      </c>
      <c r="AY255">
        <v>1</v>
      </c>
      <c r="AZ255">
        <v>0</v>
      </c>
      <c r="BA255">
        <v>271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Y255*Source!I152</f>
        <v>0.18278000000000003</v>
      </c>
      <c r="CY255">
        <f>AB255</f>
        <v>31.26</v>
      </c>
      <c r="CZ255">
        <f>AF255</f>
        <v>31.26</v>
      </c>
      <c r="DA255">
        <f>AJ255</f>
        <v>1</v>
      </c>
      <c r="DB255">
        <f t="shared" si="49"/>
        <v>3.13</v>
      </c>
      <c r="DC255">
        <f t="shared" si="50"/>
        <v>1.35</v>
      </c>
    </row>
    <row r="256" spans="1:107" x14ac:dyDescent="0.2">
      <c r="A256">
        <f>ROW(Source!A152)</f>
        <v>152</v>
      </c>
      <c r="B256">
        <v>16781625</v>
      </c>
      <c r="C256">
        <v>16782182</v>
      </c>
      <c r="D256">
        <v>15249073</v>
      </c>
      <c r="E256">
        <v>1</v>
      </c>
      <c r="F256">
        <v>1</v>
      </c>
      <c r="G256">
        <v>1</v>
      </c>
      <c r="H256">
        <v>2</v>
      </c>
      <c r="I256" t="s">
        <v>674</v>
      </c>
      <c r="J256" t="s">
        <v>675</v>
      </c>
      <c r="K256" t="s">
        <v>676</v>
      </c>
      <c r="L256">
        <v>1368</v>
      </c>
      <c r="N256">
        <v>1011</v>
      </c>
      <c r="O256" t="s">
        <v>666</v>
      </c>
      <c r="P256" t="s">
        <v>666</v>
      </c>
      <c r="Q256">
        <v>1</v>
      </c>
      <c r="W256">
        <v>0</v>
      </c>
      <c r="X256">
        <v>1372534845</v>
      </c>
      <c r="Y256">
        <v>0.06</v>
      </c>
      <c r="AA256">
        <v>0</v>
      </c>
      <c r="AB256">
        <v>65.709999999999994</v>
      </c>
      <c r="AC256">
        <v>11.6</v>
      </c>
      <c r="AD256">
        <v>0</v>
      </c>
      <c r="AE256">
        <v>0</v>
      </c>
      <c r="AF256">
        <v>65.709999999999994</v>
      </c>
      <c r="AG256">
        <v>11.6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6</v>
      </c>
      <c r="AT256">
        <v>0.06</v>
      </c>
      <c r="AU256" t="s">
        <v>6</v>
      </c>
      <c r="AV256">
        <v>0</v>
      </c>
      <c r="AW256">
        <v>2</v>
      </c>
      <c r="AX256">
        <v>16782186</v>
      </c>
      <c r="AY256">
        <v>1</v>
      </c>
      <c r="AZ256">
        <v>0</v>
      </c>
      <c r="BA256">
        <v>272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Y256*Source!I152</f>
        <v>0.109668</v>
      </c>
      <c r="CY256">
        <f>AB256</f>
        <v>65.709999999999994</v>
      </c>
      <c r="CZ256">
        <f>AF256</f>
        <v>65.709999999999994</v>
      </c>
      <c r="DA256">
        <f>AJ256</f>
        <v>1</v>
      </c>
      <c r="DB256">
        <f t="shared" si="49"/>
        <v>3.94</v>
      </c>
      <c r="DC256">
        <f t="shared" si="50"/>
        <v>0.7</v>
      </c>
    </row>
    <row r="257" spans="1:107" x14ac:dyDescent="0.2">
      <c r="A257">
        <f>ROW(Source!A152)</f>
        <v>152</v>
      </c>
      <c r="B257">
        <v>16781625</v>
      </c>
      <c r="C257">
        <v>16782182</v>
      </c>
      <c r="D257">
        <v>15167286</v>
      </c>
      <c r="E257">
        <v>1</v>
      </c>
      <c r="F257">
        <v>1</v>
      </c>
      <c r="G257">
        <v>1</v>
      </c>
      <c r="H257">
        <v>3</v>
      </c>
      <c r="I257" t="s">
        <v>822</v>
      </c>
      <c r="J257" t="s">
        <v>823</v>
      </c>
      <c r="K257" t="s">
        <v>824</v>
      </c>
      <c r="L257">
        <v>1339</v>
      </c>
      <c r="N257">
        <v>1007</v>
      </c>
      <c r="O257" t="s">
        <v>95</v>
      </c>
      <c r="P257" t="s">
        <v>95</v>
      </c>
      <c r="Q257">
        <v>1</v>
      </c>
      <c r="W257">
        <v>0</v>
      </c>
      <c r="X257">
        <v>-1660354250</v>
      </c>
      <c r="Y257">
        <v>0.24</v>
      </c>
      <c r="AA257">
        <v>2.44</v>
      </c>
      <c r="AB257">
        <v>0</v>
      </c>
      <c r="AC257">
        <v>0</v>
      </c>
      <c r="AD257">
        <v>0</v>
      </c>
      <c r="AE257">
        <v>2.44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0.24</v>
      </c>
      <c r="AU257" t="s">
        <v>6</v>
      </c>
      <c r="AV257">
        <v>0</v>
      </c>
      <c r="AW257">
        <v>2</v>
      </c>
      <c r="AX257">
        <v>16782187</v>
      </c>
      <c r="AY257">
        <v>1</v>
      </c>
      <c r="AZ257">
        <v>0</v>
      </c>
      <c r="BA257">
        <v>273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Y257*Source!I152</f>
        <v>0.43867200000000001</v>
      </c>
      <c r="CY257">
        <f t="shared" ref="CY257:CY265" si="51">AA257</f>
        <v>2.44</v>
      </c>
      <c r="CZ257">
        <f t="shared" ref="CZ257:CZ265" si="52">AE257</f>
        <v>2.44</v>
      </c>
      <c r="DA257">
        <f t="shared" ref="DA257:DA265" si="53">AI257</f>
        <v>1</v>
      </c>
      <c r="DB257">
        <f t="shared" si="49"/>
        <v>0.59</v>
      </c>
      <c r="DC257">
        <f t="shared" si="50"/>
        <v>0</v>
      </c>
    </row>
    <row r="258" spans="1:107" x14ac:dyDescent="0.2">
      <c r="A258">
        <f>ROW(Source!A152)</f>
        <v>152</v>
      </c>
      <c r="B258">
        <v>16781625</v>
      </c>
      <c r="C258">
        <v>16782182</v>
      </c>
      <c r="D258">
        <v>15167766</v>
      </c>
      <c r="E258">
        <v>1</v>
      </c>
      <c r="F258">
        <v>1</v>
      </c>
      <c r="G258">
        <v>1</v>
      </c>
      <c r="H258">
        <v>3</v>
      </c>
      <c r="I258" t="s">
        <v>717</v>
      </c>
      <c r="J258" t="s">
        <v>718</v>
      </c>
      <c r="K258" t="s">
        <v>719</v>
      </c>
      <c r="L258">
        <v>1354</v>
      </c>
      <c r="N258">
        <v>1010</v>
      </c>
      <c r="O258" t="s">
        <v>378</v>
      </c>
      <c r="P258" t="s">
        <v>378</v>
      </c>
      <c r="Q258">
        <v>1</v>
      </c>
      <c r="W258">
        <v>0</v>
      </c>
      <c r="X258">
        <v>-1046673864</v>
      </c>
      <c r="Y258">
        <v>5.0999999999999996</v>
      </c>
      <c r="AA258">
        <v>4.5</v>
      </c>
      <c r="AB258">
        <v>0</v>
      </c>
      <c r="AC258">
        <v>0</v>
      </c>
      <c r="AD258">
        <v>0</v>
      </c>
      <c r="AE258">
        <v>4.5</v>
      </c>
      <c r="AF258">
        <v>0</v>
      </c>
      <c r="AG258">
        <v>0</v>
      </c>
      <c r="AH258">
        <v>0</v>
      </c>
      <c r="AI258">
        <v>1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6</v>
      </c>
      <c r="AT258">
        <v>5.0999999999999996</v>
      </c>
      <c r="AU258" t="s">
        <v>6</v>
      </c>
      <c r="AV258">
        <v>0</v>
      </c>
      <c r="AW258">
        <v>2</v>
      </c>
      <c r="AX258">
        <v>16782188</v>
      </c>
      <c r="AY258">
        <v>1</v>
      </c>
      <c r="AZ258">
        <v>0</v>
      </c>
      <c r="BA258">
        <v>274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Y258*Source!I152</f>
        <v>9.3217800000000004</v>
      </c>
      <c r="CY258">
        <f t="shared" si="51"/>
        <v>4.5</v>
      </c>
      <c r="CZ258">
        <f t="shared" si="52"/>
        <v>4.5</v>
      </c>
      <c r="DA258">
        <f t="shared" si="53"/>
        <v>1</v>
      </c>
      <c r="DB258">
        <f t="shared" si="49"/>
        <v>22.95</v>
      </c>
      <c r="DC258">
        <f t="shared" si="50"/>
        <v>0</v>
      </c>
    </row>
    <row r="259" spans="1:107" x14ac:dyDescent="0.2">
      <c r="A259">
        <f>ROW(Source!A152)</f>
        <v>152</v>
      </c>
      <c r="B259">
        <v>16781625</v>
      </c>
      <c r="C259">
        <v>16782182</v>
      </c>
      <c r="D259">
        <v>15168015</v>
      </c>
      <c r="E259">
        <v>1</v>
      </c>
      <c r="F259">
        <v>1</v>
      </c>
      <c r="G259">
        <v>1</v>
      </c>
      <c r="H259">
        <v>3</v>
      </c>
      <c r="I259" t="s">
        <v>838</v>
      </c>
      <c r="J259" t="s">
        <v>839</v>
      </c>
      <c r="K259" t="s">
        <v>840</v>
      </c>
      <c r="L259">
        <v>1348</v>
      </c>
      <c r="N259">
        <v>1009</v>
      </c>
      <c r="O259" t="s">
        <v>193</v>
      </c>
      <c r="P259" t="s">
        <v>193</v>
      </c>
      <c r="Q259">
        <v>1000</v>
      </c>
      <c r="W259">
        <v>0</v>
      </c>
      <c r="X259">
        <v>-526970962</v>
      </c>
      <c r="Y259">
        <v>2.5499999999999998E-2</v>
      </c>
      <c r="AA259">
        <v>586.47</v>
      </c>
      <c r="AB259">
        <v>0</v>
      </c>
      <c r="AC259">
        <v>0</v>
      </c>
      <c r="AD259">
        <v>0</v>
      </c>
      <c r="AE259">
        <v>586.47</v>
      </c>
      <c r="AF259">
        <v>0</v>
      </c>
      <c r="AG259">
        <v>0</v>
      </c>
      <c r="AH259">
        <v>0</v>
      </c>
      <c r="AI259">
        <v>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6</v>
      </c>
      <c r="AT259">
        <v>2.5499999999999998E-2</v>
      </c>
      <c r="AU259" t="s">
        <v>6</v>
      </c>
      <c r="AV259">
        <v>0</v>
      </c>
      <c r="AW259">
        <v>2</v>
      </c>
      <c r="AX259">
        <v>16782189</v>
      </c>
      <c r="AY259">
        <v>1</v>
      </c>
      <c r="AZ259">
        <v>0</v>
      </c>
      <c r="BA259">
        <v>275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Y259*Source!I152</f>
        <v>4.6608900000000002E-2</v>
      </c>
      <c r="CY259">
        <f t="shared" si="51"/>
        <v>586.47</v>
      </c>
      <c r="CZ259">
        <f t="shared" si="52"/>
        <v>586.47</v>
      </c>
      <c r="DA259">
        <f t="shared" si="53"/>
        <v>1</v>
      </c>
      <c r="DB259">
        <f t="shared" si="49"/>
        <v>14.95</v>
      </c>
      <c r="DC259">
        <f t="shared" si="50"/>
        <v>0</v>
      </c>
    </row>
    <row r="260" spans="1:107" x14ac:dyDescent="0.2">
      <c r="A260">
        <f>ROW(Source!A152)</f>
        <v>152</v>
      </c>
      <c r="B260">
        <v>16781625</v>
      </c>
      <c r="C260">
        <v>16782182</v>
      </c>
      <c r="D260">
        <v>15170682</v>
      </c>
      <c r="E260">
        <v>1</v>
      </c>
      <c r="F260">
        <v>1</v>
      </c>
      <c r="G260">
        <v>1</v>
      </c>
      <c r="H260">
        <v>3</v>
      </c>
      <c r="I260" t="s">
        <v>841</v>
      </c>
      <c r="J260" t="s">
        <v>842</v>
      </c>
      <c r="K260" t="s">
        <v>843</v>
      </c>
      <c r="L260">
        <v>1327</v>
      </c>
      <c r="N260">
        <v>1005</v>
      </c>
      <c r="O260" t="s">
        <v>182</v>
      </c>
      <c r="P260" t="s">
        <v>182</v>
      </c>
      <c r="Q260">
        <v>1</v>
      </c>
      <c r="W260">
        <v>0</v>
      </c>
      <c r="X260">
        <v>-1987926685</v>
      </c>
      <c r="Y260">
        <v>1.6</v>
      </c>
      <c r="AA260">
        <v>72.319999999999993</v>
      </c>
      <c r="AB260">
        <v>0</v>
      </c>
      <c r="AC260">
        <v>0</v>
      </c>
      <c r="AD260">
        <v>0</v>
      </c>
      <c r="AE260">
        <v>72.319999999999993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6</v>
      </c>
      <c r="AT260">
        <v>1.6</v>
      </c>
      <c r="AU260" t="s">
        <v>6</v>
      </c>
      <c r="AV260">
        <v>0</v>
      </c>
      <c r="AW260">
        <v>2</v>
      </c>
      <c r="AX260">
        <v>16782190</v>
      </c>
      <c r="AY260">
        <v>1</v>
      </c>
      <c r="AZ260">
        <v>0</v>
      </c>
      <c r="BA260">
        <v>276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Y260*Source!I152</f>
        <v>2.9244800000000004</v>
      </c>
      <c r="CY260">
        <f t="shared" si="51"/>
        <v>72.319999999999993</v>
      </c>
      <c r="CZ260">
        <f t="shared" si="52"/>
        <v>72.319999999999993</v>
      </c>
      <c r="DA260">
        <f t="shared" si="53"/>
        <v>1</v>
      </c>
      <c r="DB260">
        <f t="shared" si="49"/>
        <v>115.71</v>
      </c>
      <c r="DC260">
        <f t="shared" si="50"/>
        <v>0</v>
      </c>
    </row>
    <row r="261" spans="1:107" x14ac:dyDescent="0.2">
      <c r="A261">
        <f>ROW(Source!A152)</f>
        <v>152</v>
      </c>
      <c r="B261">
        <v>16781625</v>
      </c>
      <c r="C261">
        <v>16782182</v>
      </c>
      <c r="D261">
        <v>15171907</v>
      </c>
      <c r="E261">
        <v>1</v>
      </c>
      <c r="F261">
        <v>1</v>
      </c>
      <c r="G261">
        <v>1</v>
      </c>
      <c r="H261">
        <v>3</v>
      </c>
      <c r="I261" t="s">
        <v>844</v>
      </c>
      <c r="J261" t="s">
        <v>845</v>
      </c>
      <c r="K261" t="s">
        <v>846</v>
      </c>
      <c r="L261">
        <v>1339</v>
      </c>
      <c r="N261">
        <v>1007</v>
      </c>
      <c r="O261" t="s">
        <v>95</v>
      </c>
      <c r="P261" t="s">
        <v>95</v>
      </c>
      <c r="Q261">
        <v>1</v>
      </c>
      <c r="W261">
        <v>0</v>
      </c>
      <c r="X261">
        <v>1795918813</v>
      </c>
      <c r="Y261">
        <v>4.4000000000000003E-3</v>
      </c>
      <c r="AA261">
        <v>74.58</v>
      </c>
      <c r="AB261">
        <v>0</v>
      </c>
      <c r="AC261">
        <v>0</v>
      </c>
      <c r="AD261">
        <v>0</v>
      </c>
      <c r="AE261">
        <v>74.58</v>
      </c>
      <c r="AF261">
        <v>0</v>
      </c>
      <c r="AG261">
        <v>0</v>
      </c>
      <c r="AH261">
        <v>0</v>
      </c>
      <c r="AI261">
        <v>1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6</v>
      </c>
      <c r="AT261">
        <v>4.4000000000000003E-3</v>
      </c>
      <c r="AU261" t="s">
        <v>6</v>
      </c>
      <c r="AV261">
        <v>0</v>
      </c>
      <c r="AW261">
        <v>2</v>
      </c>
      <c r="AX261">
        <v>16782191</v>
      </c>
      <c r="AY261">
        <v>1</v>
      </c>
      <c r="AZ261">
        <v>0</v>
      </c>
      <c r="BA261">
        <v>277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Y261*Source!I152</f>
        <v>8.0423200000000004E-3</v>
      </c>
      <c r="CY261">
        <f t="shared" si="51"/>
        <v>74.58</v>
      </c>
      <c r="CZ261">
        <f t="shared" si="52"/>
        <v>74.58</v>
      </c>
      <c r="DA261">
        <f t="shared" si="53"/>
        <v>1</v>
      </c>
      <c r="DB261">
        <f t="shared" si="49"/>
        <v>0.33</v>
      </c>
      <c r="DC261">
        <f t="shared" si="50"/>
        <v>0</v>
      </c>
    </row>
    <row r="262" spans="1:107" x14ac:dyDescent="0.2">
      <c r="A262">
        <f>ROW(Source!A152)</f>
        <v>152</v>
      </c>
      <c r="B262">
        <v>16781625</v>
      </c>
      <c r="C262">
        <v>16782182</v>
      </c>
      <c r="D262">
        <v>15202490</v>
      </c>
      <c r="E262">
        <v>1</v>
      </c>
      <c r="F262">
        <v>1</v>
      </c>
      <c r="G262">
        <v>1</v>
      </c>
      <c r="H262">
        <v>3</v>
      </c>
      <c r="I262" t="s">
        <v>773</v>
      </c>
      <c r="J262" t="s">
        <v>774</v>
      </c>
      <c r="K262" t="s">
        <v>775</v>
      </c>
      <c r="L262">
        <v>1346</v>
      </c>
      <c r="N262">
        <v>1009</v>
      </c>
      <c r="O262" t="s">
        <v>201</v>
      </c>
      <c r="P262" t="s">
        <v>201</v>
      </c>
      <c r="Q262">
        <v>1</v>
      </c>
      <c r="W262">
        <v>0</v>
      </c>
      <c r="X262">
        <v>-1684093315</v>
      </c>
      <c r="Y262">
        <v>4.0199999999999996</v>
      </c>
      <c r="AA262">
        <v>8.09</v>
      </c>
      <c r="AB262">
        <v>0</v>
      </c>
      <c r="AC262">
        <v>0</v>
      </c>
      <c r="AD262">
        <v>0</v>
      </c>
      <c r="AE262">
        <v>8.09</v>
      </c>
      <c r="AF262">
        <v>0</v>
      </c>
      <c r="AG262">
        <v>0</v>
      </c>
      <c r="AH262">
        <v>0</v>
      </c>
      <c r="AI262">
        <v>1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6</v>
      </c>
      <c r="AT262">
        <v>4.0199999999999996</v>
      </c>
      <c r="AU262" t="s">
        <v>6</v>
      </c>
      <c r="AV262">
        <v>0</v>
      </c>
      <c r="AW262">
        <v>2</v>
      </c>
      <c r="AX262">
        <v>16782192</v>
      </c>
      <c r="AY262">
        <v>1</v>
      </c>
      <c r="AZ262">
        <v>0</v>
      </c>
      <c r="BA262">
        <v>278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Y262*Source!I152</f>
        <v>7.3477559999999995</v>
      </c>
      <c r="CY262">
        <f t="shared" si="51"/>
        <v>8.09</v>
      </c>
      <c r="CZ262">
        <f t="shared" si="52"/>
        <v>8.09</v>
      </c>
      <c r="DA262">
        <f t="shared" si="53"/>
        <v>1</v>
      </c>
      <c r="DB262">
        <f t="shared" si="49"/>
        <v>32.520000000000003</v>
      </c>
      <c r="DC262">
        <f t="shared" si="50"/>
        <v>0</v>
      </c>
    </row>
    <row r="263" spans="1:107" x14ac:dyDescent="0.2">
      <c r="A263">
        <f>ROW(Source!A152)</f>
        <v>152</v>
      </c>
      <c r="B263">
        <v>16781625</v>
      </c>
      <c r="C263">
        <v>16782182</v>
      </c>
      <c r="D263">
        <v>15163054</v>
      </c>
      <c r="E263">
        <v>17</v>
      </c>
      <c r="F263">
        <v>1</v>
      </c>
      <c r="G263">
        <v>1</v>
      </c>
      <c r="H263">
        <v>3</v>
      </c>
      <c r="I263" t="s">
        <v>221</v>
      </c>
      <c r="J263" t="s">
        <v>6</v>
      </c>
      <c r="K263" t="s">
        <v>222</v>
      </c>
      <c r="L263">
        <v>1348</v>
      </c>
      <c r="N263">
        <v>1009</v>
      </c>
      <c r="O263" t="s">
        <v>193</v>
      </c>
      <c r="P263" t="s">
        <v>193</v>
      </c>
      <c r="Q263">
        <v>1000</v>
      </c>
      <c r="W263">
        <v>0</v>
      </c>
      <c r="X263">
        <v>1891904026</v>
      </c>
      <c r="Y263">
        <v>7.0999999999999994E-2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0</v>
      </c>
      <c r="AP263">
        <v>0</v>
      </c>
      <c r="AQ263">
        <v>0</v>
      </c>
      <c r="AR263">
        <v>0</v>
      </c>
      <c r="AS263" t="s">
        <v>6</v>
      </c>
      <c r="AT263">
        <v>7.0999999999999994E-2</v>
      </c>
      <c r="AU263" t="s">
        <v>6</v>
      </c>
      <c r="AV263">
        <v>0</v>
      </c>
      <c r="AW263">
        <v>2</v>
      </c>
      <c r="AX263">
        <v>16782193</v>
      </c>
      <c r="AY263">
        <v>1</v>
      </c>
      <c r="AZ263">
        <v>0</v>
      </c>
      <c r="BA263">
        <v>279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Y263*Source!I152</f>
        <v>0.12977379999999999</v>
      </c>
      <c r="CY263">
        <f t="shared" si="51"/>
        <v>0</v>
      </c>
      <c r="CZ263">
        <f t="shared" si="52"/>
        <v>0</v>
      </c>
      <c r="DA263">
        <f t="shared" si="53"/>
        <v>1</v>
      </c>
      <c r="DB263">
        <f t="shared" si="49"/>
        <v>0</v>
      </c>
      <c r="DC263">
        <f t="shared" si="50"/>
        <v>0</v>
      </c>
    </row>
    <row r="264" spans="1:107" x14ac:dyDescent="0.2">
      <c r="A264">
        <f>ROW(Source!A152)</f>
        <v>152</v>
      </c>
      <c r="B264">
        <v>16781625</v>
      </c>
      <c r="C264">
        <v>16782182</v>
      </c>
      <c r="D264">
        <v>15203305</v>
      </c>
      <c r="E264">
        <v>1</v>
      </c>
      <c r="F264">
        <v>1</v>
      </c>
      <c r="G264">
        <v>1</v>
      </c>
      <c r="H264">
        <v>3</v>
      </c>
      <c r="I264" t="s">
        <v>224</v>
      </c>
      <c r="J264" t="s">
        <v>226</v>
      </c>
      <c r="K264" t="s">
        <v>225</v>
      </c>
      <c r="L264">
        <v>1348</v>
      </c>
      <c r="N264">
        <v>1009</v>
      </c>
      <c r="O264" t="s">
        <v>193</v>
      </c>
      <c r="P264" t="s">
        <v>193</v>
      </c>
      <c r="Q264">
        <v>1000</v>
      </c>
      <c r="W264">
        <v>0</v>
      </c>
      <c r="X264">
        <v>108915477</v>
      </c>
      <c r="Y264">
        <v>7.0999999999999994E-2</v>
      </c>
      <c r="AA264">
        <v>15481</v>
      </c>
      <c r="AB264">
        <v>0</v>
      </c>
      <c r="AC264">
        <v>0</v>
      </c>
      <c r="AD264">
        <v>0</v>
      </c>
      <c r="AE264">
        <v>15481</v>
      </c>
      <c r="AF264">
        <v>0</v>
      </c>
      <c r="AG264">
        <v>0</v>
      </c>
      <c r="AH264">
        <v>0</v>
      </c>
      <c r="AI264">
        <v>1</v>
      </c>
      <c r="AJ264">
        <v>1</v>
      </c>
      <c r="AK264">
        <v>1</v>
      </c>
      <c r="AL264">
        <v>1</v>
      </c>
      <c r="AN264">
        <v>0</v>
      </c>
      <c r="AO264">
        <v>0</v>
      </c>
      <c r="AP264">
        <v>0</v>
      </c>
      <c r="AQ264">
        <v>0</v>
      </c>
      <c r="AR264">
        <v>0</v>
      </c>
      <c r="AS264" t="s">
        <v>6</v>
      </c>
      <c r="AT264">
        <v>7.0999999999999994E-2</v>
      </c>
      <c r="AU264" t="s">
        <v>6</v>
      </c>
      <c r="AV264">
        <v>0</v>
      </c>
      <c r="AW264">
        <v>1</v>
      </c>
      <c r="AX264">
        <v>-1</v>
      </c>
      <c r="AY264">
        <v>0</v>
      </c>
      <c r="AZ264">
        <v>0</v>
      </c>
      <c r="BA264" t="s">
        <v>6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Y264*Source!I152</f>
        <v>0.12977379999999999</v>
      </c>
      <c r="CY264">
        <f t="shared" si="51"/>
        <v>15481</v>
      </c>
      <c r="CZ264">
        <f t="shared" si="52"/>
        <v>15481</v>
      </c>
      <c r="DA264">
        <f t="shared" si="53"/>
        <v>1</v>
      </c>
      <c r="DB264">
        <f t="shared" si="49"/>
        <v>1099.1500000000001</v>
      </c>
      <c r="DC264">
        <f t="shared" si="50"/>
        <v>0</v>
      </c>
    </row>
    <row r="265" spans="1:107" x14ac:dyDescent="0.2">
      <c r="A265">
        <f>ROW(Source!A152)</f>
        <v>152</v>
      </c>
      <c r="B265">
        <v>16781625</v>
      </c>
      <c r="C265">
        <v>16782182</v>
      </c>
      <c r="D265">
        <v>15204729</v>
      </c>
      <c r="E265">
        <v>1</v>
      </c>
      <c r="F265">
        <v>1</v>
      </c>
      <c r="G265">
        <v>1</v>
      </c>
      <c r="H265">
        <v>3</v>
      </c>
      <c r="I265" t="s">
        <v>847</v>
      </c>
      <c r="J265" t="s">
        <v>848</v>
      </c>
      <c r="K265" t="s">
        <v>849</v>
      </c>
      <c r="L265">
        <v>1348</v>
      </c>
      <c r="N265">
        <v>1009</v>
      </c>
      <c r="O265" t="s">
        <v>193</v>
      </c>
      <c r="P265" t="s">
        <v>193</v>
      </c>
      <c r="Q265">
        <v>1000</v>
      </c>
      <c r="W265">
        <v>0</v>
      </c>
      <c r="X265">
        <v>-2084827333</v>
      </c>
      <c r="Y265">
        <v>7.1999999999999995E-2</v>
      </c>
      <c r="AA265">
        <v>4294</v>
      </c>
      <c r="AB265">
        <v>0</v>
      </c>
      <c r="AC265">
        <v>0</v>
      </c>
      <c r="AD265">
        <v>0</v>
      </c>
      <c r="AE265">
        <v>4294</v>
      </c>
      <c r="AF265">
        <v>0</v>
      </c>
      <c r="AG265">
        <v>0</v>
      </c>
      <c r="AH265">
        <v>0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6</v>
      </c>
      <c r="AT265">
        <v>7.1999999999999995E-2</v>
      </c>
      <c r="AU265" t="s">
        <v>6</v>
      </c>
      <c r="AV265">
        <v>0</v>
      </c>
      <c r="AW265">
        <v>2</v>
      </c>
      <c r="AX265">
        <v>16782194</v>
      </c>
      <c r="AY265">
        <v>1</v>
      </c>
      <c r="AZ265">
        <v>0</v>
      </c>
      <c r="BA265">
        <v>280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Y265*Source!I152</f>
        <v>0.13160159999999999</v>
      </c>
      <c r="CY265">
        <f t="shared" si="51"/>
        <v>4294</v>
      </c>
      <c r="CZ265">
        <f t="shared" si="52"/>
        <v>4294</v>
      </c>
      <c r="DA265">
        <f t="shared" si="53"/>
        <v>1</v>
      </c>
      <c r="DB265">
        <f t="shared" si="49"/>
        <v>309.17</v>
      </c>
      <c r="DC265">
        <f t="shared" si="50"/>
        <v>0</v>
      </c>
    </row>
    <row r="266" spans="1:107" x14ac:dyDescent="0.2">
      <c r="A266">
        <f>ROW(Source!A153)</f>
        <v>153</v>
      </c>
      <c r="B266">
        <v>16781639</v>
      </c>
      <c r="C266">
        <v>16782182</v>
      </c>
      <c r="D266">
        <v>15435099</v>
      </c>
      <c r="E266">
        <v>1</v>
      </c>
      <c r="F266">
        <v>1</v>
      </c>
      <c r="G266">
        <v>1</v>
      </c>
      <c r="H266">
        <v>1</v>
      </c>
      <c r="I266" t="s">
        <v>793</v>
      </c>
      <c r="J266" t="s">
        <v>6</v>
      </c>
      <c r="K266" t="s">
        <v>794</v>
      </c>
      <c r="L266">
        <v>1191</v>
      </c>
      <c r="N266">
        <v>1013</v>
      </c>
      <c r="O266" t="s">
        <v>660</v>
      </c>
      <c r="P266" t="s">
        <v>660</v>
      </c>
      <c r="Q266">
        <v>1</v>
      </c>
      <c r="W266">
        <v>0</v>
      </c>
      <c r="X266">
        <v>1010519658</v>
      </c>
      <c r="Y266">
        <v>29.6</v>
      </c>
      <c r="AA266">
        <v>0</v>
      </c>
      <c r="AB266">
        <v>0</v>
      </c>
      <c r="AC266">
        <v>0</v>
      </c>
      <c r="AD266">
        <v>57.54</v>
      </c>
      <c r="AE266">
        <v>0</v>
      </c>
      <c r="AF266">
        <v>0</v>
      </c>
      <c r="AG266">
        <v>0</v>
      </c>
      <c r="AH266">
        <v>8.64</v>
      </c>
      <c r="AI266">
        <v>1</v>
      </c>
      <c r="AJ266">
        <v>1</v>
      </c>
      <c r="AK266">
        <v>1</v>
      </c>
      <c r="AL266">
        <v>6.66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6</v>
      </c>
      <c r="AT266">
        <v>29.6</v>
      </c>
      <c r="AU266" t="s">
        <v>6</v>
      </c>
      <c r="AV266">
        <v>1</v>
      </c>
      <c r="AW266">
        <v>2</v>
      </c>
      <c r="AX266">
        <v>16782183</v>
      </c>
      <c r="AY266">
        <v>1</v>
      </c>
      <c r="AZ266">
        <v>0</v>
      </c>
      <c r="BA266">
        <v>281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Y266*Source!I153</f>
        <v>54.102880000000006</v>
      </c>
      <c r="CY266">
        <f>AD266</f>
        <v>57.54</v>
      </c>
      <c r="CZ266">
        <f>AH266</f>
        <v>8.64</v>
      </c>
      <c r="DA266">
        <f>AL266</f>
        <v>6.66</v>
      </c>
      <c r="DB266">
        <f t="shared" si="49"/>
        <v>255.74</v>
      </c>
      <c r="DC266">
        <f t="shared" si="50"/>
        <v>0</v>
      </c>
    </row>
    <row r="267" spans="1:107" x14ac:dyDescent="0.2">
      <c r="A267">
        <f>ROW(Source!A153)</f>
        <v>153</v>
      </c>
      <c r="B267">
        <v>16781639</v>
      </c>
      <c r="C267">
        <v>16782182</v>
      </c>
      <c r="D267">
        <v>15430395</v>
      </c>
      <c r="E267">
        <v>1</v>
      </c>
      <c r="F267">
        <v>1</v>
      </c>
      <c r="G267">
        <v>1</v>
      </c>
      <c r="H267">
        <v>1</v>
      </c>
      <c r="I267" t="s">
        <v>661</v>
      </c>
      <c r="J267" t="s">
        <v>6</v>
      </c>
      <c r="K267" t="s">
        <v>662</v>
      </c>
      <c r="L267">
        <v>1191</v>
      </c>
      <c r="N267">
        <v>1013</v>
      </c>
      <c r="O267" t="s">
        <v>660</v>
      </c>
      <c r="P267" t="s">
        <v>660</v>
      </c>
      <c r="Q267">
        <v>1</v>
      </c>
      <c r="W267">
        <v>0</v>
      </c>
      <c r="X267">
        <v>-1417349443</v>
      </c>
      <c r="Y267">
        <v>0.16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6.66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0.16</v>
      </c>
      <c r="AU267" t="s">
        <v>6</v>
      </c>
      <c r="AV267">
        <v>2</v>
      </c>
      <c r="AW267">
        <v>2</v>
      </c>
      <c r="AX267">
        <v>16782184</v>
      </c>
      <c r="AY267">
        <v>1</v>
      </c>
      <c r="AZ267">
        <v>0</v>
      </c>
      <c r="BA267">
        <v>282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Y267*Source!I153</f>
        <v>0.29244800000000004</v>
      </c>
      <c r="CY267">
        <f>AD267</f>
        <v>0</v>
      </c>
      <c r="CZ267">
        <f>AH267</f>
        <v>0</v>
      </c>
      <c r="DA267">
        <f>AL267</f>
        <v>1</v>
      </c>
      <c r="DB267">
        <f t="shared" si="49"/>
        <v>0</v>
      </c>
      <c r="DC267">
        <f t="shared" si="50"/>
        <v>0</v>
      </c>
    </row>
    <row r="268" spans="1:107" x14ac:dyDescent="0.2">
      <c r="A268">
        <f>ROW(Source!A153)</f>
        <v>153</v>
      </c>
      <c r="B268">
        <v>16781639</v>
      </c>
      <c r="C268">
        <v>16782182</v>
      </c>
      <c r="D268">
        <v>15247974</v>
      </c>
      <c r="E268">
        <v>1</v>
      </c>
      <c r="F268">
        <v>1</v>
      </c>
      <c r="G268">
        <v>1</v>
      </c>
      <c r="H268">
        <v>2</v>
      </c>
      <c r="I268" t="s">
        <v>663</v>
      </c>
      <c r="J268" t="s">
        <v>664</v>
      </c>
      <c r="K268" t="s">
        <v>665</v>
      </c>
      <c r="L268">
        <v>1368</v>
      </c>
      <c r="N268">
        <v>1011</v>
      </c>
      <c r="O268" t="s">
        <v>666</v>
      </c>
      <c r="P268" t="s">
        <v>666</v>
      </c>
      <c r="Q268">
        <v>1</v>
      </c>
      <c r="W268">
        <v>0</v>
      </c>
      <c r="X268">
        <v>1188625873</v>
      </c>
      <c r="Y268">
        <v>0.1</v>
      </c>
      <c r="AA268">
        <v>0</v>
      </c>
      <c r="AB268">
        <v>208.19</v>
      </c>
      <c r="AC268">
        <v>13.5</v>
      </c>
      <c r="AD268">
        <v>0</v>
      </c>
      <c r="AE268">
        <v>0</v>
      </c>
      <c r="AF268">
        <v>31.26</v>
      </c>
      <c r="AG268">
        <v>13.5</v>
      </c>
      <c r="AH268">
        <v>0</v>
      </c>
      <c r="AI268">
        <v>1</v>
      </c>
      <c r="AJ268">
        <v>6.66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6</v>
      </c>
      <c r="AT268">
        <v>0.1</v>
      </c>
      <c r="AU268" t="s">
        <v>6</v>
      </c>
      <c r="AV268">
        <v>0</v>
      </c>
      <c r="AW268">
        <v>2</v>
      </c>
      <c r="AX268">
        <v>16782185</v>
      </c>
      <c r="AY268">
        <v>1</v>
      </c>
      <c r="AZ268">
        <v>0</v>
      </c>
      <c r="BA268">
        <v>283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Y268*Source!I153</f>
        <v>0.18278000000000003</v>
      </c>
      <c r="CY268">
        <f>AB268</f>
        <v>208.19</v>
      </c>
      <c r="CZ268">
        <f>AF268</f>
        <v>31.26</v>
      </c>
      <c r="DA268">
        <f>AJ268</f>
        <v>6.66</v>
      </c>
      <c r="DB268">
        <f t="shared" si="49"/>
        <v>3.13</v>
      </c>
      <c r="DC268">
        <f t="shared" si="50"/>
        <v>1.35</v>
      </c>
    </row>
    <row r="269" spans="1:107" x14ac:dyDescent="0.2">
      <c r="A269">
        <f>ROW(Source!A153)</f>
        <v>153</v>
      </c>
      <c r="B269">
        <v>16781639</v>
      </c>
      <c r="C269">
        <v>16782182</v>
      </c>
      <c r="D269">
        <v>15249073</v>
      </c>
      <c r="E269">
        <v>1</v>
      </c>
      <c r="F269">
        <v>1</v>
      </c>
      <c r="G269">
        <v>1</v>
      </c>
      <c r="H269">
        <v>2</v>
      </c>
      <c r="I269" t="s">
        <v>674</v>
      </c>
      <c r="J269" t="s">
        <v>675</v>
      </c>
      <c r="K269" t="s">
        <v>676</v>
      </c>
      <c r="L269">
        <v>1368</v>
      </c>
      <c r="N269">
        <v>1011</v>
      </c>
      <c r="O269" t="s">
        <v>666</v>
      </c>
      <c r="P269" t="s">
        <v>666</v>
      </c>
      <c r="Q269">
        <v>1</v>
      </c>
      <c r="W269">
        <v>0</v>
      </c>
      <c r="X269">
        <v>1372534845</v>
      </c>
      <c r="Y269">
        <v>0.06</v>
      </c>
      <c r="AA269">
        <v>0</v>
      </c>
      <c r="AB269">
        <v>437.63</v>
      </c>
      <c r="AC269">
        <v>11.6</v>
      </c>
      <c r="AD269">
        <v>0</v>
      </c>
      <c r="AE269">
        <v>0</v>
      </c>
      <c r="AF269">
        <v>65.709999999999994</v>
      </c>
      <c r="AG269">
        <v>11.6</v>
      </c>
      <c r="AH269">
        <v>0</v>
      </c>
      <c r="AI269">
        <v>1</v>
      </c>
      <c r="AJ269">
        <v>6.66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6</v>
      </c>
      <c r="AT269">
        <v>0.06</v>
      </c>
      <c r="AU269" t="s">
        <v>6</v>
      </c>
      <c r="AV269">
        <v>0</v>
      </c>
      <c r="AW269">
        <v>2</v>
      </c>
      <c r="AX269">
        <v>16782186</v>
      </c>
      <c r="AY269">
        <v>1</v>
      </c>
      <c r="AZ269">
        <v>0</v>
      </c>
      <c r="BA269">
        <v>284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Y269*Source!I153</f>
        <v>0.109668</v>
      </c>
      <c r="CY269">
        <f>AB269</f>
        <v>437.63</v>
      </c>
      <c r="CZ269">
        <f>AF269</f>
        <v>65.709999999999994</v>
      </c>
      <c r="DA269">
        <f>AJ269</f>
        <v>6.66</v>
      </c>
      <c r="DB269">
        <f t="shared" si="49"/>
        <v>3.94</v>
      </c>
      <c r="DC269">
        <f t="shared" si="50"/>
        <v>0.7</v>
      </c>
    </row>
    <row r="270" spans="1:107" x14ac:dyDescent="0.2">
      <c r="A270">
        <f>ROW(Source!A153)</f>
        <v>153</v>
      </c>
      <c r="B270">
        <v>16781639</v>
      </c>
      <c r="C270">
        <v>16782182</v>
      </c>
      <c r="D270">
        <v>15167286</v>
      </c>
      <c r="E270">
        <v>1</v>
      </c>
      <c r="F270">
        <v>1</v>
      </c>
      <c r="G270">
        <v>1</v>
      </c>
      <c r="H270">
        <v>3</v>
      </c>
      <c r="I270" t="s">
        <v>822</v>
      </c>
      <c r="J270" t="s">
        <v>823</v>
      </c>
      <c r="K270" t="s">
        <v>824</v>
      </c>
      <c r="L270">
        <v>1339</v>
      </c>
      <c r="N270">
        <v>1007</v>
      </c>
      <c r="O270" t="s">
        <v>95</v>
      </c>
      <c r="P270" t="s">
        <v>95</v>
      </c>
      <c r="Q270">
        <v>1</v>
      </c>
      <c r="W270">
        <v>0</v>
      </c>
      <c r="X270">
        <v>-1660354250</v>
      </c>
      <c r="Y270">
        <v>0.24</v>
      </c>
      <c r="AA270">
        <v>16.25</v>
      </c>
      <c r="AB270">
        <v>0</v>
      </c>
      <c r="AC270">
        <v>0</v>
      </c>
      <c r="AD270">
        <v>0</v>
      </c>
      <c r="AE270">
        <v>2.44</v>
      </c>
      <c r="AF270">
        <v>0</v>
      </c>
      <c r="AG270">
        <v>0</v>
      </c>
      <c r="AH270">
        <v>0</v>
      </c>
      <c r="AI270">
        <v>6.66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0.24</v>
      </c>
      <c r="AU270" t="s">
        <v>6</v>
      </c>
      <c r="AV270">
        <v>0</v>
      </c>
      <c r="AW270">
        <v>2</v>
      </c>
      <c r="AX270">
        <v>16782187</v>
      </c>
      <c r="AY270">
        <v>1</v>
      </c>
      <c r="AZ270">
        <v>0</v>
      </c>
      <c r="BA270">
        <v>285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Y270*Source!I153</f>
        <v>0.43867200000000001</v>
      </c>
      <c r="CY270">
        <f t="shared" ref="CY270:CY278" si="54">AA270</f>
        <v>16.25</v>
      </c>
      <c r="CZ270">
        <f t="shared" ref="CZ270:CZ278" si="55">AE270</f>
        <v>2.44</v>
      </c>
      <c r="DA270">
        <f t="shared" ref="DA270:DA278" si="56">AI270</f>
        <v>6.66</v>
      </c>
      <c r="DB270">
        <f t="shared" si="49"/>
        <v>0.59</v>
      </c>
      <c r="DC270">
        <f t="shared" si="50"/>
        <v>0</v>
      </c>
    </row>
    <row r="271" spans="1:107" x14ac:dyDescent="0.2">
      <c r="A271">
        <f>ROW(Source!A153)</f>
        <v>153</v>
      </c>
      <c r="B271">
        <v>16781639</v>
      </c>
      <c r="C271">
        <v>16782182</v>
      </c>
      <c r="D271">
        <v>15167766</v>
      </c>
      <c r="E271">
        <v>1</v>
      </c>
      <c r="F271">
        <v>1</v>
      </c>
      <c r="G271">
        <v>1</v>
      </c>
      <c r="H271">
        <v>3</v>
      </c>
      <c r="I271" t="s">
        <v>717</v>
      </c>
      <c r="J271" t="s">
        <v>718</v>
      </c>
      <c r="K271" t="s">
        <v>719</v>
      </c>
      <c r="L271">
        <v>1354</v>
      </c>
      <c r="N271">
        <v>1010</v>
      </c>
      <c r="O271" t="s">
        <v>378</v>
      </c>
      <c r="P271" t="s">
        <v>378</v>
      </c>
      <c r="Q271">
        <v>1</v>
      </c>
      <c r="W271">
        <v>0</v>
      </c>
      <c r="X271">
        <v>-1046673864</v>
      </c>
      <c r="Y271">
        <v>5.0999999999999996</v>
      </c>
      <c r="AA271">
        <v>29.97</v>
      </c>
      <c r="AB271">
        <v>0</v>
      </c>
      <c r="AC271">
        <v>0</v>
      </c>
      <c r="AD271">
        <v>0</v>
      </c>
      <c r="AE271">
        <v>4.5</v>
      </c>
      <c r="AF271">
        <v>0</v>
      </c>
      <c r="AG271">
        <v>0</v>
      </c>
      <c r="AH271">
        <v>0</v>
      </c>
      <c r="AI271">
        <v>6.66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6</v>
      </c>
      <c r="AT271">
        <v>5.0999999999999996</v>
      </c>
      <c r="AU271" t="s">
        <v>6</v>
      </c>
      <c r="AV271">
        <v>0</v>
      </c>
      <c r="AW271">
        <v>2</v>
      </c>
      <c r="AX271">
        <v>16782188</v>
      </c>
      <c r="AY271">
        <v>1</v>
      </c>
      <c r="AZ271">
        <v>0</v>
      </c>
      <c r="BA271">
        <v>286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Y271*Source!I153</f>
        <v>9.3217800000000004</v>
      </c>
      <c r="CY271">
        <f t="shared" si="54"/>
        <v>29.97</v>
      </c>
      <c r="CZ271">
        <f t="shared" si="55"/>
        <v>4.5</v>
      </c>
      <c r="DA271">
        <f t="shared" si="56"/>
        <v>6.66</v>
      </c>
      <c r="DB271">
        <f t="shared" si="49"/>
        <v>22.95</v>
      </c>
      <c r="DC271">
        <f t="shared" si="50"/>
        <v>0</v>
      </c>
    </row>
    <row r="272" spans="1:107" x14ac:dyDescent="0.2">
      <c r="A272">
        <f>ROW(Source!A153)</f>
        <v>153</v>
      </c>
      <c r="B272">
        <v>16781639</v>
      </c>
      <c r="C272">
        <v>16782182</v>
      </c>
      <c r="D272">
        <v>15168015</v>
      </c>
      <c r="E272">
        <v>1</v>
      </c>
      <c r="F272">
        <v>1</v>
      </c>
      <c r="G272">
        <v>1</v>
      </c>
      <c r="H272">
        <v>3</v>
      </c>
      <c r="I272" t="s">
        <v>838</v>
      </c>
      <c r="J272" t="s">
        <v>839</v>
      </c>
      <c r="K272" t="s">
        <v>840</v>
      </c>
      <c r="L272">
        <v>1348</v>
      </c>
      <c r="N272">
        <v>1009</v>
      </c>
      <c r="O272" t="s">
        <v>193</v>
      </c>
      <c r="P272" t="s">
        <v>193</v>
      </c>
      <c r="Q272">
        <v>1000</v>
      </c>
      <c r="W272">
        <v>0</v>
      </c>
      <c r="X272">
        <v>-526970962</v>
      </c>
      <c r="Y272">
        <v>2.5499999999999998E-2</v>
      </c>
      <c r="AA272">
        <v>3905.89</v>
      </c>
      <c r="AB272">
        <v>0</v>
      </c>
      <c r="AC272">
        <v>0</v>
      </c>
      <c r="AD272">
        <v>0</v>
      </c>
      <c r="AE272">
        <v>586.47</v>
      </c>
      <c r="AF272">
        <v>0</v>
      </c>
      <c r="AG272">
        <v>0</v>
      </c>
      <c r="AH272">
        <v>0</v>
      </c>
      <c r="AI272">
        <v>6.66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6</v>
      </c>
      <c r="AT272">
        <v>2.5499999999999998E-2</v>
      </c>
      <c r="AU272" t="s">
        <v>6</v>
      </c>
      <c r="AV272">
        <v>0</v>
      </c>
      <c r="AW272">
        <v>2</v>
      </c>
      <c r="AX272">
        <v>16782189</v>
      </c>
      <c r="AY272">
        <v>1</v>
      </c>
      <c r="AZ272">
        <v>0</v>
      </c>
      <c r="BA272">
        <v>287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Y272*Source!I153</f>
        <v>4.6608900000000002E-2</v>
      </c>
      <c r="CY272">
        <f t="shared" si="54"/>
        <v>3905.89</v>
      </c>
      <c r="CZ272">
        <f t="shared" si="55"/>
        <v>586.47</v>
      </c>
      <c r="DA272">
        <f t="shared" si="56"/>
        <v>6.66</v>
      </c>
      <c r="DB272">
        <f t="shared" si="49"/>
        <v>14.95</v>
      </c>
      <c r="DC272">
        <f t="shared" si="50"/>
        <v>0</v>
      </c>
    </row>
    <row r="273" spans="1:107" x14ac:dyDescent="0.2">
      <c r="A273">
        <f>ROW(Source!A153)</f>
        <v>153</v>
      </c>
      <c r="B273">
        <v>16781639</v>
      </c>
      <c r="C273">
        <v>16782182</v>
      </c>
      <c r="D273">
        <v>15170682</v>
      </c>
      <c r="E273">
        <v>1</v>
      </c>
      <c r="F273">
        <v>1</v>
      </c>
      <c r="G273">
        <v>1</v>
      </c>
      <c r="H273">
        <v>3</v>
      </c>
      <c r="I273" t="s">
        <v>841</v>
      </c>
      <c r="J273" t="s">
        <v>842</v>
      </c>
      <c r="K273" t="s">
        <v>843</v>
      </c>
      <c r="L273">
        <v>1327</v>
      </c>
      <c r="N273">
        <v>1005</v>
      </c>
      <c r="O273" t="s">
        <v>182</v>
      </c>
      <c r="P273" t="s">
        <v>182</v>
      </c>
      <c r="Q273">
        <v>1</v>
      </c>
      <c r="W273">
        <v>0</v>
      </c>
      <c r="X273">
        <v>-1987926685</v>
      </c>
      <c r="Y273">
        <v>1.6</v>
      </c>
      <c r="AA273">
        <v>481.65</v>
      </c>
      <c r="AB273">
        <v>0</v>
      </c>
      <c r="AC273">
        <v>0</v>
      </c>
      <c r="AD273">
        <v>0</v>
      </c>
      <c r="AE273">
        <v>72.319999999999993</v>
      </c>
      <c r="AF273">
        <v>0</v>
      </c>
      <c r="AG273">
        <v>0</v>
      </c>
      <c r="AH273">
        <v>0</v>
      </c>
      <c r="AI273">
        <v>6.66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6</v>
      </c>
      <c r="AT273">
        <v>1.6</v>
      </c>
      <c r="AU273" t="s">
        <v>6</v>
      </c>
      <c r="AV273">
        <v>0</v>
      </c>
      <c r="AW273">
        <v>2</v>
      </c>
      <c r="AX273">
        <v>16782190</v>
      </c>
      <c r="AY273">
        <v>1</v>
      </c>
      <c r="AZ273">
        <v>0</v>
      </c>
      <c r="BA273">
        <v>288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Y273*Source!I153</f>
        <v>2.9244800000000004</v>
      </c>
      <c r="CY273">
        <f t="shared" si="54"/>
        <v>481.65</v>
      </c>
      <c r="CZ273">
        <f t="shared" si="55"/>
        <v>72.319999999999993</v>
      </c>
      <c r="DA273">
        <f t="shared" si="56"/>
        <v>6.66</v>
      </c>
      <c r="DB273">
        <f t="shared" si="49"/>
        <v>115.71</v>
      </c>
      <c r="DC273">
        <f t="shared" si="50"/>
        <v>0</v>
      </c>
    </row>
    <row r="274" spans="1:107" x14ac:dyDescent="0.2">
      <c r="A274">
        <f>ROW(Source!A153)</f>
        <v>153</v>
      </c>
      <c r="B274">
        <v>16781639</v>
      </c>
      <c r="C274">
        <v>16782182</v>
      </c>
      <c r="D274">
        <v>15171907</v>
      </c>
      <c r="E274">
        <v>1</v>
      </c>
      <c r="F274">
        <v>1</v>
      </c>
      <c r="G274">
        <v>1</v>
      </c>
      <c r="H274">
        <v>3</v>
      </c>
      <c r="I274" t="s">
        <v>844</v>
      </c>
      <c r="J274" t="s">
        <v>845</v>
      </c>
      <c r="K274" t="s">
        <v>846</v>
      </c>
      <c r="L274">
        <v>1339</v>
      </c>
      <c r="N274">
        <v>1007</v>
      </c>
      <c r="O274" t="s">
        <v>95</v>
      </c>
      <c r="P274" t="s">
        <v>95</v>
      </c>
      <c r="Q274">
        <v>1</v>
      </c>
      <c r="W274">
        <v>0</v>
      </c>
      <c r="X274">
        <v>1795918813</v>
      </c>
      <c r="Y274">
        <v>4.4000000000000003E-3</v>
      </c>
      <c r="AA274">
        <v>496.7</v>
      </c>
      <c r="AB274">
        <v>0</v>
      </c>
      <c r="AC274">
        <v>0</v>
      </c>
      <c r="AD274">
        <v>0</v>
      </c>
      <c r="AE274">
        <v>74.58</v>
      </c>
      <c r="AF274">
        <v>0</v>
      </c>
      <c r="AG274">
        <v>0</v>
      </c>
      <c r="AH274">
        <v>0</v>
      </c>
      <c r="AI274">
        <v>6.66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6</v>
      </c>
      <c r="AT274">
        <v>4.4000000000000003E-3</v>
      </c>
      <c r="AU274" t="s">
        <v>6</v>
      </c>
      <c r="AV274">
        <v>0</v>
      </c>
      <c r="AW274">
        <v>2</v>
      </c>
      <c r="AX274">
        <v>16782191</v>
      </c>
      <c r="AY274">
        <v>1</v>
      </c>
      <c r="AZ274">
        <v>0</v>
      </c>
      <c r="BA274">
        <v>289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Y274*Source!I153</f>
        <v>8.0423200000000004E-3</v>
      </c>
      <c r="CY274">
        <f t="shared" si="54"/>
        <v>496.7</v>
      </c>
      <c r="CZ274">
        <f t="shared" si="55"/>
        <v>74.58</v>
      </c>
      <c r="DA274">
        <f t="shared" si="56"/>
        <v>6.66</v>
      </c>
      <c r="DB274">
        <f t="shared" si="49"/>
        <v>0.33</v>
      </c>
      <c r="DC274">
        <f t="shared" si="50"/>
        <v>0</v>
      </c>
    </row>
    <row r="275" spans="1:107" x14ac:dyDescent="0.2">
      <c r="A275">
        <f>ROW(Source!A153)</f>
        <v>153</v>
      </c>
      <c r="B275">
        <v>16781639</v>
      </c>
      <c r="C275">
        <v>16782182</v>
      </c>
      <c r="D275">
        <v>15202490</v>
      </c>
      <c r="E275">
        <v>1</v>
      </c>
      <c r="F275">
        <v>1</v>
      </c>
      <c r="G275">
        <v>1</v>
      </c>
      <c r="H275">
        <v>3</v>
      </c>
      <c r="I275" t="s">
        <v>773</v>
      </c>
      <c r="J275" t="s">
        <v>774</v>
      </c>
      <c r="K275" t="s">
        <v>775</v>
      </c>
      <c r="L275">
        <v>1346</v>
      </c>
      <c r="N275">
        <v>1009</v>
      </c>
      <c r="O275" t="s">
        <v>201</v>
      </c>
      <c r="P275" t="s">
        <v>201</v>
      </c>
      <c r="Q275">
        <v>1</v>
      </c>
      <c r="W275">
        <v>0</v>
      </c>
      <c r="X275">
        <v>-1684093315</v>
      </c>
      <c r="Y275">
        <v>4.0199999999999996</v>
      </c>
      <c r="AA275">
        <v>53.88</v>
      </c>
      <c r="AB275">
        <v>0</v>
      </c>
      <c r="AC275">
        <v>0</v>
      </c>
      <c r="AD275">
        <v>0</v>
      </c>
      <c r="AE275">
        <v>8.09</v>
      </c>
      <c r="AF275">
        <v>0</v>
      </c>
      <c r="AG275">
        <v>0</v>
      </c>
      <c r="AH275">
        <v>0</v>
      </c>
      <c r="AI275">
        <v>6.66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6</v>
      </c>
      <c r="AT275">
        <v>4.0199999999999996</v>
      </c>
      <c r="AU275" t="s">
        <v>6</v>
      </c>
      <c r="AV275">
        <v>0</v>
      </c>
      <c r="AW275">
        <v>2</v>
      </c>
      <c r="AX275">
        <v>16782192</v>
      </c>
      <c r="AY275">
        <v>1</v>
      </c>
      <c r="AZ275">
        <v>0</v>
      </c>
      <c r="BA275">
        <v>290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Y275*Source!I153</f>
        <v>7.3477559999999995</v>
      </c>
      <c r="CY275">
        <f t="shared" si="54"/>
        <v>53.88</v>
      </c>
      <c r="CZ275">
        <f t="shared" si="55"/>
        <v>8.09</v>
      </c>
      <c r="DA275">
        <f t="shared" si="56"/>
        <v>6.66</v>
      </c>
      <c r="DB275">
        <f t="shared" si="49"/>
        <v>32.520000000000003</v>
      </c>
      <c r="DC275">
        <f t="shared" si="50"/>
        <v>0</v>
      </c>
    </row>
    <row r="276" spans="1:107" x14ac:dyDescent="0.2">
      <c r="A276">
        <f>ROW(Source!A153)</f>
        <v>153</v>
      </c>
      <c r="B276">
        <v>16781639</v>
      </c>
      <c r="C276">
        <v>16782182</v>
      </c>
      <c r="D276">
        <v>15163054</v>
      </c>
      <c r="E276">
        <v>17</v>
      </c>
      <c r="F276">
        <v>1</v>
      </c>
      <c r="G276">
        <v>1</v>
      </c>
      <c r="H276">
        <v>3</v>
      </c>
      <c r="I276" t="s">
        <v>221</v>
      </c>
      <c r="J276" t="s">
        <v>6</v>
      </c>
      <c r="K276" t="s">
        <v>222</v>
      </c>
      <c r="L276">
        <v>1348</v>
      </c>
      <c r="N276">
        <v>1009</v>
      </c>
      <c r="O276" t="s">
        <v>193</v>
      </c>
      <c r="P276" t="s">
        <v>193</v>
      </c>
      <c r="Q276">
        <v>1000</v>
      </c>
      <c r="W276">
        <v>0</v>
      </c>
      <c r="X276">
        <v>1891904026</v>
      </c>
      <c r="Y276">
        <v>7.0999999999999994E-2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6.66</v>
      </c>
      <c r="AJ276">
        <v>1</v>
      </c>
      <c r="AK276">
        <v>1</v>
      </c>
      <c r="AL276">
        <v>1</v>
      </c>
      <c r="AN276">
        <v>0</v>
      </c>
      <c r="AO276">
        <v>0</v>
      </c>
      <c r="AP276">
        <v>0</v>
      </c>
      <c r="AQ276">
        <v>0</v>
      </c>
      <c r="AR276">
        <v>0</v>
      </c>
      <c r="AS276" t="s">
        <v>6</v>
      </c>
      <c r="AT276">
        <v>7.0999999999999994E-2</v>
      </c>
      <c r="AU276" t="s">
        <v>6</v>
      </c>
      <c r="AV276">
        <v>0</v>
      </c>
      <c r="AW276">
        <v>2</v>
      </c>
      <c r="AX276">
        <v>16782193</v>
      </c>
      <c r="AY276">
        <v>1</v>
      </c>
      <c r="AZ276">
        <v>0</v>
      </c>
      <c r="BA276">
        <v>291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Y276*Source!I153</f>
        <v>0.12977379999999999</v>
      </c>
      <c r="CY276">
        <f t="shared" si="54"/>
        <v>0</v>
      </c>
      <c r="CZ276">
        <f t="shared" si="55"/>
        <v>0</v>
      </c>
      <c r="DA276">
        <f t="shared" si="56"/>
        <v>6.66</v>
      </c>
      <c r="DB276">
        <f t="shared" si="49"/>
        <v>0</v>
      </c>
      <c r="DC276">
        <f t="shared" si="50"/>
        <v>0</v>
      </c>
    </row>
    <row r="277" spans="1:107" x14ac:dyDescent="0.2">
      <c r="A277">
        <f>ROW(Source!A153)</f>
        <v>153</v>
      </c>
      <c r="B277">
        <v>16781639</v>
      </c>
      <c r="C277">
        <v>16782182</v>
      </c>
      <c r="D277">
        <v>15203305</v>
      </c>
      <c r="E277">
        <v>1</v>
      </c>
      <c r="F277">
        <v>1</v>
      </c>
      <c r="G277">
        <v>1</v>
      </c>
      <c r="H277">
        <v>3</v>
      </c>
      <c r="I277" t="s">
        <v>224</v>
      </c>
      <c r="J277" t="s">
        <v>226</v>
      </c>
      <c r="K277" t="s">
        <v>225</v>
      </c>
      <c r="L277">
        <v>1348</v>
      </c>
      <c r="N277">
        <v>1009</v>
      </c>
      <c r="O277" t="s">
        <v>193</v>
      </c>
      <c r="P277" t="s">
        <v>193</v>
      </c>
      <c r="Q277">
        <v>1000</v>
      </c>
      <c r="W277">
        <v>0</v>
      </c>
      <c r="X277">
        <v>108915477</v>
      </c>
      <c r="Y277">
        <v>7.0999999999999994E-2</v>
      </c>
      <c r="AA277">
        <v>103103.46</v>
      </c>
      <c r="AB277">
        <v>0</v>
      </c>
      <c r="AC277">
        <v>0</v>
      </c>
      <c r="AD277">
        <v>0</v>
      </c>
      <c r="AE277">
        <v>15481</v>
      </c>
      <c r="AF277">
        <v>0</v>
      </c>
      <c r="AG277">
        <v>0</v>
      </c>
      <c r="AH277">
        <v>0</v>
      </c>
      <c r="AI277">
        <v>6.66</v>
      </c>
      <c r="AJ277">
        <v>1</v>
      </c>
      <c r="AK277">
        <v>1</v>
      </c>
      <c r="AL277">
        <v>1</v>
      </c>
      <c r="AN277">
        <v>0</v>
      </c>
      <c r="AO277">
        <v>0</v>
      </c>
      <c r="AP277">
        <v>0</v>
      </c>
      <c r="AQ277">
        <v>0</v>
      </c>
      <c r="AR277">
        <v>0</v>
      </c>
      <c r="AS277" t="s">
        <v>6</v>
      </c>
      <c r="AT277">
        <v>7.0999999999999994E-2</v>
      </c>
      <c r="AU277" t="s">
        <v>6</v>
      </c>
      <c r="AV277">
        <v>0</v>
      </c>
      <c r="AW277">
        <v>1</v>
      </c>
      <c r="AX277">
        <v>-1</v>
      </c>
      <c r="AY277">
        <v>0</v>
      </c>
      <c r="AZ277">
        <v>0</v>
      </c>
      <c r="BA277" t="s">
        <v>6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Y277*Source!I153</f>
        <v>0.12977379999999999</v>
      </c>
      <c r="CY277">
        <f t="shared" si="54"/>
        <v>103103.46</v>
      </c>
      <c r="CZ277">
        <f t="shared" si="55"/>
        <v>15481</v>
      </c>
      <c r="DA277">
        <f t="shared" si="56"/>
        <v>6.66</v>
      </c>
      <c r="DB277">
        <f t="shared" si="49"/>
        <v>1099.1500000000001</v>
      </c>
      <c r="DC277">
        <f t="shared" si="50"/>
        <v>0</v>
      </c>
    </row>
    <row r="278" spans="1:107" x14ac:dyDescent="0.2">
      <c r="A278">
        <f>ROW(Source!A153)</f>
        <v>153</v>
      </c>
      <c r="B278">
        <v>16781639</v>
      </c>
      <c r="C278">
        <v>16782182</v>
      </c>
      <c r="D278">
        <v>15204729</v>
      </c>
      <c r="E278">
        <v>1</v>
      </c>
      <c r="F278">
        <v>1</v>
      </c>
      <c r="G278">
        <v>1</v>
      </c>
      <c r="H278">
        <v>3</v>
      </c>
      <c r="I278" t="s">
        <v>847</v>
      </c>
      <c r="J278" t="s">
        <v>848</v>
      </c>
      <c r="K278" t="s">
        <v>849</v>
      </c>
      <c r="L278">
        <v>1348</v>
      </c>
      <c r="N278">
        <v>1009</v>
      </c>
      <c r="O278" t="s">
        <v>193</v>
      </c>
      <c r="P278" t="s">
        <v>193</v>
      </c>
      <c r="Q278">
        <v>1000</v>
      </c>
      <c r="W278">
        <v>0</v>
      </c>
      <c r="X278">
        <v>-2084827333</v>
      </c>
      <c r="Y278">
        <v>7.1999999999999995E-2</v>
      </c>
      <c r="AA278">
        <v>28598.04</v>
      </c>
      <c r="AB278">
        <v>0</v>
      </c>
      <c r="AC278">
        <v>0</v>
      </c>
      <c r="AD278">
        <v>0</v>
      </c>
      <c r="AE278">
        <v>4294</v>
      </c>
      <c r="AF278">
        <v>0</v>
      </c>
      <c r="AG278">
        <v>0</v>
      </c>
      <c r="AH278">
        <v>0</v>
      </c>
      <c r="AI278">
        <v>6.66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7.1999999999999995E-2</v>
      </c>
      <c r="AU278" t="s">
        <v>6</v>
      </c>
      <c r="AV278">
        <v>0</v>
      </c>
      <c r="AW278">
        <v>2</v>
      </c>
      <c r="AX278">
        <v>16782194</v>
      </c>
      <c r="AY278">
        <v>1</v>
      </c>
      <c r="AZ278">
        <v>0</v>
      </c>
      <c r="BA278">
        <v>292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Y278*Source!I153</f>
        <v>0.13160159999999999</v>
      </c>
      <c r="CY278">
        <f t="shared" si="54"/>
        <v>28598.04</v>
      </c>
      <c r="CZ278">
        <f t="shared" si="55"/>
        <v>4294</v>
      </c>
      <c r="DA278">
        <f t="shared" si="56"/>
        <v>6.66</v>
      </c>
      <c r="DB278">
        <f t="shared" si="49"/>
        <v>309.17</v>
      </c>
      <c r="DC278">
        <f t="shared" si="50"/>
        <v>0</v>
      </c>
    </row>
    <row r="279" spans="1:107" x14ac:dyDescent="0.2">
      <c r="A279">
        <f>ROW(Source!A192)</f>
        <v>192</v>
      </c>
      <c r="B279">
        <v>16781625</v>
      </c>
      <c r="C279">
        <v>16782254</v>
      </c>
      <c r="D279">
        <v>15430767</v>
      </c>
      <c r="E279">
        <v>1</v>
      </c>
      <c r="F279">
        <v>1</v>
      </c>
      <c r="G279">
        <v>1</v>
      </c>
      <c r="H279">
        <v>1</v>
      </c>
      <c r="I279" t="s">
        <v>828</v>
      </c>
      <c r="J279" t="s">
        <v>6</v>
      </c>
      <c r="K279" t="s">
        <v>829</v>
      </c>
      <c r="L279">
        <v>1191</v>
      </c>
      <c r="N279">
        <v>1013</v>
      </c>
      <c r="O279" t="s">
        <v>660</v>
      </c>
      <c r="P279" t="s">
        <v>660</v>
      </c>
      <c r="Q279">
        <v>1</v>
      </c>
      <c r="W279">
        <v>0</v>
      </c>
      <c r="X279">
        <v>-400197608</v>
      </c>
      <c r="Y279">
        <v>49.321199999999997</v>
      </c>
      <c r="AA279">
        <v>0</v>
      </c>
      <c r="AB279">
        <v>0</v>
      </c>
      <c r="AC279">
        <v>0</v>
      </c>
      <c r="AD279">
        <v>8.5299999999999994</v>
      </c>
      <c r="AE279">
        <v>0</v>
      </c>
      <c r="AF279">
        <v>0</v>
      </c>
      <c r="AG279">
        <v>0</v>
      </c>
      <c r="AH279">
        <v>8.5299999999999994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6</v>
      </c>
      <c r="AT279">
        <v>35.74</v>
      </c>
      <c r="AU279" t="s">
        <v>173</v>
      </c>
      <c r="AV279">
        <v>1</v>
      </c>
      <c r="AW279">
        <v>2</v>
      </c>
      <c r="AX279">
        <v>16782255</v>
      </c>
      <c r="AY279">
        <v>1</v>
      </c>
      <c r="AZ279">
        <v>0</v>
      </c>
      <c r="BA279">
        <v>293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Y279*Source!I192</f>
        <v>95.051816639999998</v>
      </c>
      <c r="CY279">
        <f>AD279</f>
        <v>8.5299999999999994</v>
      </c>
      <c r="CZ279">
        <f>AH279</f>
        <v>8.5299999999999994</v>
      </c>
      <c r="DA279">
        <f>AL279</f>
        <v>1</v>
      </c>
      <c r="DB279">
        <f>ROUND(((ROUND(AT279*CZ279,2)*1.15)*1.2),6)</f>
        <v>420.70679999999999</v>
      </c>
      <c r="DC279">
        <f>ROUND(((ROUND(AT279*AG279,2)*1.15)*1.2),6)</f>
        <v>0</v>
      </c>
    </row>
    <row r="280" spans="1:107" x14ac:dyDescent="0.2">
      <c r="A280">
        <f>ROW(Source!A192)</f>
        <v>192</v>
      </c>
      <c r="B280">
        <v>16781625</v>
      </c>
      <c r="C280">
        <v>16782254</v>
      </c>
      <c r="D280">
        <v>15430395</v>
      </c>
      <c r="E280">
        <v>1</v>
      </c>
      <c r="F280">
        <v>1</v>
      </c>
      <c r="G280">
        <v>1</v>
      </c>
      <c r="H280">
        <v>1</v>
      </c>
      <c r="I280" t="s">
        <v>661</v>
      </c>
      <c r="J280" t="s">
        <v>6</v>
      </c>
      <c r="K280" t="s">
        <v>662</v>
      </c>
      <c r="L280">
        <v>1191</v>
      </c>
      <c r="N280">
        <v>1013</v>
      </c>
      <c r="O280" t="s">
        <v>660</v>
      </c>
      <c r="P280" t="s">
        <v>660</v>
      </c>
      <c r="Q280">
        <v>1</v>
      </c>
      <c r="W280">
        <v>0</v>
      </c>
      <c r="X280">
        <v>-1417349443</v>
      </c>
      <c r="Y280">
        <v>0.44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6</v>
      </c>
      <c r="AT280">
        <v>0.44</v>
      </c>
      <c r="AU280" t="s">
        <v>6</v>
      </c>
      <c r="AV280">
        <v>2</v>
      </c>
      <c r="AW280">
        <v>2</v>
      </c>
      <c r="AX280">
        <v>16782256</v>
      </c>
      <c r="AY280">
        <v>1</v>
      </c>
      <c r="AZ280">
        <v>2048</v>
      </c>
      <c r="BA280">
        <v>294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Y280*Source!I192</f>
        <v>0.84796800000000006</v>
      </c>
      <c r="CY280">
        <f>AD280</f>
        <v>0</v>
      </c>
      <c r="CZ280">
        <f>AH280</f>
        <v>0</v>
      </c>
      <c r="DA280">
        <f>AL280</f>
        <v>1</v>
      </c>
      <c r="DB280">
        <f>ROUND(ROUND(AT280*CZ280,2),6)</f>
        <v>0</v>
      </c>
      <c r="DC280">
        <f>ROUND(ROUND(AT280*AG280,2),6)</f>
        <v>0</v>
      </c>
    </row>
    <row r="281" spans="1:107" x14ac:dyDescent="0.2">
      <c r="A281">
        <f>ROW(Source!A192)</f>
        <v>192</v>
      </c>
      <c r="B281">
        <v>16781625</v>
      </c>
      <c r="C281">
        <v>16782254</v>
      </c>
      <c r="D281">
        <v>15247974</v>
      </c>
      <c r="E281">
        <v>1</v>
      </c>
      <c r="F281">
        <v>1</v>
      </c>
      <c r="G281">
        <v>1</v>
      </c>
      <c r="H281">
        <v>2</v>
      </c>
      <c r="I281" t="s">
        <v>663</v>
      </c>
      <c r="J281" t="s">
        <v>664</v>
      </c>
      <c r="K281" t="s">
        <v>665</v>
      </c>
      <c r="L281">
        <v>1368</v>
      </c>
      <c r="N281">
        <v>1011</v>
      </c>
      <c r="O281" t="s">
        <v>666</v>
      </c>
      <c r="P281" t="s">
        <v>666</v>
      </c>
      <c r="Q281">
        <v>1</v>
      </c>
      <c r="W281">
        <v>0</v>
      </c>
      <c r="X281">
        <v>1188625873</v>
      </c>
      <c r="Y281">
        <v>0.26999999999999996</v>
      </c>
      <c r="AA281">
        <v>0</v>
      </c>
      <c r="AB281">
        <v>31.26</v>
      </c>
      <c r="AC281">
        <v>13.5</v>
      </c>
      <c r="AD281">
        <v>0</v>
      </c>
      <c r="AE281">
        <v>0</v>
      </c>
      <c r="AF281">
        <v>31.26</v>
      </c>
      <c r="AG281">
        <v>13.5</v>
      </c>
      <c r="AH281">
        <v>0</v>
      </c>
      <c r="AI281">
        <v>1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6</v>
      </c>
      <c r="AT281">
        <v>0.18</v>
      </c>
      <c r="AU281" t="s">
        <v>172</v>
      </c>
      <c r="AV281">
        <v>0</v>
      </c>
      <c r="AW281">
        <v>2</v>
      </c>
      <c r="AX281">
        <v>16782257</v>
      </c>
      <c r="AY281">
        <v>1</v>
      </c>
      <c r="AZ281">
        <v>0</v>
      </c>
      <c r="BA281">
        <v>295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Y281*Source!I192</f>
        <v>0.52034399999999992</v>
      </c>
      <c r="CY281">
        <f>AB281</f>
        <v>31.26</v>
      </c>
      <c r="CZ281">
        <f>AF281</f>
        <v>31.26</v>
      </c>
      <c r="DA281">
        <f>AJ281</f>
        <v>1</v>
      </c>
      <c r="DB281">
        <f>ROUND(((ROUND(AT281*CZ281,2)*1.25)*1.2),6)</f>
        <v>8.4450000000000003</v>
      </c>
      <c r="DC281">
        <f>ROUND(((ROUND(AT281*AG281,2)*1.25)*1.2),6)</f>
        <v>3.645</v>
      </c>
    </row>
    <row r="282" spans="1:107" x14ac:dyDescent="0.2">
      <c r="A282">
        <f>ROW(Source!A192)</f>
        <v>192</v>
      </c>
      <c r="B282">
        <v>16781625</v>
      </c>
      <c r="C282">
        <v>16782254</v>
      </c>
      <c r="D282">
        <v>15249073</v>
      </c>
      <c r="E282">
        <v>1</v>
      </c>
      <c r="F282">
        <v>1</v>
      </c>
      <c r="G282">
        <v>1</v>
      </c>
      <c r="H282">
        <v>2</v>
      </c>
      <c r="I282" t="s">
        <v>674</v>
      </c>
      <c r="J282" t="s">
        <v>675</v>
      </c>
      <c r="K282" t="s">
        <v>676</v>
      </c>
      <c r="L282">
        <v>1368</v>
      </c>
      <c r="N282">
        <v>1011</v>
      </c>
      <c r="O282" t="s">
        <v>666</v>
      </c>
      <c r="P282" t="s">
        <v>666</v>
      </c>
      <c r="Q282">
        <v>1</v>
      </c>
      <c r="W282">
        <v>0</v>
      </c>
      <c r="X282">
        <v>1372534845</v>
      </c>
      <c r="Y282">
        <v>0.39</v>
      </c>
      <c r="AA282">
        <v>0</v>
      </c>
      <c r="AB282">
        <v>65.709999999999994</v>
      </c>
      <c r="AC282">
        <v>11.6</v>
      </c>
      <c r="AD282">
        <v>0</v>
      </c>
      <c r="AE282">
        <v>0</v>
      </c>
      <c r="AF282">
        <v>65.709999999999994</v>
      </c>
      <c r="AG282">
        <v>11.6</v>
      </c>
      <c r="AH282">
        <v>0</v>
      </c>
      <c r="AI282">
        <v>1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1</v>
      </c>
      <c r="AQ282">
        <v>0</v>
      </c>
      <c r="AR282">
        <v>0</v>
      </c>
      <c r="AS282" t="s">
        <v>6</v>
      </c>
      <c r="AT282">
        <v>0.26</v>
      </c>
      <c r="AU282" t="s">
        <v>172</v>
      </c>
      <c r="AV282">
        <v>0</v>
      </c>
      <c r="AW282">
        <v>2</v>
      </c>
      <c r="AX282">
        <v>16782258</v>
      </c>
      <c r="AY282">
        <v>1</v>
      </c>
      <c r="AZ282">
        <v>0</v>
      </c>
      <c r="BA282">
        <v>296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Y282*Source!I192</f>
        <v>0.75160800000000005</v>
      </c>
      <c r="CY282">
        <f>AB282</f>
        <v>65.709999999999994</v>
      </c>
      <c r="CZ282">
        <f>AF282</f>
        <v>65.709999999999994</v>
      </c>
      <c r="DA282">
        <f>AJ282</f>
        <v>1</v>
      </c>
      <c r="DB282">
        <f>ROUND(((ROUND(AT282*CZ282,2)*1.25)*1.2),6)</f>
        <v>25.62</v>
      </c>
      <c r="DC282">
        <f>ROUND(((ROUND(AT282*AG282,2)*1.25)*1.2),6)</f>
        <v>4.53</v>
      </c>
    </row>
    <row r="283" spans="1:107" x14ac:dyDescent="0.2">
      <c r="A283">
        <f>ROW(Source!A192)</f>
        <v>192</v>
      </c>
      <c r="B283">
        <v>16781625</v>
      </c>
      <c r="C283">
        <v>16782254</v>
      </c>
      <c r="D283">
        <v>15195503</v>
      </c>
      <c r="E283">
        <v>1</v>
      </c>
      <c r="F283">
        <v>1</v>
      </c>
      <c r="G283">
        <v>1</v>
      </c>
      <c r="H283">
        <v>3</v>
      </c>
      <c r="I283" t="s">
        <v>850</v>
      </c>
      <c r="J283" t="s">
        <v>851</v>
      </c>
      <c r="K283" t="s">
        <v>852</v>
      </c>
      <c r="L283">
        <v>1339</v>
      </c>
      <c r="N283">
        <v>1007</v>
      </c>
      <c r="O283" t="s">
        <v>95</v>
      </c>
      <c r="P283" t="s">
        <v>95</v>
      </c>
      <c r="Q283">
        <v>1</v>
      </c>
      <c r="W283">
        <v>0</v>
      </c>
      <c r="X283">
        <v>-559620783</v>
      </c>
      <c r="Y283">
        <v>0.82</v>
      </c>
      <c r="AA283">
        <v>1970</v>
      </c>
      <c r="AB283">
        <v>0</v>
      </c>
      <c r="AC283">
        <v>0</v>
      </c>
      <c r="AD283">
        <v>0</v>
      </c>
      <c r="AE283">
        <v>1970</v>
      </c>
      <c r="AF283">
        <v>0</v>
      </c>
      <c r="AG283">
        <v>0</v>
      </c>
      <c r="AH283">
        <v>0</v>
      </c>
      <c r="AI283">
        <v>1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6</v>
      </c>
      <c r="AT283">
        <v>0.82</v>
      </c>
      <c r="AU283" t="s">
        <v>6</v>
      </c>
      <c r="AV283">
        <v>0</v>
      </c>
      <c r="AW283">
        <v>2</v>
      </c>
      <c r="AX283">
        <v>16782259</v>
      </c>
      <c r="AY283">
        <v>1</v>
      </c>
      <c r="AZ283">
        <v>0</v>
      </c>
      <c r="BA283">
        <v>297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Y283*Source!I192</f>
        <v>1.5803039999999999</v>
      </c>
      <c r="CY283">
        <f>AA283</f>
        <v>1970</v>
      </c>
      <c r="CZ283">
        <f>AE283</f>
        <v>1970</v>
      </c>
      <c r="DA283">
        <f>AI283</f>
        <v>1</v>
      </c>
      <c r="DB283">
        <f>ROUND(ROUND(AT283*CZ283,2),6)</f>
        <v>1615.4</v>
      </c>
      <c r="DC283">
        <f>ROUND(ROUND(AT283*AG283,2),6)</f>
        <v>0</v>
      </c>
    </row>
    <row r="284" spans="1:107" x14ac:dyDescent="0.2">
      <c r="A284">
        <f>ROW(Source!A192)</f>
        <v>192</v>
      </c>
      <c r="B284">
        <v>16781625</v>
      </c>
      <c r="C284">
        <v>16782254</v>
      </c>
      <c r="D284">
        <v>15198455</v>
      </c>
      <c r="E284">
        <v>1</v>
      </c>
      <c r="F284">
        <v>1</v>
      </c>
      <c r="G284">
        <v>1</v>
      </c>
      <c r="H284">
        <v>3</v>
      </c>
      <c r="I284" t="s">
        <v>811</v>
      </c>
      <c r="J284" t="s">
        <v>812</v>
      </c>
      <c r="K284" t="s">
        <v>813</v>
      </c>
      <c r="L284">
        <v>1327</v>
      </c>
      <c r="N284">
        <v>1005</v>
      </c>
      <c r="O284" t="s">
        <v>182</v>
      </c>
      <c r="P284" t="s">
        <v>182</v>
      </c>
      <c r="Q284">
        <v>1</v>
      </c>
      <c r="W284">
        <v>0</v>
      </c>
      <c r="X284">
        <v>-1963914880</v>
      </c>
      <c r="Y284">
        <v>21</v>
      </c>
      <c r="AA284">
        <v>5.71</v>
      </c>
      <c r="AB284">
        <v>0</v>
      </c>
      <c r="AC284">
        <v>0</v>
      </c>
      <c r="AD284">
        <v>0</v>
      </c>
      <c r="AE284">
        <v>5.71</v>
      </c>
      <c r="AF284">
        <v>0</v>
      </c>
      <c r="AG284">
        <v>0</v>
      </c>
      <c r="AH284">
        <v>0</v>
      </c>
      <c r="AI284">
        <v>1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6</v>
      </c>
      <c r="AT284">
        <v>21</v>
      </c>
      <c r="AU284" t="s">
        <v>6</v>
      </c>
      <c r="AV284">
        <v>0</v>
      </c>
      <c r="AW284">
        <v>2</v>
      </c>
      <c r="AX284">
        <v>16782260</v>
      </c>
      <c r="AY284">
        <v>1</v>
      </c>
      <c r="AZ284">
        <v>0</v>
      </c>
      <c r="BA284">
        <v>298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Y284*Source!I192</f>
        <v>40.471200000000003</v>
      </c>
      <c r="CY284">
        <f>AA284</f>
        <v>5.71</v>
      </c>
      <c r="CZ284">
        <f>AE284</f>
        <v>5.71</v>
      </c>
      <c r="DA284">
        <f>AI284</f>
        <v>1</v>
      </c>
      <c r="DB284">
        <f>ROUND(ROUND(AT284*CZ284,2),6)</f>
        <v>119.91</v>
      </c>
      <c r="DC284">
        <f>ROUND(ROUND(AT284*AG284,2),6)</f>
        <v>0</v>
      </c>
    </row>
    <row r="285" spans="1:107" x14ac:dyDescent="0.2">
      <c r="A285">
        <f>ROW(Source!A193)</f>
        <v>193</v>
      </c>
      <c r="B285">
        <v>16781639</v>
      </c>
      <c r="C285">
        <v>16782254</v>
      </c>
      <c r="D285">
        <v>15430767</v>
      </c>
      <c r="E285">
        <v>1</v>
      </c>
      <c r="F285">
        <v>1</v>
      </c>
      <c r="G285">
        <v>1</v>
      </c>
      <c r="H285">
        <v>1</v>
      </c>
      <c r="I285" t="s">
        <v>828</v>
      </c>
      <c r="J285" t="s">
        <v>6</v>
      </c>
      <c r="K285" t="s">
        <v>829</v>
      </c>
      <c r="L285">
        <v>1191</v>
      </c>
      <c r="N285">
        <v>1013</v>
      </c>
      <c r="O285" t="s">
        <v>660</v>
      </c>
      <c r="P285" t="s">
        <v>660</v>
      </c>
      <c r="Q285">
        <v>1</v>
      </c>
      <c r="W285">
        <v>0</v>
      </c>
      <c r="X285">
        <v>-400197608</v>
      </c>
      <c r="Y285">
        <v>49.321199999999997</v>
      </c>
      <c r="AA285">
        <v>0</v>
      </c>
      <c r="AB285">
        <v>0</v>
      </c>
      <c r="AC285">
        <v>0</v>
      </c>
      <c r="AD285">
        <v>56.81</v>
      </c>
      <c r="AE285">
        <v>0</v>
      </c>
      <c r="AF285">
        <v>0</v>
      </c>
      <c r="AG285">
        <v>0</v>
      </c>
      <c r="AH285">
        <v>8.5299999999999994</v>
      </c>
      <c r="AI285">
        <v>1</v>
      </c>
      <c r="AJ285">
        <v>1</v>
      </c>
      <c r="AK285">
        <v>1</v>
      </c>
      <c r="AL285">
        <v>6.66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6</v>
      </c>
      <c r="AT285">
        <v>35.74</v>
      </c>
      <c r="AU285" t="s">
        <v>173</v>
      </c>
      <c r="AV285">
        <v>1</v>
      </c>
      <c r="AW285">
        <v>2</v>
      </c>
      <c r="AX285">
        <v>16782255</v>
      </c>
      <c r="AY285">
        <v>1</v>
      </c>
      <c r="AZ285">
        <v>0</v>
      </c>
      <c r="BA285">
        <v>299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Y285*Source!I193</f>
        <v>95.051816639999998</v>
      </c>
      <c r="CY285">
        <f>AD285</f>
        <v>56.81</v>
      </c>
      <c r="CZ285">
        <f>AH285</f>
        <v>8.5299999999999994</v>
      </c>
      <c r="DA285">
        <f>AL285</f>
        <v>6.66</v>
      </c>
      <c r="DB285">
        <f>ROUND(((ROUND(AT285*CZ285,2)*1.15)*1.2),6)</f>
        <v>420.70679999999999</v>
      </c>
      <c r="DC285">
        <f>ROUND(((ROUND(AT285*AG285,2)*1.15)*1.2),6)</f>
        <v>0</v>
      </c>
    </row>
    <row r="286" spans="1:107" x14ac:dyDescent="0.2">
      <c r="A286">
        <f>ROW(Source!A193)</f>
        <v>193</v>
      </c>
      <c r="B286">
        <v>16781639</v>
      </c>
      <c r="C286">
        <v>16782254</v>
      </c>
      <c r="D286">
        <v>15430395</v>
      </c>
      <c r="E286">
        <v>1</v>
      </c>
      <c r="F286">
        <v>1</v>
      </c>
      <c r="G286">
        <v>1</v>
      </c>
      <c r="H286">
        <v>1</v>
      </c>
      <c r="I286" t="s">
        <v>661</v>
      </c>
      <c r="J286" t="s">
        <v>6</v>
      </c>
      <c r="K286" t="s">
        <v>662</v>
      </c>
      <c r="L286">
        <v>1191</v>
      </c>
      <c r="N286">
        <v>1013</v>
      </c>
      <c r="O286" t="s">
        <v>660</v>
      </c>
      <c r="P286" t="s">
        <v>660</v>
      </c>
      <c r="Q286">
        <v>1</v>
      </c>
      <c r="W286">
        <v>0</v>
      </c>
      <c r="X286">
        <v>-1417349443</v>
      </c>
      <c r="Y286">
        <v>0.44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6.66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6</v>
      </c>
      <c r="AT286">
        <v>0.44</v>
      </c>
      <c r="AU286" t="s">
        <v>6</v>
      </c>
      <c r="AV286">
        <v>2</v>
      </c>
      <c r="AW286">
        <v>2</v>
      </c>
      <c r="AX286">
        <v>16782256</v>
      </c>
      <c r="AY286">
        <v>1</v>
      </c>
      <c r="AZ286">
        <v>2048</v>
      </c>
      <c r="BA286">
        <v>300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Y286*Source!I193</f>
        <v>0.84796800000000006</v>
      </c>
      <c r="CY286">
        <f>AD286</f>
        <v>0</v>
      </c>
      <c r="CZ286">
        <f>AH286</f>
        <v>0</v>
      </c>
      <c r="DA286">
        <f>AL286</f>
        <v>1</v>
      </c>
      <c r="DB286">
        <f>ROUND(ROUND(AT286*CZ286,2),6)</f>
        <v>0</v>
      </c>
      <c r="DC286">
        <f>ROUND(ROUND(AT286*AG286,2),6)</f>
        <v>0</v>
      </c>
    </row>
    <row r="287" spans="1:107" x14ac:dyDescent="0.2">
      <c r="A287">
        <f>ROW(Source!A193)</f>
        <v>193</v>
      </c>
      <c r="B287">
        <v>16781639</v>
      </c>
      <c r="C287">
        <v>16782254</v>
      </c>
      <c r="D287">
        <v>15247974</v>
      </c>
      <c r="E287">
        <v>1</v>
      </c>
      <c r="F287">
        <v>1</v>
      </c>
      <c r="G287">
        <v>1</v>
      </c>
      <c r="H287">
        <v>2</v>
      </c>
      <c r="I287" t="s">
        <v>663</v>
      </c>
      <c r="J287" t="s">
        <v>664</v>
      </c>
      <c r="K287" t="s">
        <v>665</v>
      </c>
      <c r="L287">
        <v>1368</v>
      </c>
      <c r="N287">
        <v>1011</v>
      </c>
      <c r="O287" t="s">
        <v>666</v>
      </c>
      <c r="P287" t="s">
        <v>666</v>
      </c>
      <c r="Q287">
        <v>1</v>
      </c>
      <c r="W287">
        <v>0</v>
      </c>
      <c r="X287">
        <v>1188625873</v>
      </c>
      <c r="Y287">
        <v>0.26999999999999996</v>
      </c>
      <c r="AA287">
        <v>0</v>
      </c>
      <c r="AB287">
        <v>208.19</v>
      </c>
      <c r="AC287">
        <v>13.5</v>
      </c>
      <c r="AD287">
        <v>0</v>
      </c>
      <c r="AE287">
        <v>0</v>
      </c>
      <c r="AF287">
        <v>31.26</v>
      </c>
      <c r="AG287">
        <v>13.5</v>
      </c>
      <c r="AH287">
        <v>0</v>
      </c>
      <c r="AI287">
        <v>1</v>
      </c>
      <c r="AJ287">
        <v>6.66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6</v>
      </c>
      <c r="AT287">
        <v>0.18</v>
      </c>
      <c r="AU287" t="s">
        <v>172</v>
      </c>
      <c r="AV287">
        <v>0</v>
      </c>
      <c r="AW287">
        <v>2</v>
      </c>
      <c r="AX287">
        <v>16782257</v>
      </c>
      <c r="AY287">
        <v>1</v>
      </c>
      <c r="AZ287">
        <v>0</v>
      </c>
      <c r="BA287">
        <v>301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Y287*Source!I193</f>
        <v>0.52034399999999992</v>
      </c>
      <c r="CY287">
        <f>AB287</f>
        <v>208.19</v>
      </c>
      <c r="CZ287">
        <f>AF287</f>
        <v>31.26</v>
      </c>
      <c r="DA287">
        <f>AJ287</f>
        <v>6.66</v>
      </c>
      <c r="DB287">
        <f>ROUND(((ROUND(AT287*CZ287,2)*1.25)*1.2),6)</f>
        <v>8.4450000000000003</v>
      </c>
      <c r="DC287">
        <f>ROUND(((ROUND(AT287*AG287,2)*1.25)*1.2),6)</f>
        <v>3.645</v>
      </c>
    </row>
    <row r="288" spans="1:107" x14ac:dyDescent="0.2">
      <c r="A288">
        <f>ROW(Source!A193)</f>
        <v>193</v>
      </c>
      <c r="B288">
        <v>16781639</v>
      </c>
      <c r="C288">
        <v>16782254</v>
      </c>
      <c r="D288">
        <v>15249073</v>
      </c>
      <c r="E288">
        <v>1</v>
      </c>
      <c r="F288">
        <v>1</v>
      </c>
      <c r="G288">
        <v>1</v>
      </c>
      <c r="H288">
        <v>2</v>
      </c>
      <c r="I288" t="s">
        <v>674</v>
      </c>
      <c r="J288" t="s">
        <v>675</v>
      </c>
      <c r="K288" t="s">
        <v>676</v>
      </c>
      <c r="L288">
        <v>1368</v>
      </c>
      <c r="N288">
        <v>1011</v>
      </c>
      <c r="O288" t="s">
        <v>666</v>
      </c>
      <c r="P288" t="s">
        <v>666</v>
      </c>
      <c r="Q288">
        <v>1</v>
      </c>
      <c r="W288">
        <v>0</v>
      </c>
      <c r="X288">
        <v>1372534845</v>
      </c>
      <c r="Y288">
        <v>0.39</v>
      </c>
      <c r="AA288">
        <v>0</v>
      </c>
      <c r="AB288">
        <v>437.63</v>
      </c>
      <c r="AC288">
        <v>11.6</v>
      </c>
      <c r="AD288">
        <v>0</v>
      </c>
      <c r="AE288">
        <v>0</v>
      </c>
      <c r="AF288">
        <v>65.709999999999994</v>
      </c>
      <c r="AG288">
        <v>11.6</v>
      </c>
      <c r="AH288">
        <v>0</v>
      </c>
      <c r="AI288">
        <v>1</v>
      </c>
      <c r="AJ288">
        <v>6.66</v>
      </c>
      <c r="AK288">
        <v>1</v>
      </c>
      <c r="AL288">
        <v>1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6</v>
      </c>
      <c r="AT288">
        <v>0.26</v>
      </c>
      <c r="AU288" t="s">
        <v>172</v>
      </c>
      <c r="AV288">
        <v>0</v>
      </c>
      <c r="AW288">
        <v>2</v>
      </c>
      <c r="AX288">
        <v>16782258</v>
      </c>
      <c r="AY288">
        <v>1</v>
      </c>
      <c r="AZ288">
        <v>0</v>
      </c>
      <c r="BA288">
        <v>302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Y288*Source!I193</f>
        <v>0.75160800000000005</v>
      </c>
      <c r="CY288">
        <f>AB288</f>
        <v>437.63</v>
      </c>
      <c r="CZ288">
        <f>AF288</f>
        <v>65.709999999999994</v>
      </c>
      <c r="DA288">
        <f>AJ288</f>
        <v>6.66</v>
      </c>
      <c r="DB288">
        <f>ROUND(((ROUND(AT288*CZ288,2)*1.25)*1.2),6)</f>
        <v>25.62</v>
      </c>
      <c r="DC288">
        <f>ROUND(((ROUND(AT288*AG288,2)*1.25)*1.2),6)</f>
        <v>4.53</v>
      </c>
    </row>
    <row r="289" spans="1:107" x14ac:dyDescent="0.2">
      <c r="A289">
        <f>ROW(Source!A193)</f>
        <v>193</v>
      </c>
      <c r="B289">
        <v>16781639</v>
      </c>
      <c r="C289">
        <v>16782254</v>
      </c>
      <c r="D289">
        <v>15195503</v>
      </c>
      <c r="E289">
        <v>1</v>
      </c>
      <c r="F289">
        <v>1</v>
      </c>
      <c r="G289">
        <v>1</v>
      </c>
      <c r="H289">
        <v>3</v>
      </c>
      <c r="I289" t="s">
        <v>850</v>
      </c>
      <c r="J289" t="s">
        <v>851</v>
      </c>
      <c r="K289" t="s">
        <v>852</v>
      </c>
      <c r="L289">
        <v>1339</v>
      </c>
      <c r="N289">
        <v>1007</v>
      </c>
      <c r="O289" t="s">
        <v>95</v>
      </c>
      <c r="P289" t="s">
        <v>95</v>
      </c>
      <c r="Q289">
        <v>1</v>
      </c>
      <c r="W289">
        <v>0</v>
      </c>
      <c r="X289">
        <v>-559620783</v>
      </c>
      <c r="Y289">
        <v>0.82</v>
      </c>
      <c r="AA289">
        <v>13120.2</v>
      </c>
      <c r="AB289">
        <v>0</v>
      </c>
      <c r="AC289">
        <v>0</v>
      </c>
      <c r="AD289">
        <v>0</v>
      </c>
      <c r="AE289">
        <v>1970</v>
      </c>
      <c r="AF289">
        <v>0</v>
      </c>
      <c r="AG289">
        <v>0</v>
      </c>
      <c r="AH289">
        <v>0</v>
      </c>
      <c r="AI289">
        <v>6.66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6</v>
      </c>
      <c r="AT289">
        <v>0.82</v>
      </c>
      <c r="AU289" t="s">
        <v>6</v>
      </c>
      <c r="AV289">
        <v>0</v>
      </c>
      <c r="AW289">
        <v>2</v>
      </c>
      <c r="AX289">
        <v>16782259</v>
      </c>
      <c r="AY289">
        <v>1</v>
      </c>
      <c r="AZ289">
        <v>0</v>
      </c>
      <c r="BA289">
        <v>303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Y289*Source!I193</f>
        <v>1.5803039999999999</v>
      </c>
      <c r="CY289">
        <f>AA289</f>
        <v>13120.2</v>
      </c>
      <c r="CZ289">
        <f>AE289</f>
        <v>1970</v>
      </c>
      <c r="DA289">
        <f>AI289</f>
        <v>6.66</v>
      </c>
      <c r="DB289">
        <f>ROUND(ROUND(AT289*CZ289,2),6)</f>
        <v>1615.4</v>
      </c>
      <c r="DC289">
        <f>ROUND(ROUND(AT289*AG289,2),6)</f>
        <v>0</v>
      </c>
    </row>
    <row r="290" spans="1:107" x14ac:dyDescent="0.2">
      <c r="A290">
        <f>ROW(Source!A193)</f>
        <v>193</v>
      </c>
      <c r="B290">
        <v>16781639</v>
      </c>
      <c r="C290">
        <v>16782254</v>
      </c>
      <c r="D290">
        <v>15198455</v>
      </c>
      <c r="E290">
        <v>1</v>
      </c>
      <c r="F290">
        <v>1</v>
      </c>
      <c r="G290">
        <v>1</v>
      </c>
      <c r="H290">
        <v>3</v>
      </c>
      <c r="I290" t="s">
        <v>811</v>
      </c>
      <c r="J290" t="s">
        <v>812</v>
      </c>
      <c r="K290" t="s">
        <v>813</v>
      </c>
      <c r="L290">
        <v>1327</v>
      </c>
      <c r="N290">
        <v>1005</v>
      </c>
      <c r="O290" t="s">
        <v>182</v>
      </c>
      <c r="P290" t="s">
        <v>182</v>
      </c>
      <c r="Q290">
        <v>1</v>
      </c>
      <c r="W290">
        <v>0</v>
      </c>
      <c r="X290">
        <v>-1963914880</v>
      </c>
      <c r="Y290">
        <v>21</v>
      </c>
      <c r="AA290">
        <v>38.03</v>
      </c>
      <c r="AB290">
        <v>0</v>
      </c>
      <c r="AC290">
        <v>0</v>
      </c>
      <c r="AD290">
        <v>0</v>
      </c>
      <c r="AE290">
        <v>5.71</v>
      </c>
      <c r="AF290">
        <v>0</v>
      </c>
      <c r="AG290">
        <v>0</v>
      </c>
      <c r="AH290">
        <v>0</v>
      </c>
      <c r="AI290">
        <v>6.66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6</v>
      </c>
      <c r="AT290">
        <v>21</v>
      </c>
      <c r="AU290" t="s">
        <v>6</v>
      </c>
      <c r="AV290">
        <v>0</v>
      </c>
      <c r="AW290">
        <v>2</v>
      </c>
      <c r="AX290">
        <v>16782260</v>
      </c>
      <c r="AY290">
        <v>1</v>
      </c>
      <c r="AZ290">
        <v>0</v>
      </c>
      <c r="BA290">
        <v>304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Y290*Source!I193</f>
        <v>40.471200000000003</v>
      </c>
      <c r="CY290">
        <f>AA290</f>
        <v>38.03</v>
      </c>
      <c r="CZ290">
        <f>AE290</f>
        <v>5.71</v>
      </c>
      <c r="DA290">
        <f>AI290</f>
        <v>6.66</v>
      </c>
      <c r="DB290">
        <f>ROUND(ROUND(AT290*CZ290,2),6)</f>
        <v>119.91</v>
      </c>
      <c r="DC290">
        <f>ROUND(ROUND(AT290*AG290,2),6)</f>
        <v>0</v>
      </c>
    </row>
    <row r="291" spans="1:107" x14ac:dyDescent="0.2">
      <c r="A291">
        <f>ROW(Source!A194)</f>
        <v>194</v>
      </c>
      <c r="B291">
        <v>16781625</v>
      </c>
      <c r="C291">
        <v>16782261</v>
      </c>
      <c r="D291">
        <v>15430767</v>
      </c>
      <c r="E291">
        <v>1</v>
      </c>
      <c r="F291">
        <v>1</v>
      </c>
      <c r="G291">
        <v>1</v>
      </c>
      <c r="H291">
        <v>1</v>
      </c>
      <c r="I291" t="s">
        <v>828</v>
      </c>
      <c r="J291" t="s">
        <v>6</v>
      </c>
      <c r="K291" t="s">
        <v>829</v>
      </c>
      <c r="L291">
        <v>1191</v>
      </c>
      <c r="N291">
        <v>1013</v>
      </c>
      <c r="O291" t="s">
        <v>660</v>
      </c>
      <c r="P291" t="s">
        <v>660</v>
      </c>
      <c r="Q291">
        <v>1</v>
      </c>
      <c r="W291">
        <v>0</v>
      </c>
      <c r="X291">
        <v>-400197608</v>
      </c>
      <c r="Y291">
        <v>83.793599999999984</v>
      </c>
      <c r="AA291">
        <v>0</v>
      </c>
      <c r="AB291">
        <v>0</v>
      </c>
      <c r="AC291">
        <v>0</v>
      </c>
      <c r="AD291">
        <v>8.5299999999999994</v>
      </c>
      <c r="AE291">
        <v>0</v>
      </c>
      <c r="AF291">
        <v>0</v>
      </c>
      <c r="AG291">
        <v>0</v>
      </c>
      <c r="AH291">
        <v>8.5299999999999994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6</v>
      </c>
      <c r="AT291">
        <v>60.72</v>
      </c>
      <c r="AU291" t="s">
        <v>173</v>
      </c>
      <c r="AV291">
        <v>1</v>
      </c>
      <c r="AW291">
        <v>2</v>
      </c>
      <c r="AX291">
        <v>16782451</v>
      </c>
      <c r="AY291">
        <v>1</v>
      </c>
      <c r="AZ291">
        <v>0</v>
      </c>
      <c r="BA291">
        <v>305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Y291*Source!I194</f>
        <v>163.73939788799998</v>
      </c>
      <c r="CY291">
        <f>AD291</f>
        <v>8.5299999999999994</v>
      </c>
      <c r="CZ291">
        <f>AH291</f>
        <v>8.5299999999999994</v>
      </c>
      <c r="DA291">
        <f>AL291</f>
        <v>1</v>
      </c>
      <c r="DB291">
        <f>ROUND(((ROUND(AT291*CZ291,2)*1.15)*1.2),6)</f>
        <v>714.75720000000001</v>
      </c>
      <c r="DC291">
        <f>ROUND(((ROUND(AT291*AG291,2)*1.15)*1.2),6)</f>
        <v>0</v>
      </c>
    </row>
    <row r="292" spans="1:107" x14ac:dyDescent="0.2">
      <c r="A292">
        <f>ROW(Source!A194)</f>
        <v>194</v>
      </c>
      <c r="B292">
        <v>16781625</v>
      </c>
      <c r="C292">
        <v>16782261</v>
      </c>
      <c r="D292">
        <v>15430395</v>
      </c>
      <c r="E292">
        <v>1</v>
      </c>
      <c r="F292">
        <v>1</v>
      </c>
      <c r="G292">
        <v>1</v>
      </c>
      <c r="H292">
        <v>1</v>
      </c>
      <c r="I292" t="s">
        <v>661</v>
      </c>
      <c r="J292" t="s">
        <v>6</v>
      </c>
      <c r="K292" t="s">
        <v>662</v>
      </c>
      <c r="L292">
        <v>1191</v>
      </c>
      <c r="N292">
        <v>1013</v>
      </c>
      <c r="O292" t="s">
        <v>660</v>
      </c>
      <c r="P292" t="s">
        <v>660</v>
      </c>
      <c r="Q292">
        <v>1</v>
      </c>
      <c r="W292">
        <v>0</v>
      </c>
      <c r="X292">
        <v>-1417349443</v>
      </c>
      <c r="Y292">
        <v>1.42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6</v>
      </c>
      <c r="AT292">
        <v>1.42</v>
      </c>
      <c r="AU292" t="s">
        <v>6</v>
      </c>
      <c r="AV292">
        <v>2</v>
      </c>
      <c r="AW292">
        <v>2</v>
      </c>
      <c r="AX292">
        <v>16782452</v>
      </c>
      <c r="AY292">
        <v>1</v>
      </c>
      <c r="AZ292">
        <v>2048</v>
      </c>
      <c r="BA292">
        <v>306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Y292*Source!I194</f>
        <v>2.7747935999999997</v>
      </c>
      <c r="CY292">
        <f>AD292</f>
        <v>0</v>
      </c>
      <c r="CZ292">
        <f>AH292</f>
        <v>0</v>
      </c>
      <c r="DA292">
        <f>AL292</f>
        <v>1</v>
      </c>
      <c r="DB292">
        <f>ROUND(ROUND(AT292*CZ292,2),6)</f>
        <v>0</v>
      </c>
      <c r="DC292">
        <f>ROUND(ROUND(AT292*AG292,2),6)</f>
        <v>0</v>
      </c>
    </row>
    <row r="293" spans="1:107" x14ac:dyDescent="0.2">
      <c r="A293">
        <f>ROW(Source!A194)</f>
        <v>194</v>
      </c>
      <c r="B293">
        <v>16781625</v>
      </c>
      <c r="C293">
        <v>16782261</v>
      </c>
      <c r="D293">
        <v>15247974</v>
      </c>
      <c r="E293">
        <v>1</v>
      </c>
      <c r="F293">
        <v>1</v>
      </c>
      <c r="G293">
        <v>1</v>
      </c>
      <c r="H293">
        <v>2</v>
      </c>
      <c r="I293" t="s">
        <v>663</v>
      </c>
      <c r="J293" t="s">
        <v>664</v>
      </c>
      <c r="K293" t="s">
        <v>665</v>
      </c>
      <c r="L293">
        <v>1368</v>
      </c>
      <c r="N293">
        <v>1011</v>
      </c>
      <c r="O293" t="s">
        <v>666</v>
      </c>
      <c r="P293" t="s">
        <v>666</v>
      </c>
      <c r="Q293">
        <v>1</v>
      </c>
      <c r="W293">
        <v>0</v>
      </c>
      <c r="X293">
        <v>1188625873</v>
      </c>
      <c r="Y293">
        <v>0.87</v>
      </c>
      <c r="AA293">
        <v>0</v>
      </c>
      <c r="AB293">
        <v>31.26</v>
      </c>
      <c r="AC293">
        <v>13.5</v>
      </c>
      <c r="AD293">
        <v>0</v>
      </c>
      <c r="AE293">
        <v>0</v>
      </c>
      <c r="AF293">
        <v>31.26</v>
      </c>
      <c r="AG293">
        <v>13.5</v>
      </c>
      <c r="AH293">
        <v>0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6</v>
      </c>
      <c r="AT293">
        <v>0.57999999999999996</v>
      </c>
      <c r="AU293" t="s">
        <v>172</v>
      </c>
      <c r="AV293">
        <v>0</v>
      </c>
      <c r="AW293">
        <v>2</v>
      </c>
      <c r="AX293">
        <v>16782453</v>
      </c>
      <c r="AY293">
        <v>1</v>
      </c>
      <c r="AZ293">
        <v>0</v>
      </c>
      <c r="BA293">
        <v>307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Y293*Source!I194</f>
        <v>1.7000496</v>
      </c>
      <c r="CY293">
        <f>AB293</f>
        <v>31.26</v>
      </c>
      <c r="CZ293">
        <f>AF293</f>
        <v>31.26</v>
      </c>
      <c r="DA293">
        <f>AJ293</f>
        <v>1</v>
      </c>
      <c r="DB293">
        <f>ROUND(((ROUND(AT293*CZ293,2)*1.25)*1.2),6)</f>
        <v>27.195</v>
      </c>
      <c r="DC293">
        <f>ROUND(((ROUND(AT293*AG293,2)*1.25)*1.2),6)</f>
        <v>11.744999999999999</v>
      </c>
    </row>
    <row r="294" spans="1:107" x14ac:dyDescent="0.2">
      <c r="A294">
        <f>ROW(Source!A194)</f>
        <v>194</v>
      </c>
      <c r="B294">
        <v>16781625</v>
      </c>
      <c r="C294">
        <v>16782261</v>
      </c>
      <c r="D294">
        <v>15249073</v>
      </c>
      <c r="E294">
        <v>1</v>
      </c>
      <c r="F294">
        <v>1</v>
      </c>
      <c r="G294">
        <v>1</v>
      </c>
      <c r="H294">
        <v>2</v>
      </c>
      <c r="I294" t="s">
        <v>674</v>
      </c>
      <c r="J294" t="s">
        <v>675</v>
      </c>
      <c r="K294" t="s">
        <v>676</v>
      </c>
      <c r="L294">
        <v>1368</v>
      </c>
      <c r="N294">
        <v>1011</v>
      </c>
      <c r="O294" t="s">
        <v>666</v>
      </c>
      <c r="P294" t="s">
        <v>666</v>
      </c>
      <c r="Q294">
        <v>1</v>
      </c>
      <c r="W294">
        <v>0</v>
      </c>
      <c r="X294">
        <v>1372534845</v>
      </c>
      <c r="Y294">
        <v>1.26</v>
      </c>
      <c r="AA294">
        <v>0</v>
      </c>
      <c r="AB294">
        <v>65.709999999999994</v>
      </c>
      <c r="AC294">
        <v>11.6</v>
      </c>
      <c r="AD294">
        <v>0</v>
      </c>
      <c r="AE294">
        <v>0</v>
      </c>
      <c r="AF294">
        <v>65.709999999999994</v>
      </c>
      <c r="AG294">
        <v>11.6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6</v>
      </c>
      <c r="AT294">
        <v>0.84</v>
      </c>
      <c r="AU294" t="s">
        <v>172</v>
      </c>
      <c r="AV294">
        <v>0</v>
      </c>
      <c r="AW294">
        <v>2</v>
      </c>
      <c r="AX294">
        <v>16782454</v>
      </c>
      <c r="AY294">
        <v>1</v>
      </c>
      <c r="AZ294">
        <v>0</v>
      </c>
      <c r="BA294">
        <v>308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Y294*Source!I194</f>
        <v>2.4621408000000002</v>
      </c>
      <c r="CY294">
        <f>AB294</f>
        <v>65.709999999999994</v>
      </c>
      <c r="CZ294">
        <f>AF294</f>
        <v>65.709999999999994</v>
      </c>
      <c r="DA294">
        <f>AJ294</f>
        <v>1</v>
      </c>
      <c r="DB294">
        <f>ROUND(((ROUND(AT294*CZ294,2)*1.25)*1.2),6)</f>
        <v>82.8</v>
      </c>
      <c r="DC294">
        <f>ROUND(((ROUND(AT294*AG294,2)*1.25)*1.2),6)</f>
        <v>14.61</v>
      </c>
    </row>
    <row r="295" spans="1:107" x14ac:dyDescent="0.2">
      <c r="A295">
        <f>ROW(Source!A194)</f>
        <v>194</v>
      </c>
      <c r="B295">
        <v>16781625</v>
      </c>
      <c r="C295">
        <v>16782261</v>
      </c>
      <c r="D295">
        <v>15249975</v>
      </c>
      <c r="E295">
        <v>1</v>
      </c>
      <c r="F295">
        <v>1</v>
      </c>
      <c r="G295">
        <v>1</v>
      </c>
      <c r="H295">
        <v>2</v>
      </c>
      <c r="I295" t="s">
        <v>853</v>
      </c>
      <c r="J295" t="s">
        <v>854</v>
      </c>
      <c r="K295" t="s">
        <v>855</v>
      </c>
      <c r="L295">
        <v>1368</v>
      </c>
      <c r="N295">
        <v>1011</v>
      </c>
      <c r="O295" t="s">
        <v>666</v>
      </c>
      <c r="P295" t="s">
        <v>666</v>
      </c>
      <c r="Q295">
        <v>1</v>
      </c>
      <c r="W295">
        <v>0</v>
      </c>
      <c r="X295">
        <v>-1403447487</v>
      </c>
      <c r="Y295">
        <v>4.05</v>
      </c>
      <c r="AA295">
        <v>0</v>
      </c>
      <c r="AB295">
        <v>2.09</v>
      </c>
      <c r="AC295">
        <v>0</v>
      </c>
      <c r="AD295">
        <v>0</v>
      </c>
      <c r="AE295">
        <v>0</v>
      </c>
      <c r="AF295">
        <v>2.09</v>
      </c>
      <c r="AG295">
        <v>0</v>
      </c>
      <c r="AH295">
        <v>0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6</v>
      </c>
      <c r="AT295">
        <v>2.7</v>
      </c>
      <c r="AU295" t="s">
        <v>172</v>
      </c>
      <c r="AV295">
        <v>0</v>
      </c>
      <c r="AW295">
        <v>2</v>
      </c>
      <c r="AX295">
        <v>16782455</v>
      </c>
      <c r="AY295">
        <v>1</v>
      </c>
      <c r="AZ295">
        <v>0</v>
      </c>
      <c r="BA295">
        <v>309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Y295*Source!I194</f>
        <v>7.9140239999999995</v>
      </c>
      <c r="CY295">
        <f>AB295</f>
        <v>2.09</v>
      </c>
      <c r="CZ295">
        <f>AF295</f>
        <v>2.09</v>
      </c>
      <c r="DA295">
        <f>AJ295</f>
        <v>1</v>
      </c>
      <c r="DB295">
        <f>ROUND(((ROUND(AT295*CZ295,2)*1.25)*1.2),6)</f>
        <v>8.4600000000000009</v>
      </c>
      <c r="DC295">
        <f>ROUND(((ROUND(AT295*AG295,2)*1.25)*1.2),6)</f>
        <v>0</v>
      </c>
    </row>
    <row r="296" spans="1:107" x14ac:dyDescent="0.2">
      <c r="A296">
        <f>ROW(Source!A194)</f>
        <v>194</v>
      </c>
      <c r="B296">
        <v>16781625</v>
      </c>
      <c r="C296">
        <v>16782261</v>
      </c>
      <c r="D296">
        <v>15170039</v>
      </c>
      <c r="E296">
        <v>1</v>
      </c>
      <c r="F296">
        <v>1</v>
      </c>
      <c r="G296">
        <v>1</v>
      </c>
      <c r="H296">
        <v>3</v>
      </c>
      <c r="I296" t="s">
        <v>723</v>
      </c>
      <c r="J296" t="s">
        <v>724</v>
      </c>
      <c r="K296" t="s">
        <v>725</v>
      </c>
      <c r="L296">
        <v>1348</v>
      </c>
      <c r="N296">
        <v>1009</v>
      </c>
      <c r="O296" t="s">
        <v>193</v>
      </c>
      <c r="P296" t="s">
        <v>193</v>
      </c>
      <c r="Q296">
        <v>1000</v>
      </c>
      <c r="W296">
        <v>0</v>
      </c>
      <c r="X296">
        <v>1174701286</v>
      </c>
      <c r="Y296">
        <v>1.23E-2</v>
      </c>
      <c r="AA296">
        <v>11978</v>
      </c>
      <c r="AB296">
        <v>0</v>
      </c>
      <c r="AC296">
        <v>0</v>
      </c>
      <c r="AD296">
        <v>0</v>
      </c>
      <c r="AE296">
        <v>11978</v>
      </c>
      <c r="AF296">
        <v>0</v>
      </c>
      <c r="AG296">
        <v>0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6</v>
      </c>
      <c r="AT296">
        <v>1.23E-2</v>
      </c>
      <c r="AU296" t="s">
        <v>6</v>
      </c>
      <c r="AV296">
        <v>0</v>
      </c>
      <c r="AW296">
        <v>2</v>
      </c>
      <c r="AX296">
        <v>16782456</v>
      </c>
      <c r="AY296">
        <v>1</v>
      </c>
      <c r="AZ296">
        <v>0</v>
      </c>
      <c r="BA296">
        <v>310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Y296*Source!I194</f>
        <v>2.4035184000000001E-2</v>
      </c>
      <c r="CY296">
        <f>AA296</f>
        <v>11978</v>
      </c>
      <c r="CZ296">
        <f>AE296</f>
        <v>11978</v>
      </c>
      <c r="DA296">
        <f>AI296</f>
        <v>1</v>
      </c>
      <c r="DB296">
        <f>ROUND(ROUND(AT296*CZ296,2),6)</f>
        <v>147.33000000000001</v>
      </c>
      <c r="DC296">
        <f>ROUND(ROUND(AT296*AG296,2),6)</f>
        <v>0</v>
      </c>
    </row>
    <row r="297" spans="1:107" x14ac:dyDescent="0.2">
      <c r="A297">
        <f>ROW(Source!A194)</f>
        <v>194</v>
      </c>
      <c r="B297">
        <v>16781625</v>
      </c>
      <c r="C297">
        <v>16782261</v>
      </c>
      <c r="D297">
        <v>15162712</v>
      </c>
      <c r="E297">
        <v>17</v>
      </c>
      <c r="F297">
        <v>1</v>
      </c>
      <c r="G297">
        <v>1</v>
      </c>
      <c r="H297">
        <v>3</v>
      </c>
      <c r="I297" t="s">
        <v>237</v>
      </c>
      <c r="J297" t="s">
        <v>6</v>
      </c>
      <c r="K297" t="s">
        <v>238</v>
      </c>
      <c r="L297">
        <v>1339</v>
      </c>
      <c r="N297">
        <v>1007</v>
      </c>
      <c r="O297" t="s">
        <v>95</v>
      </c>
      <c r="P297" t="s">
        <v>95</v>
      </c>
      <c r="Q297">
        <v>1</v>
      </c>
      <c r="W297">
        <v>0</v>
      </c>
      <c r="X297">
        <v>-941931972</v>
      </c>
      <c r="Y297">
        <v>3.9784E-2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1</v>
      </c>
      <c r="AJ297">
        <v>1</v>
      </c>
      <c r="AK297">
        <v>1</v>
      </c>
      <c r="AL297">
        <v>1</v>
      </c>
      <c r="AN297">
        <v>0</v>
      </c>
      <c r="AO297">
        <v>0</v>
      </c>
      <c r="AP297">
        <v>0</v>
      </c>
      <c r="AQ297">
        <v>0</v>
      </c>
      <c r="AR297">
        <v>0</v>
      </c>
      <c r="AS297" t="s">
        <v>6</v>
      </c>
      <c r="AT297">
        <v>3.9784E-2</v>
      </c>
      <c r="AU297" t="s">
        <v>6</v>
      </c>
      <c r="AV297">
        <v>0</v>
      </c>
      <c r="AW297">
        <v>2</v>
      </c>
      <c r="AX297">
        <v>16782457</v>
      </c>
      <c r="AY297">
        <v>1</v>
      </c>
      <c r="AZ297">
        <v>6144</v>
      </c>
      <c r="BA297">
        <v>311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Y297*Source!I194</f>
        <v>7.7741118720000002E-2</v>
      </c>
      <c r="CY297">
        <f>AA297</f>
        <v>0</v>
      </c>
      <c r="CZ297">
        <f>AE297</f>
        <v>0</v>
      </c>
      <c r="DA297">
        <f>AI297</f>
        <v>1</v>
      </c>
      <c r="DB297">
        <f>ROUND(ROUND(AT297*CZ297,2),6)</f>
        <v>0</v>
      </c>
      <c r="DC297">
        <f>ROUND(ROUND(AT297*AG297,2),6)</f>
        <v>0</v>
      </c>
    </row>
    <row r="298" spans="1:107" x14ac:dyDescent="0.2">
      <c r="A298">
        <f>ROW(Source!A194)</f>
        <v>194</v>
      </c>
      <c r="B298">
        <v>16781625</v>
      </c>
      <c r="C298">
        <v>16782261</v>
      </c>
      <c r="D298">
        <v>15195422</v>
      </c>
      <c r="E298">
        <v>1</v>
      </c>
      <c r="F298">
        <v>1</v>
      </c>
      <c r="G298">
        <v>1</v>
      </c>
      <c r="H298">
        <v>3</v>
      </c>
      <c r="I298" t="s">
        <v>240</v>
      </c>
      <c r="J298" t="s">
        <v>242</v>
      </c>
      <c r="K298" t="s">
        <v>241</v>
      </c>
      <c r="L298">
        <v>1339</v>
      </c>
      <c r="N298">
        <v>1007</v>
      </c>
      <c r="O298" t="s">
        <v>95</v>
      </c>
      <c r="P298" t="s">
        <v>95</v>
      </c>
      <c r="Q298">
        <v>1</v>
      </c>
      <c r="W298">
        <v>0</v>
      </c>
      <c r="X298">
        <v>-1274877503</v>
      </c>
      <c r="Y298">
        <v>3.9784E-2</v>
      </c>
      <c r="AA298">
        <v>2263.39</v>
      </c>
      <c r="AB298">
        <v>0</v>
      </c>
      <c r="AC298">
        <v>0</v>
      </c>
      <c r="AD298">
        <v>0</v>
      </c>
      <c r="AE298">
        <v>2263.39</v>
      </c>
      <c r="AF298">
        <v>0</v>
      </c>
      <c r="AG298">
        <v>0</v>
      </c>
      <c r="AH298">
        <v>0</v>
      </c>
      <c r="AI298">
        <v>1</v>
      </c>
      <c r="AJ298">
        <v>1</v>
      </c>
      <c r="AK298">
        <v>1</v>
      </c>
      <c r="AL298">
        <v>1</v>
      </c>
      <c r="AN298">
        <v>0</v>
      </c>
      <c r="AO298">
        <v>0</v>
      </c>
      <c r="AP298">
        <v>0</v>
      </c>
      <c r="AQ298">
        <v>0</v>
      </c>
      <c r="AR298">
        <v>0</v>
      </c>
      <c r="AS298" t="s">
        <v>6</v>
      </c>
      <c r="AT298">
        <v>3.9784E-2</v>
      </c>
      <c r="AU298" t="s">
        <v>6</v>
      </c>
      <c r="AV298">
        <v>0</v>
      </c>
      <c r="AW298">
        <v>1</v>
      </c>
      <c r="AX298">
        <v>-1</v>
      </c>
      <c r="AY298">
        <v>0</v>
      </c>
      <c r="AZ298">
        <v>0</v>
      </c>
      <c r="BA298" t="s">
        <v>6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Y298*Source!I194</f>
        <v>7.7741118720000002E-2</v>
      </c>
      <c r="CY298">
        <f>AA298</f>
        <v>2263.39</v>
      </c>
      <c r="CZ298">
        <f>AE298</f>
        <v>2263.39</v>
      </c>
      <c r="DA298">
        <f>AI298</f>
        <v>1</v>
      </c>
      <c r="DB298">
        <f>ROUND(ROUND(AT298*CZ298,2),6)</f>
        <v>90.05</v>
      </c>
      <c r="DC298">
        <f>ROUND(ROUND(AT298*AG298,2),6)</f>
        <v>0</v>
      </c>
    </row>
    <row r="299" spans="1:107" x14ac:dyDescent="0.2">
      <c r="A299">
        <f>ROW(Source!A195)</f>
        <v>195</v>
      </c>
      <c r="B299">
        <v>16781639</v>
      </c>
      <c r="C299">
        <v>16782261</v>
      </c>
      <c r="D299">
        <v>15430767</v>
      </c>
      <c r="E299">
        <v>1</v>
      </c>
      <c r="F299">
        <v>1</v>
      </c>
      <c r="G299">
        <v>1</v>
      </c>
      <c r="H299">
        <v>1</v>
      </c>
      <c r="I299" t="s">
        <v>828</v>
      </c>
      <c r="J299" t="s">
        <v>6</v>
      </c>
      <c r="K299" t="s">
        <v>829</v>
      </c>
      <c r="L299">
        <v>1191</v>
      </c>
      <c r="N299">
        <v>1013</v>
      </c>
      <c r="O299" t="s">
        <v>660</v>
      </c>
      <c r="P299" t="s">
        <v>660</v>
      </c>
      <c r="Q299">
        <v>1</v>
      </c>
      <c r="W299">
        <v>0</v>
      </c>
      <c r="X299">
        <v>-400197608</v>
      </c>
      <c r="Y299">
        <v>83.793599999999984</v>
      </c>
      <c r="AA299">
        <v>0</v>
      </c>
      <c r="AB299">
        <v>0</v>
      </c>
      <c r="AC299">
        <v>0</v>
      </c>
      <c r="AD299">
        <v>56.81</v>
      </c>
      <c r="AE299">
        <v>0</v>
      </c>
      <c r="AF299">
        <v>0</v>
      </c>
      <c r="AG299">
        <v>0</v>
      </c>
      <c r="AH299">
        <v>8.5299999999999994</v>
      </c>
      <c r="AI299">
        <v>1</v>
      </c>
      <c r="AJ299">
        <v>1</v>
      </c>
      <c r="AK299">
        <v>1</v>
      </c>
      <c r="AL299">
        <v>6.66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6</v>
      </c>
      <c r="AT299">
        <v>60.72</v>
      </c>
      <c r="AU299" t="s">
        <v>173</v>
      </c>
      <c r="AV299">
        <v>1</v>
      </c>
      <c r="AW299">
        <v>2</v>
      </c>
      <c r="AX299">
        <v>16782451</v>
      </c>
      <c r="AY299">
        <v>1</v>
      </c>
      <c r="AZ299">
        <v>0</v>
      </c>
      <c r="BA299">
        <v>312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Y299*Source!I195</f>
        <v>163.73939788799998</v>
      </c>
      <c r="CY299">
        <f>AD299</f>
        <v>56.81</v>
      </c>
      <c r="CZ299">
        <f>AH299</f>
        <v>8.5299999999999994</v>
      </c>
      <c r="DA299">
        <f>AL299</f>
        <v>6.66</v>
      </c>
      <c r="DB299">
        <f>ROUND(((ROUND(AT299*CZ299,2)*1.15)*1.2),6)</f>
        <v>714.75720000000001</v>
      </c>
      <c r="DC299">
        <f>ROUND(((ROUND(AT299*AG299,2)*1.15)*1.2),6)</f>
        <v>0</v>
      </c>
    </row>
    <row r="300" spans="1:107" x14ac:dyDescent="0.2">
      <c r="A300">
        <f>ROW(Source!A195)</f>
        <v>195</v>
      </c>
      <c r="B300">
        <v>16781639</v>
      </c>
      <c r="C300">
        <v>16782261</v>
      </c>
      <c r="D300">
        <v>15430395</v>
      </c>
      <c r="E300">
        <v>1</v>
      </c>
      <c r="F300">
        <v>1</v>
      </c>
      <c r="G300">
        <v>1</v>
      </c>
      <c r="H300">
        <v>1</v>
      </c>
      <c r="I300" t="s">
        <v>661</v>
      </c>
      <c r="J300" t="s">
        <v>6</v>
      </c>
      <c r="K300" t="s">
        <v>662</v>
      </c>
      <c r="L300">
        <v>1191</v>
      </c>
      <c r="N300">
        <v>1013</v>
      </c>
      <c r="O300" t="s">
        <v>660</v>
      </c>
      <c r="P300" t="s">
        <v>660</v>
      </c>
      <c r="Q300">
        <v>1</v>
      </c>
      <c r="W300">
        <v>0</v>
      </c>
      <c r="X300">
        <v>-1417349443</v>
      </c>
      <c r="Y300">
        <v>1.42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6.66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6</v>
      </c>
      <c r="AT300">
        <v>1.42</v>
      </c>
      <c r="AU300" t="s">
        <v>6</v>
      </c>
      <c r="AV300">
        <v>2</v>
      </c>
      <c r="AW300">
        <v>2</v>
      </c>
      <c r="AX300">
        <v>16782452</v>
      </c>
      <c r="AY300">
        <v>1</v>
      </c>
      <c r="AZ300">
        <v>2048</v>
      </c>
      <c r="BA300">
        <v>313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Y300*Source!I195</f>
        <v>2.7747935999999997</v>
      </c>
      <c r="CY300">
        <f>AD300</f>
        <v>0</v>
      </c>
      <c r="CZ300">
        <f>AH300</f>
        <v>0</v>
      </c>
      <c r="DA300">
        <f>AL300</f>
        <v>1</v>
      </c>
      <c r="DB300">
        <f>ROUND(ROUND(AT300*CZ300,2),6)</f>
        <v>0</v>
      </c>
      <c r="DC300">
        <f>ROUND(ROUND(AT300*AG300,2),6)</f>
        <v>0</v>
      </c>
    </row>
    <row r="301" spans="1:107" x14ac:dyDescent="0.2">
      <c r="A301">
        <f>ROW(Source!A195)</f>
        <v>195</v>
      </c>
      <c r="B301">
        <v>16781639</v>
      </c>
      <c r="C301">
        <v>16782261</v>
      </c>
      <c r="D301">
        <v>15247974</v>
      </c>
      <c r="E301">
        <v>1</v>
      </c>
      <c r="F301">
        <v>1</v>
      </c>
      <c r="G301">
        <v>1</v>
      </c>
      <c r="H301">
        <v>2</v>
      </c>
      <c r="I301" t="s">
        <v>663</v>
      </c>
      <c r="J301" t="s">
        <v>664</v>
      </c>
      <c r="K301" t="s">
        <v>665</v>
      </c>
      <c r="L301">
        <v>1368</v>
      </c>
      <c r="N301">
        <v>1011</v>
      </c>
      <c r="O301" t="s">
        <v>666</v>
      </c>
      <c r="P301" t="s">
        <v>666</v>
      </c>
      <c r="Q301">
        <v>1</v>
      </c>
      <c r="W301">
        <v>0</v>
      </c>
      <c r="X301">
        <v>1188625873</v>
      </c>
      <c r="Y301">
        <v>0.87</v>
      </c>
      <c r="AA301">
        <v>0</v>
      </c>
      <c r="AB301">
        <v>208.19</v>
      </c>
      <c r="AC301">
        <v>13.5</v>
      </c>
      <c r="AD301">
        <v>0</v>
      </c>
      <c r="AE301">
        <v>0</v>
      </c>
      <c r="AF301">
        <v>31.26</v>
      </c>
      <c r="AG301">
        <v>13.5</v>
      </c>
      <c r="AH301">
        <v>0</v>
      </c>
      <c r="AI301">
        <v>1</v>
      </c>
      <c r="AJ301">
        <v>6.66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6</v>
      </c>
      <c r="AT301">
        <v>0.57999999999999996</v>
      </c>
      <c r="AU301" t="s">
        <v>172</v>
      </c>
      <c r="AV301">
        <v>0</v>
      </c>
      <c r="AW301">
        <v>2</v>
      </c>
      <c r="AX301">
        <v>16782453</v>
      </c>
      <c r="AY301">
        <v>1</v>
      </c>
      <c r="AZ301">
        <v>0</v>
      </c>
      <c r="BA301">
        <v>314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Y301*Source!I195</f>
        <v>1.7000496</v>
      </c>
      <c r="CY301">
        <f>AB301</f>
        <v>208.19</v>
      </c>
      <c r="CZ301">
        <f>AF301</f>
        <v>31.26</v>
      </c>
      <c r="DA301">
        <f>AJ301</f>
        <v>6.66</v>
      </c>
      <c r="DB301">
        <f>ROUND(((ROUND(AT301*CZ301,2)*1.25)*1.2),6)</f>
        <v>27.195</v>
      </c>
      <c r="DC301">
        <f>ROUND(((ROUND(AT301*AG301,2)*1.25)*1.2),6)</f>
        <v>11.744999999999999</v>
      </c>
    </row>
    <row r="302" spans="1:107" x14ac:dyDescent="0.2">
      <c r="A302">
        <f>ROW(Source!A195)</f>
        <v>195</v>
      </c>
      <c r="B302">
        <v>16781639</v>
      </c>
      <c r="C302">
        <v>16782261</v>
      </c>
      <c r="D302">
        <v>15249073</v>
      </c>
      <c r="E302">
        <v>1</v>
      </c>
      <c r="F302">
        <v>1</v>
      </c>
      <c r="G302">
        <v>1</v>
      </c>
      <c r="H302">
        <v>2</v>
      </c>
      <c r="I302" t="s">
        <v>674</v>
      </c>
      <c r="J302" t="s">
        <v>675</v>
      </c>
      <c r="K302" t="s">
        <v>676</v>
      </c>
      <c r="L302">
        <v>1368</v>
      </c>
      <c r="N302">
        <v>1011</v>
      </c>
      <c r="O302" t="s">
        <v>666</v>
      </c>
      <c r="P302" t="s">
        <v>666</v>
      </c>
      <c r="Q302">
        <v>1</v>
      </c>
      <c r="W302">
        <v>0</v>
      </c>
      <c r="X302">
        <v>1372534845</v>
      </c>
      <c r="Y302">
        <v>1.26</v>
      </c>
      <c r="AA302">
        <v>0</v>
      </c>
      <c r="AB302">
        <v>437.63</v>
      </c>
      <c r="AC302">
        <v>11.6</v>
      </c>
      <c r="AD302">
        <v>0</v>
      </c>
      <c r="AE302">
        <v>0</v>
      </c>
      <c r="AF302">
        <v>65.709999999999994</v>
      </c>
      <c r="AG302">
        <v>11.6</v>
      </c>
      <c r="AH302">
        <v>0</v>
      </c>
      <c r="AI302">
        <v>1</v>
      </c>
      <c r="AJ302">
        <v>6.66</v>
      </c>
      <c r="AK302">
        <v>1</v>
      </c>
      <c r="AL302">
        <v>1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6</v>
      </c>
      <c r="AT302">
        <v>0.84</v>
      </c>
      <c r="AU302" t="s">
        <v>172</v>
      </c>
      <c r="AV302">
        <v>0</v>
      </c>
      <c r="AW302">
        <v>2</v>
      </c>
      <c r="AX302">
        <v>16782454</v>
      </c>
      <c r="AY302">
        <v>1</v>
      </c>
      <c r="AZ302">
        <v>0</v>
      </c>
      <c r="BA302">
        <v>315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Y302*Source!I195</f>
        <v>2.4621408000000002</v>
      </c>
      <c r="CY302">
        <f>AB302</f>
        <v>437.63</v>
      </c>
      <c r="CZ302">
        <f>AF302</f>
        <v>65.709999999999994</v>
      </c>
      <c r="DA302">
        <f>AJ302</f>
        <v>6.66</v>
      </c>
      <c r="DB302">
        <f>ROUND(((ROUND(AT302*CZ302,2)*1.25)*1.2),6)</f>
        <v>82.8</v>
      </c>
      <c r="DC302">
        <f>ROUND(((ROUND(AT302*AG302,2)*1.25)*1.2),6)</f>
        <v>14.61</v>
      </c>
    </row>
    <row r="303" spans="1:107" x14ac:dyDescent="0.2">
      <c r="A303">
        <f>ROW(Source!A195)</f>
        <v>195</v>
      </c>
      <c r="B303">
        <v>16781639</v>
      </c>
      <c r="C303">
        <v>16782261</v>
      </c>
      <c r="D303">
        <v>15249975</v>
      </c>
      <c r="E303">
        <v>1</v>
      </c>
      <c r="F303">
        <v>1</v>
      </c>
      <c r="G303">
        <v>1</v>
      </c>
      <c r="H303">
        <v>2</v>
      </c>
      <c r="I303" t="s">
        <v>853</v>
      </c>
      <c r="J303" t="s">
        <v>854</v>
      </c>
      <c r="K303" t="s">
        <v>855</v>
      </c>
      <c r="L303">
        <v>1368</v>
      </c>
      <c r="N303">
        <v>1011</v>
      </c>
      <c r="O303" t="s">
        <v>666</v>
      </c>
      <c r="P303" t="s">
        <v>666</v>
      </c>
      <c r="Q303">
        <v>1</v>
      </c>
      <c r="W303">
        <v>0</v>
      </c>
      <c r="X303">
        <v>-1403447487</v>
      </c>
      <c r="Y303">
        <v>4.05</v>
      </c>
      <c r="AA303">
        <v>0</v>
      </c>
      <c r="AB303">
        <v>13.92</v>
      </c>
      <c r="AC303">
        <v>0</v>
      </c>
      <c r="AD303">
        <v>0</v>
      </c>
      <c r="AE303">
        <v>0</v>
      </c>
      <c r="AF303">
        <v>2.09</v>
      </c>
      <c r="AG303">
        <v>0</v>
      </c>
      <c r="AH303">
        <v>0</v>
      </c>
      <c r="AI303">
        <v>1</v>
      </c>
      <c r="AJ303">
        <v>6.66</v>
      </c>
      <c r="AK303">
        <v>1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6</v>
      </c>
      <c r="AT303">
        <v>2.7</v>
      </c>
      <c r="AU303" t="s">
        <v>172</v>
      </c>
      <c r="AV303">
        <v>0</v>
      </c>
      <c r="AW303">
        <v>2</v>
      </c>
      <c r="AX303">
        <v>16782455</v>
      </c>
      <c r="AY303">
        <v>1</v>
      </c>
      <c r="AZ303">
        <v>0</v>
      </c>
      <c r="BA303">
        <v>316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Y303*Source!I195</f>
        <v>7.9140239999999995</v>
      </c>
      <c r="CY303">
        <f>AB303</f>
        <v>13.92</v>
      </c>
      <c r="CZ303">
        <f>AF303</f>
        <v>2.09</v>
      </c>
      <c r="DA303">
        <f>AJ303</f>
        <v>6.66</v>
      </c>
      <c r="DB303">
        <f>ROUND(((ROUND(AT303*CZ303,2)*1.25)*1.2),6)</f>
        <v>8.4600000000000009</v>
      </c>
      <c r="DC303">
        <f>ROUND(((ROUND(AT303*AG303,2)*1.25)*1.2),6)</f>
        <v>0</v>
      </c>
    </row>
    <row r="304" spans="1:107" x14ac:dyDescent="0.2">
      <c r="A304">
        <f>ROW(Source!A195)</f>
        <v>195</v>
      </c>
      <c r="B304">
        <v>16781639</v>
      </c>
      <c r="C304">
        <v>16782261</v>
      </c>
      <c r="D304">
        <v>15170039</v>
      </c>
      <c r="E304">
        <v>1</v>
      </c>
      <c r="F304">
        <v>1</v>
      </c>
      <c r="G304">
        <v>1</v>
      </c>
      <c r="H304">
        <v>3</v>
      </c>
      <c r="I304" t="s">
        <v>723</v>
      </c>
      <c r="J304" t="s">
        <v>724</v>
      </c>
      <c r="K304" t="s">
        <v>725</v>
      </c>
      <c r="L304">
        <v>1348</v>
      </c>
      <c r="N304">
        <v>1009</v>
      </c>
      <c r="O304" t="s">
        <v>193</v>
      </c>
      <c r="P304" t="s">
        <v>193</v>
      </c>
      <c r="Q304">
        <v>1000</v>
      </c>
      <c r="W304">
        <v>0</v>
      </c>
      <c r="X304">
        <v>1174701286</v>
      </c>
      <c r="Y304">
        <v>1.23E-2</v>
      </c>
      <c r="AA304">
        <v>79773.48</v>
      </c>
      <c r="AB304">
        <v>0</v>
      </c>
      <c r="AC304">
        <v>0</v>
      </c>
      <c r="AD304">
        <v>0</v>
      </c>
      <c r="AE304">
        <v>11978</v>
      </c>
      <c r="AF304">
        <v>0</v>
      </c>
      <c r="AG304">
        <v>0</v>
      </c>
      <c r="AH304">
        <v>0</v>
      </c>
      <c r="AI304">
        <v>6.66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6</v>
      </c>
      <c r="AT304">
        <v>1.23E-2</v>
      </c>
      <c r="AU304" t="s">
        <v>6</v>
      </c>
      <c r="AV304">
        <v>0</v>
      </c>
      <c r="AW304">
        <v>2</v>
      </c>
      <c r="AX304">
        <v>16782456</v>
      </c>
      <c r="AY304">
        <v>1</v>
      </c>
      <c r="AZ304">
        <v>0</v>
      </c>
      <c r="BA304">
        <v>317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Y304*Source!I195</f>
        <v>2.4035184000000001E-2</v>
      </c>
      <c r="CY304">
        <f>AA304</f>
        <v>79773.48</v>
      </c>
      <c r="CZ304">
        <f>AE304</f>
        <v>11978</v>
      </c>
      <c r="DA304">
        <f>AI304</f>
        <v>6.66</v>
      </c>
      <c r="DB304">
        <f>ROUND(ROUND(AT304*CZ304,2),6)</f>
        <v>147.33000000000001</v>
      </c>
      <c r="DC304">
        <f>ROUND(ROUND(AT304*AG304,2),6)</f>
        <v>0</v>
      </c>
    </row>
    <row r="305" spans="1:107" x14ac:dyDescent="0.2">
      <c r="A305">
        <f>ROW(Source!A195)</f>
        <v>195</v>
      </c>
      <c r="B305">
        <v>16781639</v>
      </c>
      <c r="C305">
        <v>16782261</v>
      </c>
      <c r="D305">
        <v>15162712</v>
      </c>
      <c r="E305">
        <v>17</v>
      </c>
      <c r="F305">
        <v>1</v>
      </c>
      <c r="G305">
        <v>1</v>
      </c>
      <c r="H305">
        <v>3</v>
      </c>
      <c r="I305" t="s">
        <v>237</v>
      </c>
      <c r="J305" t="s">
        <v>6</v>
      </c>
      <c r="K305" t="s">
        <v>238</v>
      </c>
      <c r="L305">
        <v>1339</v>
      </c>
      <c r="N305">
        <v>1007</v>
      </c>
      <c r="O305" t="s">
        <v>95</v>
      </c>
      <c r="P305" t="s">
        <v>95</v>
      </c>
      <c r="Q305">
        <v>1</v>
      </c>
      <c r="W305">
        <v>0</v>
      </c>
      <c r="X305">
        <v>-941931972</v>
      </c>
      <c r="Y305">
        <v>3.9784E-2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6.66</v>
      </c>
      <c r="AJ305">
        <v>1</v>
      </c>
      <c r="AK305">
        <v>1</v>
      </c>
      <c r="AL305">
        <v>1</v>
      </c>
      <c r="AN305">
        <v>0</v>
      </c>
      <c r="AO305">
        <v>0</v>
      </c>
      <c r="AP305">
        <v>0</v>
      </c>
      <c r="AQ305">
        <v>0</v>
      </c>
      <c r="AR305">
        <v>0</v>
      </c>
      <c r="AS305" t="s">
        <v>6</v>
      </c>
      <c r="AT305">
        <v>3.9784E-2</v>
      </c>
      <c r="AU305" t="s">
        <v>6</v>
      </c>
      <c r="AV305">
        <v>0</v>
      </c>
      <c r="AW305">
        <v>2</v>
      </c>
      <c r="AX305">
        <v>16782457</v>
      </c>
      <c r="AY305">
        <v>1</v>
      </c>
      <c r="AZ305">
        <v>6144</v>
      </c>
      <c r="BA305">
        <v>318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Y305*Source!I195</f>
        <v>7.7741118720000002E-2</v>
      </c>
      <c r="CY305">
        <f>AA305</f>
        <v>0</v>
      </c>
      <c r="CZ305">
        <f>AE305</f>
        <v>0</v>
      </c>
      <c r="DA305">
        <f>AI305</f>
        <v>6.66</v>
      </c>
      <c r="DB305">
        <f>ROUND(ROUND(AT305*CZ305,2),6)</f>
        <v>0</v>
      </c>
      <c r="DC305">
        <f>ROUND(ROUND(AT305*AG305,2),6)</f>
        <v>0</v>
      </c>
    </row>
    <row r="306" spans="1:107" x14ac:dyDescent="0.2">
      <c r="A306">
        <f>ROW(Source!A195)</f>
        <v>195</v>
      </c>
      <c r="B306">
        <v>16781639</v>
      </c>
      <c r="C306">
        <v>16782261</v>
      </c>
      <c r="D306">
        <v>15195422</v>
      </c>
      <c r="E306">
        <v>1</v>
      </c>
      <c r="F306">
        <v>1</v>
      </c>
      <c r="G306">
        <v>1</v>
      </c>
      <c r="H306">
        <v>3</v>
      </c>
      <c r="I306" t="s">
        <v>240</v>
      </c>
      <c r="J306" t="s">
        <v>242</v>
      </c>
      <c r="K306" t="s">
        <v>241</v>
      </c>
      <c r="L306">
        <v>1339</v>
      </c>
      <c r="N306">
        <v>1007</v>
      </c>
      <c r="O306" t="s">
        <v>95</v>
      </c>
      <c r="P306" t="s">
        <v>95</v>
      </c>
      <c r="Q306">
        <v>1</v>
      </c>
      <c r="W306">
        <v>0</v>
      </c>
      <c r="X306">
        <v>-1274877503</v>
      </c>
      <c r="Y306">
        <v>3.9784E-2</v>
      </c>
      <c r="AA306">
        <v>15074.18</v>
      </c>
      <c r="AB306">
        <v>0</v>
      </c>
      <c r="AC306">
        <v>0</v>
      </c>
      <c r="AD306">
        <v>0</v>
      </c>
      <c r="AE306">
        <v>2263.39</v>
      </c>
      <c r="AF306">
        <v>0</v>
      </c>
      <c r="AG306">
        <v>0</v>
      </c>
      <c r="AH306">
        <v>0</v>
      </c>
      <c r="AI306">
        <v>6.66</v>
      </c>
      <c r="AJ306">
        <v>1</v>
      </c>
      <c r="AK306">
        <v>1</v>
      </c>
      <c r="AL306">
        <v>1</v>
      </c>
      <c r="AN306">
        <v>0</v>
      </c>
      <c r="AO306">
        <v>0</v>
      </c>
      <c r="AP306">
        <v>0</v>
      </c>
      <c r="AQ306">
        <v>0</v>
      </c>
      <c r="AR306">
        <v>0</v>
      </c>
      <c r="AS306" t="s">
        <v>6</v>
      </c>
      <c r="AT306">
        <v>3.9784E-2</v>
      </c>
      <c r="AU306" t="s">
        <v>6</v>
      </c>
      <c r="AV306">
        <v>0</v>
      </c>
      <c r="AW306">
        <v>1</v>
      </c>
      <c r="AX306">
        <v>-1</v>
      </c>
      <c r="AY306">
        <v>0</v>
      </c>
      <c r="AZ306">
        <v>0</v>
      </c>
      <c r="BA306" t="s">
        <v>6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Y306*Source!I195</f>
        <v>7.7741118720000002E-2</v>
      </c>
      <c r="CY306">
        <f>AA306</f>
        <v>15074.18</v>
      </c>
      <c r="CZ306">
        <f>AE306</f>
        <v>2263.39</v>
      </c>
      <c r="DA306">
        <f>AI306</f>
        <v>6.66</v>
      </c>
      <c r="DB306">
        <f>ROUND(ROUND(AT306*CZ306,2),6)</f>
        <v>90.05</v>
      </c>
      <c r="DC306">
        <f>ROUND(ROUND(AT306*AG306,2),6)</f>
        <v>0</v>
      </c>
    </row>
    <row r="307" spans="1:107" x14ac:dyDescent="0.2">
      <c r="A307">
        <f>ROW(Source!A200)</f>
        <v>200</v>
      </c>
      <c r="B307">
        <v>16781625</v>
      </c>
      <c r="C307">
        <v>16782271</v>
      </c>
      <c r="D307">
        <v>15432236</v>
      </c>
      <c r="E307">
        <v>1</v>
      </c>
      <c r="F307">
        <v>1</v>
      </c>
      <c r="G307">
        <v>1</v>
      </c>
      <c r="H307">
        <v>1</v>
      </c>
      <c r="I307" t="s">
        <v>856</v>
      </c>
      <c r="J307" t="s">
        <v>6</v>
      </c>
      <c r="K307" t="s">
        <v>857</v>
      </c>
      <c r="L307">
        <v>1191</v>
      </c>
      <c r="N307">
        <v>1013</v>
      </c>
      <c r="O307" t="s">
        <v>660</v>
      </c>
      <c r="P307" t="s">
        <v>660</v>
      </c>
      <c r="Q307">
        <v>1</v>
      </c>
      <c r="W307">
        <v>0</v>
      </c>
      <c r="X307">
        <v>-509590494</v>
      </c>
      <c r="Y307">
        <v>43.87019999999999</v>
      </c>
      <c r="AA307">
        <v>0</v>
      </c>
      <c r="AB307">
        <v>0</v>
      </c>
      <c r="AC307">
        <v>0</v>
      </c>
      <c r="AD307">
        <v>8.17</v>
      </c>
      <c r="AE307">
        <v>0</v>
      </c>
      <c r="AF307">
        <v>0</v>
      </c>
      <c r="AG307">
        <v>0</v>
      </c>
      <c r="AH307">
        <v>8.17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6</v>
      </c>
      <c r="AT307">
        <v>31.79</v>
      </c>
      <c r="AU307" t="s">
        <v>173</v>
      </c>
      <c r="AV307">
        <v>1</v>
      </c>
      <c r="AW307">
        <v>2</v>
      </c>
      <c r="AX307">
        <v>16782272</v>
      </c>
      <c r="AY307">
        <v>1</v>
      </c>
      <c r="AZ307">
        <v>0</v>
      </c>
      <c r="BA307">
        <v>319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Y307*Source!I200</f>
        <v>84.546649439999982</v>
      </c>
      <c r="CY307">
        <f>AD307</f>
        <v>8.17</v>
      </c>
      <c r="CZ307">
        <f>AH307</f>
        <v>8.17</v>
      </c>
      <c r="DA307">
        <f>AL307</f>
        <v>1</v>
      </c>
      <c r="DB307">
        <f>ROUND(((ROUND(AT307*CZ307,2)*1.15)*1.2),6)</f>
        <v>358.41359999999997</v>
      </c>
      <c r="DC307">
        <f>ROUND(((ROUND(AT307*AG307,2)*1.15)*1.2),6)</f>
        <v>0</v>
      </c>
    </row>
    <row r="308" spans="1:107" x14ac:dyDescent="0.2">
      <c r="A308">
        <f>ROW(Source!A200)</f>
        <v>200</v>
      </c>
      <c r="B308">
        <v>16781625</v>
      </c>
      <c r="C308">
        <v>16782271</v>
      </c>
      <c r="D308">
        <v>15430395</v>
      </c>
      <c r="E308">
        <v>1</v>
      </c>
      <c r="F308">
        <v>1</v>
      </c>
      <c r="G308">
        <v>1</v>
      </c>
      <c r="H308">
        <v>1</v>
      </c>
      <c r="I308" t="s">
        <v>661</v>
      </c>
      <c r="J308" t="s">
        <v>6</v>
      </c>
      <c r="K308" t="s">
        <v>662</v>
      </c>
      <c r="L308">
        <v>1191</v>
      </c>
      <c r="N308">
        <v>1013</v>
      </c>
      <c r="O308" t="s">
        <v>660</v>
      </c>
      <c r="P308" t="s">
        <v>660</v>
      </c>
      <c r="Q308">
        <v>1</v>
      </c>
      <c r="W308">
        <v>0</v>
      </c>
      <c r="X308">
        <v>-1417349443</v>
      </c>
      <c r="Y308">
        <v>7.18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6</v>
      </c>
      <c r="AT308">
        <v>7.18</v>
      </c>
      <c r="AU308" t="s">
        <v>6</v>
      </c>
      <c r="AV308">
        <v>2</v>
      </c>
      <c r="AW308">
        <v>2</v>
      </c>
      <c r="AX308">
        <v>16782273</v>
      </c>
      <c r="AY308">
        <v>1</v>
      </c>
      <c r="AZ308">
        <v>2048</v>
      </c>
      <c r="BA308">
        <v>320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Y308*Source!I200</f>
        <v>13.837296</v>
      </c>
      <c r="CY308">
        <f>AD308</f>
        <v>0</v>
      </c>
      <c r="CZ308">
        <f>AH308</f>
        <v>0</v>
      </c>
      <c r="DA308">
        <f>AL308</f>
        <v>1</v>
      </c>
      <c r="DB308">
        <f>ROUND(ROUND(AT308*CZ308,2),6)</f>
        <v>0</v>
      </c>
      <c r="DC308">
        <f>ROUND(ROUND(AT308*AG308,2),6)</f>
        <v>0</v>
      </c>
    </row>
    <row r="309" spans="1:107" x14ac:dyDescent="0.2">
      <c r="A309">
        <f>ROW(Source!A200)</f>
        <v>200</v>
      </c>
      <c r="B309">
        <v>16781625</v>
      </c>
      <c r="C309">
        <v>16782271</v>
      </c>
      <c r="D309">
        <v>15247974</v>
      </c>
      <c r="E309">
        <v>1</v>
      </c>
      <c r="F309">
        <v>1</v>
      </c>
      <c r="G309">
        <v>1</v>
      </c>
      <c r="H309">
        <v>2</v>
      </c>
      <c r="I309" t="s">
        <v>663</v>
      </c>
      <c r="J309" t="s">
        <v>664</v>
      </c>
      <c r="K309" t="s">
        <v>665</v>
      </c>
      <c r="L309">
        <v>1368</v>
      </c>
      <c r="N309">
        <v>1011</v>
      </c>
      <c r="O309" t="s">
        <v>666</v>
      </c>
      <c r="P309" t="s">
        <v>666</v>
      </c>
      <c r="Q309">
        <v>1</v>
      </c>
      <c r="W309">
        <v>0</v>
      </c>
      <c r="X309">
        <v>1188625873</v>
      </c>
      <c r="Y309">
        <v>0.19500000000000001</v>
      </c>
      <c r="AA309">
        <v>0</v>
      </c>
      <c r="AB309">
        <v>31.26</v>
      </c>
      <c r="AC309">
        <v>13.5</v>
      </c>
      <c r="AD309">
        <v>0</v>
      </c>
      <c r="AE309">
        <v>0</v>
      </c>
      <c r="AF309">
        <v>31.26</v>
      </c>
      <c r="AG309">
        <v>13.5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6</v>
      </c>
      <c r="AT309">
        <v>0.13</v>
      </c>
      <c r="AU309" t="s">
        <v>172</v>
      </c>
      <c r="AV309">
        <v>0</v>
      </c>
      <c r="AW309">
        <v>2</v>
      </c>
      <c r="AX309">
        <v>16782274</v>
      </c>
      <c r="AY309">
        <v>1</v>
      </c>
      <c r="AZ309">
        <v>0</v>
      </c>
      <c r="BA309">
        <v>321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Y309*Source!I200</f>
        <v>0.37580400000000003</v>
      </c>
      <c r="CY309">
        <f>AB309</f>
        <v>31.26</v>
      </c>
      <c r="CZ309">
        <f>AF309</f>
        <v>31.26</v>
      </c>
      <c r="DA309">
        <f>AJ309</f>
        <v>1</v>
      </c>
      <c r="DB309">
        <f>ROUND(((ROUND(AT309*CZ309,2)*1.25)*1.2),6)</f>
        <v>6.09</v>
      </c>
      <c r="DC309">
        <f>ROUND(((ROUND(AT309*AG309,2)*1.25)*1.2),6)</f>
        <v>2.64</v>
      </c>
    </row>
    <row r="310" spans="1:107" x14ac:dyDescent="0.2">
      <c r="A310">
        <f>ROW(Source!A200)</f>
        <v>200</v>
      </c>
      <c r="B310">
        <v>16781625</v>
      </c>
      <c r="C310">
        <v>16782271</v>
      </c>
      <c r="D310">
        <v>15249073</v>
      </c>
      <c r="E310">
        <v>1</v>
      </c>
      <c r="F310">
        <v>1</v>
      </c>
      <c r="G310">
        <v>1</v>
      </c>
      <c r="H310">
        <v>2</v>
      </c>
      <c r="I310" t="s">
        <v>674</v>
      </c>
      <c r="J310" t="s">
        <v>675</v>
      </c>
      <c r="K310" t="s">
        <v>676</v>
      </c>
      <c r="L310">
        <v>1368</v>
      </c>
      <c r="N310">
        <v>1011</v>
      </c>
      <c r="O310" t="s">
        <v>666</v>
      </c>
      <c r="P310" t="s">
        <v>666</v>
      </c>
      <c r="Q310">
        <v>1</v>
      </c>
      <c r="W310">
        <v>0</v>
      </c>
      <c r="X310">
        <v>1372534845</v>
      </c>
      <c r="Y310">
        <v>0.52500000000000002</v>
      </c>
      <c r="AA310">
        <v>0</v>
      </c>
      <c r="AB310">
        <v>65.709999999999994</v>
      </c>
      <c r="AC310">
        <v>11.6</v>
      </c>
      <c r="AD310">
        <v>0</v>
      </c>
      <c r="AE310">
        <v>0</v>
      </c>
      <c r="AF310">
        <v>65.709999999999994</v>
      </c>
      <c r="AG310">
        <v>11.6</v>
      </c>
      <c r="AH310">
        <v>0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6</v>
      </c>
      <c r="AT310">
        <v>0.35</v>
      </c>
      <c r="AU310" t="s">
        <v>172</v>
      </c>
      <c r="AV310">
        <v>0</v>
      </c>
      <c r="AW310">
        <v>2</v>
      </c>
      <c r="AX310">
        <v>16782275</v>
      </c>
      <c r="AY310">
        <v>1</v>
      </c>
      <c r="AZ310">
        <v>0</v>
      </c>
      <c r="BA310">
        <v>322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Y310*Source!I200</f>
        <v>1.0117800000000001</v>
      </c>
      <c r="CY310">
        <f>AB310</f>
        <v>65.709999999999994</v>
      </c>
      <c r="CZ310">
        <f>AF310</f>
        <v>65.709999999999994</v>
      </c>
      <c r="DA310">
        <f>AJ310</f>
        <v>1</v>
      </c>
      <c r="DB310">
        <f>ROUND(((ROUND(AT310*CZ310,2)*1.25)*1.2),6)</f>
        <v>34.5</v>
      </c>
      <c r="DC310">
        <f>ROUND(((ROUND(AT310*AG310,2)*1.25)*1.2),6)</f>
        <v>6.09</v>
      </c>
    </row>
    <row r="311" spans="1:107" x14ac:dyDescent="0.2">
      <c r="A311">
        <f>ROW(Source!A200)</f>
        <v>200</v>
      </c>
      <c r="B311">
        <v>16781625</v>
      </c>
      <c r="C311">
        <v>16782271</v>
      </c>
      <c r="D311">
        <v>15249397</v>
      </c>
      <c r="E311">
        <v>1</v>
      </c>
      <c r="F311">
        <v>1</v>
      </c>
      <c r="G311">
        <v>1</v>
      </c>
      <c r="H311">
        <v>2</v>
      </c>
      <c r="I311" t="s">
        <v>858</v>
      </c>
      <c r="J311" t="s">
        <v>859</v>
      </c>
      <c r="K311" t="s">
        <v>860</v>
      </c>
      <c r="L311">
        <v>1368</v>
      </c>
      <c r="N311">
        <v>1011</v>
      </c>
      <c r="O311" t="s">
        <v>666</v>
      </c>
      <c r="P311" t="s">
        <v>666</v>
      </c>
      <c r="Q311">
        <v>1</v>
      </c>
      <c r="W311">
        <v>0</v>
      </c>
      <c r="X311">
        <v>-1589061407</v>
      </c>
      <c r="Y311">
        <v>10.049999999999999</v>
      </c>
      <c r="AA311">
        <v>0</v>
      </c>
      <c r="AB311">
        <v>90</v>
      </c>
      <c r="AC311">
        <v>10.06</v>
      </c>
      <c r="AD311">
        <v>0</v>
      </c>
      <c r="AE311">
        <v>0</v>
      </c>
      <c r="AF311">
        <v>90</v>
      </c>
      <c r="AG311">
        <v>10.06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6</v>
      </c>
      <c r="AT311">
        <v>6.7</v>
      </c>
      <c r="AU311" t="s">
        <v>172</v>
      </c>
      <c r="AV311">
        <v>0</v>
      </c>
      <c r="AW311">
        <v>2</v>
      </c>
      <c r="AX311">
        <v>16782276</v>
      </c>
      <c r="AY311">
        <v>1</v>
      </c>
      <c r="AZ311">
        <v>0</v>
      </c>
      <c r="BA311">
        <v>323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Y311*Source!I200</f>
        <v>19.368359999999999</v>
      </c>
      <c r="CY311">
        <f>AB311</f>
        <v>90</v>
      </c>
      <c r="CZ311">
        <f>AF311</f>
        <v>90</v>
      </c>
      <c r="DA311">
        <f>AJ311</f>
        <v>1</v>
      </c>
      <c r="DB311">
        <f>ROUND(((ROUND(AT311*CZ311,2)*1.25)*1.2),6)</f>
        <v>904.5</v>
      </c>
      <c r="DC311">
        <f>ROUND(((ROUND(AT311*AG311,2)*1.25)*1.2),6)</f>
        <v>101.1</v>
      </c>
    </row>
    <row r="312" spans="1:107" x14ac:dyDescent="0.2">
      <c r="A312">
        <f>ROW(Source!A200)</f>
        <v>200</v>
      </c>
      <c r="B312">
        <v>16781625</v>
      </c>
      <c r="C312">
        <v>16782271</v>
      </c>
      <c r="D312">
        <v>15162072</v>
      </c>
      <c r="E312">
        <v>17</v>
      </c>
      <c r="F312">
        <v>1</v>
      </c>
      <c r="G312">
        <v>1</v>
      </c>
      <c r="H312">
        <v>3</v>
      </c>
      <c r="I312" t="s">
        <v>248</v>
      </c>
      <c r="J312" t="s">
        <v>6</v>
      </c>
      <c r="K312" t="s">
        <v>249</v>
      </c>
      <c r="L312">
        <v>1348</v>
      </c>
      <c r="N312">
        <v>1009</v>
      </c>
      <c r="O312" t="s">
        <v>193</v>
      </c>
      <c r="P312" t="s">
        <v>193</v>
      </c>
      <c r="Q312">
        <v>1000</v>
      </c>
      <c r="W312">
        <v>0</v>
      </c>
      <c r="X312">
        <v>-16342244</v>
      </c>
      <c r="Y312">
        <v>1.8E-3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0</v>
      </c>
      <c r="AP312">
        <v>0</v>
      </c>
      <c r="AQ312">
        <v>0</v>
      </c>
      <c r="AR312">
        <v>0</v>
      </c>
      <c r="AS312" t="s">
        <v>6</v>
      </c>
      <c r="AT312">
        <v>1.8E-3</v>
      </c>
      <c r="AU312" t="s">
        <v>6</v>
      </c>
      <c r="AV312">
        <v>0</v>
      </c>
      <c r="AW312">
        <v>2</v>
      </c>
      <c r="AX312">
        <v>16782277</v>
      </c>
      <c r="AY312">
        <v>1</v>
      </c>
      <c r="AZ312">
        <v>0</v>
      </c>
      <c r="BA312">
        <v>324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Y312*Source!I200</f>
        <v>3.4689600000000001E-3</v>
      </c>
      <c r="CY312">
        <f>AA312</f>
        <v>0</v>
      </c>
      <c r="CZ312">
        <f>AE312</f>
        <v>0</v>
      </c>
      <c r="DA312">
        <f>AI312</f>
        <v>1</v>
      </c>
      <c r="DB312">
        <f>ROUND(ROUND(AT312*CZ312,2),6)</f>
        <v>0</v>
      </c>
      <c r="DC312">
        <f>ROUND(ROUND(AT312*AG312,2),6)</f>
        <v>0</v>
      </c>
    </row>
    <row r="313" spans="1:107" x14ac:dyDescent="0.2">
      <c r="A313">
        <f>ROW(Source!A200)</f>
        <v>200</v>
      </c>
      <c r="B313">
        <v>16781625</v>
      </c>
      <c r="C313">
        <v>16782271</v>
      </c>
      <c r="D313">
        <v>15170390</v>
      </c>
      <c r="E313">
        <v>1</v>
      </c>
      <c r="F313">
        <v>1</v>
      </c>
      <c r="G313">
        <v>1</v>
      </c>
      <c r="H313">
        <v>3</v>
      </c>
      <c r="I313" t="s">
        <v>251</v>
      </c>
      <c r="J313" t="s">
        <v>253</v>
      </c>
      <c r="K313" t="s">
        <v>252</v>
      </c>
      <c r="L313">
        <v>1348</v>
      </c>
      <c r="N313">
        <v>1009</v>
      </c>
      <c r="O313" t="s">
        <v>193</v>
      </c>
      <c r="P313" t="s">
        <v>193</v>
      </c>
      <c r="Q313">
        <v>1000</v>
      </c>
      <c r="W313">
        <v>0</v>
      </c>
      <c r="X313">
        <v>-1483715774</v>
      </c>
      <c r="Y313">
        <v>1.8E-3</v>
      </c>
      <c r="AA313">
        <v>52846.23</v>
      </c>
      <c r="AB313">
        <v>0</v>
      </c>
      <c r="AC313">
        <v>0</v>
      </c>
      <c r="AD313">
        <v>0</v>
      </c>
      <c r="AE313">
        <v>52846.23</v>
      </c>
      <c r="AF313">
        <v>0</v>
      </c>
      <c r="AG313">
        <v>0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0</v>
      </c>
      <c r="AP313">
        <v>0</v>
      </c>
      <c r="AQ313">
        <v>0</v>
      </c>
      <c r="AR313">
        <v>0</v>
      </c>
      <c r="AS313" t="s">
        <v>6</v>
      </c>
      <c r="AT313">
        <v>1.8E-3</v>
      </c>
      <c r="AU313" t="s">
        <v>6</v>
      </c>
      <c r="AV313">
        <v>0</v>
      </c>
      <c r="AW313">
        <v>1</v>
      </c>
      <c r="AX313">
        <v>-1</v>
      </c>
      <c r="AY313">
        <v>0</v>
      </c>
      <c r="AZ313">
        <v>0</v>
      </c>
      <c r="BA313" t="s">
        <v>6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Y313*Source!I200</f>
        <v>3.4689600000000001E-3</v>
      </c>
      <c r="CY313">
        <f>AA313</f>
        <v>52846.23</v>
      </c>
      <c r="CZ313">
        <f>AE313</f>
        <v>52846.23</v>
      </c>
      <c r="DA313">
        <f>AI313</f>
        <v>1</v>
      </c>
      <c r="DB313">
        <f>ROUND(ROUND(AT313*CZ313,2),6)</f>
        <v>95.12</v>
      </c>
      <c r="DC313">
        <f>ROUND(ROUND(AT313*AG313,2),6)</f>
        <v>0</v>
      </c>
    </row>
    <row r="314" spans="1:107" x14ac:dyDescent="0.2">
      <c r="A314">
        <f>ROW(Source!A200)</f>
        <v>200</v>
      </c>
      <c r="B314">
        <v>16781625</v>
      </c>
      <c r="C314">
        <v>16782271</v>
      </c>
      <c r="D314">
        <v>15197068</v>
      </c>
      <c r="E314">
        <v>1</v>
      </c>
      <c r="F314">
        <v>1</v>
      </c>
      <c r="G314">
        <v>1</v>
      </c>
      <c r="H314">
        <v>3</v>
      </c>
      <c r="I314" t="s">
        <v>255</v>
      </c>
      <c r="J314" t="s">
        <v>257</v>
      </c>
      <c r="K314" t="s">
        <v>256</v>
      </c>
      <c r="L314">
        <v>1339</v>
      </c>
      <c r="N314">
        <v>1007</v>
      </c>
      <c r="O314" t="s">
        <v>95</v>
      </c>
      <c r="P314" t="s">
        <v>95</v>
      </c>
      <c r="Q314">
        <v>1</v>
      </c>
      <c r="W314">
        <v>1</v>
      </c>
      <c r="X314">
        <v>-1138698268</v>
      </c>
      <c r="Y314">
        <v>-1.24</v>
      </c>
      <c r="AA314">
        <v>4319.09</v>
      </c>
      <c r="AB314">
        <v>0</v>
      </c>
      <c r="AC314">
        <v>0</v>
      </c>
      <c r="AD314">
        <v>0</v>
      </c>
      <c r="AE314">
        <v>4319.09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6</v>
      </c>
      <c r="AT314">
        <v>-1.24</v>
      </c>
      <c r="AU314" t="s">
        <v>6</v>
      </c>
      <c r="AV314">
        <v>0</v>
      </c>
      <c r="AW314">
        <v>2</v>
      </c>
      <c r="AX314">
        <v>16782278</v>
      </c>
      <c r="AY314">
        <v>1</v>
      </c>
      <c r="AZ314">
        <v>6144</v>
      </c>
      <c r="BA314">
        <v>325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Y314*Source!I200</f>
        <v>-2.3897279999999999</v>
      </c>
      <c r="CY314">
        <f>AA314</f>
        <v>4319.09</v>
      </c>
      <c r="CZ314">
        <f>AE314</f>
        <v>4319.09</v>
      </c>
      <c r="DA314">
        <f>AI314</f>
        <v>1</v>
      </c>
      <c r="DB314">
        <f>ROUND(ROUND(AT314*CZ314,2),6)</f>
        <v>-5355.67</v>
      </c>
      <c r="DC314">
        <f>ROUND(ROUND(AT314*AG314,2),6)</f>
        <v>0</v>
      </c>
    </row>
    <row r="315" spans="1:107" x14ac:dyDescent="0.2">
      <c r="A315">
        <f>ROW(Source!A200)</f>
        <v>200</v>
      </c>
      <c r="B315">
        <v>16781625</v>
      </c>
      <c r="C315">
        <v>16782271</v>
      </c>
      <c r="D315">
        <v>15197070</v>
      </c>
      <c r="E315">
        <v>1</v>
      </c>
      <c r="F315">
        <v>1</v>
      </c>
      <c r="G315">
        <v>1</v>
      </c>
      <c r="H315">
        <v>3</v>
      </c>
      <c r="I315" t="s">
        <v>259</v>
      </c>
      <c r="J315" t="s">
        <v>261</v>
      </c>
      <c r="K315" t="s">
        <v>260</v>
      </c>
      <c r="L315">
        <v>1339</v>
      </c>
      <c r="N315">
        <v>1007</v>
      </c>
      <c r="O315" t="s">
        <v>95</v>
      </c>
      <c r="P315" t="s">
        <v>95</v>
      </c>
      <c r="Q315">
        <v>1</v>
      </c>
      <c r="W315">
        <v>0</v>
      </c>
      <c r="X315">
        <v>239964002</v>
      </c>
      <c r="Y315">
        <v>1.24</v>
      </c>
      <c r="AA315">
        <v>3651.8</v>
      </c>
      <c r="AB315">
        <v>0</v>
      </c>
      <c r="AC315">
        <v>0</v>
      </c>
      <c r="AD315">
        <v>0</v>
      </c>
      <c r="AE315">
        <v>3651.8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0</v>
      </c>
      <c r="AP315">
        <v>0</v>
      </c>
      <c r="AQ315">
        <v>0</v>
      </c>
      <c r="AR315">
        <v>0</v>
      </c>
      <c r="AS315" t="s">
        <v>6</v>
      </c>
      <c r="AT315">
        <v>1.24</v>
      </c>
      <c r="AU315" t="s">
        <v>6</v>
      </c>
      <c r="AV315">
        <v>0</v>
      </c>
      <c r="AW315">
        <v>1</v>
      </c>
      <c r="AX315">
        <v>-1</v>
      </c>
      <c r="AY315">
        <v>0</v>
      </c>
      <c r="AZ315">
        <v>0</v>
      </c>
      <c r="BA315" t="s">
        <v>6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Y315*Source!I200</f>
        <v>2.3897279999999999</v>
      </c>
      <c r="CY315">
        <f>AA315</f>
        <v>3651.8</v>
      </c>
      <c r="CZ315">
        <f>AE315</f>
        <v>3651.8</v>
      </c>
      <c r="DA315">
        <f>AI315</f>
        <v>1</v>
      </c>
      <c r="DB315">
        <f>ROUND(ROUND(AT315*CZ315,2),6)</f>
        <v>4528.2299999999996</v>
      </c>
      <c r="DC315">
        <f>ROUND(ROUND(AT315*AG315,2),6)</f>
        <v>0</v>
      </c>
    </row>
    <row r="316" spans="1:107" x14ac:dyDescent="0.2">
      <c r="A316">
        <f>ROW(Source!A201)</f>
        <v>201</v>
      </c>
      <c r="B316">
        <v>16781639</v>
      </c>
      <c r="C316">
        <v>16782271</v>
      </c>
      <c r="D316">
        <v>15432236</v>
      </c>
      <c r="E316">
        <v>1</v>
      </c>
      <c r="F316">
        <v>1</v>
      </c>
      <c r="G316">
        <v>1</v>
      </c>
      <c r="H316">
        <v>1</v>
      </c>
      <c r="I316" t="s">
        <v>856</v>
      </c>
      <c r="J316" t="s">
        <v>6</v>
      </c>
      <c r="K316" t="s">
        <v>857</v>
      </c>
      <c r="L316">
        <v>1191</v>
      </c>
      <c r="N316">
        <v>1013</v>
      </c>
      <c r="O316" t="s">
        <v>660</v>
      </c>
      <c r="P316" t="s">
        <v>660</v>
      </c>
      <c r="Q316">
        <v>1</v>
      </c>
      <c r="W316">
        <v>0</v>
      </c>
      <c r="X316">
        <v>-509590494</v>
      </c>
      <c r="Y316">
        <v>43.87019999999999</v>
      </c>
      <c r="AA316">
        <v>0</v>
      </c>
      <c r="AB316">
        <v>0</v>
      </c>
      <c r="AC316">
        <v>0</v>
      </c>
      <c r="AD316">
        <v>54.41</v>
      </c>
      <c r="AE316">
        <v>0</v>
      </c>
      <c r="AF316">
        <v>0</v>
      </c>
      <c r="AG316">
        <v>0</v>
      </c>
      <c r="AH316">
        <v>8.17</v>
      </c>
      <c r="AI316">
        <v>1</v>
      </c>
      <c r="AJ316">
        <v>1</v>
      </c>
      <c r="AK316">
        <v>1</v>
      </c>
      <c r="AL316">
        <v>6.66</v>
      </c>
      <c r="AN316">
        <v>0</v>
      </c>
      <c r="AO316">
        <v>1</v>
      </c>
      <c r="AP316">
        <v>1</v>
      </c>
      <c r="AQ316">
        <v>0</v>
      </c>
      <c r="AR316">
        <v>0</v>
      </c>
      <c r="AS316" t="s">
        <v>6</v>
      </c>
      <c r="AT316">
        <v>31.79</v>
      </c>
      <c r="AU316" t="s">
        <v>173</v>
      </c>
      <c r="AV316">
        <v>1</v>
      </c>
      <c r="AW316">
        <v>2</v>
      </c>
      <c r="AX316">
        <v>16782272</v>
      </c>
      <c r="AY316">
        <v>1</v>
      </c>
      <c r="AZ316">
        <v>0</v>
      </c>
      <c r="BA316">
        <v>326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Y316*Source!I201</f>
        <v>84.546649439999982</v>
      </c>
      <c r="CY316">
        <f>AD316</f>
        <v>54.41</v>
      </c>
      <c r="CZ316">
        <f>AH316</f>
        <v>8.17</v>
      </c>
      <c r="DA316">
        <f>AL316</f>
        <v>6.66</v>
      </c>
      <c r="DB316">
        <f>ROUND(((ROUND(AT316*CZ316,2)*1.15)*1.2),6)</f>
        <v>358.41359999999997</v>
      </c>
      <c r="DC316">
        <f>ROUND(((ROUND(AT316*AG316,2)*1.15)*1.2),6)</f>
        <v>0</v>
      </c>
    </row>
    <row r="317" spans="1:107" x14ac:dyDescent="0.2">
      <c r="A317">
        <f>ROW(Source!A201)</f>
        <v>201</v>
      </c>
      <c r="B317">
        <v>16781639</v>
      </c>
      <c r="C317">
        <v>16782271</v>
      </c>
      <c r="D317">
        <v>15430395</v>
      </c>
      <c r="E317">
        <v>1</v>
      </c>
      <c r="F317">
        <v>1</v>
      </c>
      <c r="G317">
        <v>1</v>
      </c>
      <c r="H317">
        <v>1</v>
      </c>
      <c r="I317" t="s">
        <v>661</v>
      </c>
      <c r="J317" t="s">
        <v>6</v>
      </c>
      <c r="K317" t="s">
        <v>662</v>
      </c>
      <c r="L317">
        <v>1191</v>
      </c>
      <c r="N317">
        <v>1013</v>
      </c>
      <c r="O317" t="s">
        <v>660</v>
      </c>
      <c r="P317" t="s">
        <v>660</v>
      </c>
      <c r="Q317">
        <v>1</v>
      </c>
      <c r="W317">
        <v>0</v>
      </c>
      <c r="X317">
        <v>-1417349443</v>
      </c>
      <c r="Y317">
        <v>7.18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6.66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6</v>
      </c>
      <c r="AT317">
        <v>7.18</v>
      </c>
      <c r="AU317" t="s">
        <v>6</v>
      </c>
      <c r="AV317">
        <v>2</v>
      </c>
      <c r="AW317">
        <v>2</v>
      </c>
      <c r="AX317">
        <v>16782273</v>
      </c>
      <c r="AY317">
        <v>1</v>
      </c>
      <c r="AZ317">
        <v>2048</v>
      </c>
      <c r="BA317">
        <v>327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Y317*Source!I201</f>
        <v>13.837296</v>
      </c>
      <c r="CY317">
        <f>AD317</f>
        <v>0</v>
      </c>
      <c r="CZ317">
        <f>AH317</f>
        <v>0</v>
      </c>
      <c r="DA317">
        <f>AL317</f>
        <v>1</v>
      </c>
      <c r="DB317">
        <f>ROUND(ROUND(AT317*CZ317,2),6)</f>
        <v>0</v>
      </c>
      <c r="DC317">
        <f>ROUND(ROUND(AT317*AG317,2),6)</f>
        <v>0</v>
      </c>
    </row>
    <row r="318" spans="1:107" x14ac:dyDescent="0.2">
      <c r="A318">
        <f>ROW(Source!A201)</f>
        <v>201</v>
      </c>
      <c r="B318">
        <v>16781639</v>
      </c>
      <c r="C318">
        <v>16782271</v>
      </c>
      <c r="D318">
        <v>15247974</v>
      </c>
      <c r="E318">
        <v>1</v>
      </c>
      <c r="F318">
        <v>1</v>
      </c>
      <c r="G318">
        <v>1</v>
      </c>
      <c r="H318">
        <v>2</v>
      </c>
      <c r="I318" t="s">
        <v>663</v>
      </c>
      <c r="J318" t="s">
        <v>664</v>
      </c>
      <c r="K318" t="s">
        <v>665</v>
      </c>
      <c r="L318">
        <v>1368</v>
      </c>
      <c r="N318">
        <v>1011</v>
      </c>
      <c r="O318" t="s">
        <v>666</v>
      </c>
      <c r="P318" t="s">
        <v>666</v>
      </c>
      <c r="Q318">
        <v>1</v>
      </c>
      <c r="W318">
        <v>0</v>
      </c>
      <c r="X318">
        <v>1188625873</v>
      </c>
      <c r="Y318">
        <v>0.19500000000000001</v>
      </c>
      <c r="AA318">
        <v>0</v>
      </c>
      <c r="AB318">
        <v>208.19</v>
      </c>
      <c r="AC318">
        <v>13.5</v>
      </c>
      <c r="AD318">
        <v>0</v>
      </c>
      <c r="AE318">
        <v>0</v>
      </c>
      <c r="AF318">
        <v>31.26</v>
      </c>
      <c r="AG318">
        <v>13.5</v>
      </c>
      <c r="AH318">
        <v>0</v>
      </c>
      <c r="AI318">
        <v>1</v>
      </c>
      <c r="AJ318">
        <v>6.66</v>
      </c>
      <c r="AK318">
        <v>1</v>
      </c>
      <c r="AL318">
        <v>1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6</v>
      </c>
      <c r="AT318">
        <v>0.13</v>
      </c>
      <c r="AU318" t="s">
        <v>172</v>
      </c>
      <c r="AV318">
        <v>0</v>
      </c>
      <c r="AW318">
        <v>2</v>
      </c>
      <c r="AX318">
        <v>16782274</v>
      </c>
      <c r="AY318">
        <v>1</v>
      </c>
      <c r="AZ318">
        <v>0</v>
      </c>
      <c r="BA318">
        <v>328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Y318*Source!I201</f>
        <v>0.37580400000000003</v>
      </c>
      <c r="CY318">
        <f>AB318</f>
        <v>208.19</v>
      </c>
      <c r="CZ318">
        <f>AF318</f>
        <v>31.26</v>
      </c>
      <c r="DA318">
        <f>AJ318</f>
        <v>6.66</v>
      </c>
      <c r="DB318">
        <f>ROUND(((ROUND(AT318*CZ318,2)*1.25)*1.2),6)</f>
        <v>6.09</v>
      </c>
      <c r="DC318">
        <f>ROUND(((ROUND(AT318*AG318,2)*1.25)*1.2),6)</f>
        <v>2.64</v>
      </c>
    </row>
    <row r="319" spans="1:107" x14ac:dyDescent="0.2">
      <c r="A319">
        <f>ROW(Source!A201)</f>
        <v>201</v>
      </c>
      <c r="B319">
        <v>16781639</v>
      </c>
      <c r="C319">
        <v>16782271</v>
      </c>
      <c r="D319">
        <v>15249073</v>
      </c>
      <c r="E319">
        <v>1</v>
      </c>
      <c r="F319">
        <v>1</v>
      </c>
      <c r="G319">
        <v>1</v>
      </c>
      <c r="H319">
        <v>2</v>
      </c>
      <c r="I319" t="s">
        <v>674</v>
      </c>
      <c r="J319" t="s">
        <v>675</v>
      </c>
      <c r="K319" t="s">
        <v>676</v>
      </c>
      <c r="L319">
        <v>1368</v>
      </c>
      <c r="N319">
        <v>1011</v>
      </c>
      <c r="O319" t="s">
        <v>666</v>
      </c>
      <c r="P319" t="s">
        <v>666</v>
      </c>
      <c r="Q319">
        <v>1</v>
      </c>
      <c r="W319">
        <v>0</v>
      </c>
      <c r="X319">
        <v>1372534845</v>
      </c>
      <c r="Y319">
        <v>0.52500000000000002</v>
      </c>
      <c r="AA319">
        <v>0</v>
      </c>
      <c r="AB319">
        <v>437.63</v>
      </c>
      <c r="AC319">
        <v>11.6</v>
      </c>
      <c r="AD319">
        <v>0</v>
      </c>
      <c r="AE319">
        <v>0</v>
      </c>
      <c r="AF319">
        <v>65.709999999999994</v>
      </c>
      <c r="AG319">
        <v>11.6</v>
      </c>
      <c r="AH319">
        <v>0</v>
      </c>
      <c r="AI319">
        <v>1</v>
      </c>
      <c r="AJ319">
        <v>6.66</v>
      </c>
      <c r="AK319">
        <v>1</v>
      </c>
      <c r="AL319">
        <v>1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6</v>
      </c>
      <c r="AT319">
        <v>0.35</v>
      </c>
      <c r="AU319" t="s">
        <v>172</v>
      </c>
      <c r="AV319">
        <v>0</v>
      </c>
      <c r="AW319">
        <v>2</v>
      </c>
      <c r="AX319">
        <v>16782275</v>
      </c>
      <c r="AY319">
        <v>1</v>
      </c>
      <c r="AZ319">
        <v>0</v>
      </c>
      <c r="BA319">
        <v>329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Y319*Source!I201</f>
        <v>1.0117800000000001</v>
      </c>
      <c r="CY319">
        <f>AB319</f>
        <v>437.63</v>
      </c>
      <c r="CZ319">
        <f>AF319</f>
        <v>65.709999999999994</v>
      </c>
      <c r="DA319">
        <f>AJ319</f>
        <v>6.66</v>
      </c>
      <c r="DB319">
        <f>ROUND(((ROUND(AT319*CZ319,2)*1.25)*1.2),6)</f>
        <v>34.5</v>
      </c>
      <c r="DC319">
        <f>ROUND(((ROUND(AT319*AG319,2)*1.25)*1.2),6)</f>
        <v>6.09</v>
      </c>
    </row>
    <row r="320" spans="1:107" x14ac:dyDescent="0.2">
      <c r="A320">
        <f>ROW(Source!A201)</f>
        <v>201</v>
      </c>
      <c r="B320">
        <v>16781639</v>
      </c>
      <c r="C320">
        <v>16782271</v>
      </c>
      <c r="D320">
        <v>15249397</v>
      </c>
      <c r="E320">
        <v>1</v>
      </c>
      <c r="F320">
        <v>1</v>
      </c>
      <c r="G320">
        <v>1</v>
      </c>
      <c r="H320">
        <v>2</v>
      </c>
      <c r="I320" t="s">
        <v>858</v>
      </c>
      <c r="J320" t="s">
        <v>859</v>
      </c>
      <c r="K320" t="s">
        <v>860</v>
      </c>
      <c r="L320">
        <v>1368</v>
      </c>
      <c r="N320">
        <v>1011</v>
      </c>
      <c r="O320" t="s">
        <v>666</v>
      </c>
      <c r="P320" t="s">
        <v>666</v>
      </c>
      <c r="Q320">
        <v>1</v>
      </c>
      <c r="W320">
        <v>0</v>
      </c>
      <c r="X320">
        <v>-1589061407</v>
      </c>
      <c r="Y320">
        <v>10.049999999999999</v>
      </c>
      <c r="AA320">
        <v>0</v>
      </c>
      <c r="AB320">
        <v>599.4</v>
      </c>
      <c r="AC320">
        <v>10.06</v>
      </c>
      <c r="AD320">
        <v>0</v>
      </c>
      <c r="AE320">
        <v>0</v>
      </c>
      <c r="AF320">
        <v>90</v>
      </c>
      <c r="AG320">
        <v>10.06</v>
      </c>
      <c r="AH320">
        <v>0</v>
      </c>
      <c r="AI320">
        <v>1</v>
      </c>
      <c r="AJ320">
        <v>6.66</v>
      </c>
      <c r="AK320">
        <v>1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6</v>
      </c>
      <c r="AT320">
        <v>6.7</v>
      </c>
      <c r="AU320" t="s">
        <v>172</v>
      </c>
      <c r="AV320">
        <v>0</v>
      </c>
      <c r="AW320">
        <v>2</v>
      </c>
      <c r="AX320">
        <v>16782276</v>
      </c>
      <c r="AY320">
        <v>1</v>
      </c>
      <c r="AZ320">
        <v>0</v>
      </c>
      <c r="BA320">
        <v>330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Y320*Source!I201</f>
        <v>19.368359999999999</v>
      </c>
      <c r="CY320">
        <f>AB320</f>
        <v>599.4</v>
      </c>
      <c r="CZ320">
        <f>AF320</f>
        <v>90</v>
      </c>
      <c r="DA320">
        <f>AJ320</f>
        <v>6.66</v>
      </c>
      <c r="DB320">
        <f>ROUND(((ROUND(AT320*CZ320,2)*1.25)*1.2),6)</f>
        <v>904.5</v>
      </c>
      <c r="DC320">
        <f>ROUND(((ROUND(AT320*AG320,2)*1.25)*1.2),6)</f>
        <v>101.1</v>
      </c>
    </row>
    <row r="321" spans="1:107" x14ac:dyDescent="0.2">
      <c r="A321">
        <f>ROW(Source!A201)</f>
        <v>201</v>
      </c>
      <c r="B321">
        <v>16781639</v>
      </c>
      <c r="C321">
        <v>16782271</v>
      </c>
      <c r="D321">
        <v>15162072</v>
      </c>
      <c r="E321">
        <v>17</v>
      </c>
      <c r="F321">
        <v>1</v>
      </c>
      <c r="G321">
        <v>1</v>
      </c>
      <c r="H321">
        <v>3</v>
      </c>
      <c r="I321" t="s">
        <v>248</v>
      </c>
      <c r="J321" t="s">
        <v>6</v>
      </c>
      <c r="K321" t="s">
        <v>249</v>
      </c>
      <c r="L321">
        <v>1348</v>
      </c>
      <c r="N321">
        <v>1009</v>
      </c>
      <c r="O321" t="s">
        <v>193</v>
      </c>
      <c r="P321" t="s">
        <v>193</v>
      </c>
      <c r="Q321">
        <v>1000</v>
      </c>
      <c r="W321">
        <v>0</v>
      </c>
      <c r="X321">
        <v>-16342244</v>
      </c>
      <c r="Y321">
        <v>1.8E-3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6.66</v>
      </c>
      <c r="AJ321">
        <v>1</v>
      </c>
      <c r="AK321">
        <v>1</v>
      </c>
      <c r="AL321">
        <v>1</v>
      </c>
      <c r="AN321">
        <v>0</v>
      </c>
      <c r="AO321">
        <v>0</v>
      </c>
      <c r="AP321">
        <v>0</v>
      </c>
      <c r="AQ321">
        <v>0</v>
      </c>
      <c r="AR321">
        <v>0</v>
      </c>
      <c r="AS321" t="s">
        <v>6</v>
      </c>
      <c r="AT321">
        <v>1.8E-3</v>
      </c>
      <c r="AU321" t="s">
        <v>6</v>
      </c>
      <c r="AV321">
        <v>0</v>
      </c>
      <c r="AW321">
        <v>2</v>
      </c>
      <c r="AX321">
        <v>16782277</v>
      </c>
      <c r="AY321">
        <v>1</v>
      </c>
      <c r="AZ321">
        <v>0</v>
      </c>
      <c r="BA321">
        <v>331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Y321*Source!I201</f>
        <v>3.4689600000000001E-3</v>
      </c>
      <c r="CY321">
        <f>AA321</f>
        <v>0</v>
      </c>
      <c r="CZ321">
        <f>AE321</f>
        <v>0</v>
      </c>
      <c r="DA321">
        <f>AI321</f>
        <v>6.66</v>
      </c>
      <c r="DB321">
        <f>ROUND(ROUND(AT321*CZ321,2),6)</f>
        <v>0</v>
      </c>
      <c r="DC321">
        <f>ROUND(ROUND(AT321*AG321,2),6)</f>
        <v>0</v>
      </c>
    </row>
    <row r="322" spans="1:107" x14ac:dyDescent="0.2">
      <c r="A322">
        <f>ROW(Source!A201)</f>
        <v>201</v>
      </c>
      <c r="B322">
        <v>16781639</v>
      </c>
      <c r="C322">
        <v>16782271</v>
      </c>
      <c r="D322">
        <v>15170390</v>
      </c>
      <c r="E322">
        <v>1</v>
      </c>
      <c r="F322">
        <v>1</v>
      </c>
      <c r="G322">
        <v>1</v>
      </c>
      <c r="H322">
        <v>3</v>
      </c>
      <c r="I322" t="s">
        <v>251</v>
      </c>
      <c r="J322" t="s">
        <v>253</v>
      </c>
      <c r="K322" t="s">
        <v>252</v>
      </c>
      <c r="L322">
        <v>1348</v>
      </c>
      <c r="N322">
        <v>1009</v>
      </c>
      <c r="O322" t="s">
        <v>193</v>
      </c>
      <c r="P322" t="s">
        <v>193</v>
      </c>
      <c r="Q322">
        <v>1000</v>
      </c>
      <c r="W322">
        <v>0</v>
      </c>
      <c r="X322">
        <v>-1483715774</v>
      </c>
      <c r="Y322">
        <v>1.8E-3</v>
      </c>
      <c r="AA322">
        <v>351955.89</v>
      </c>
      <c r="AB322">
        <v>0</v>
      </c>
      <c r="AC322">
        <v>0</v>
      </c>
      <c r="AD322">
        <v>0</v>
      </c>
      <c r="AE322">
        <v>52846.23</v>
      </c>
      <c r="AF322">
        <v>0</v>
      </c>
      <c r="AG322">
        <v>0</v>
      </c>
      <c r="AH322">
        <v>0</v>
      </c>
      <c r="AI322">
        <v>6.66</v>
      </c>
      <c r="AJ322">
        <v>1</v>
      </c>
      <c r="AK322">
        <v>1</v>
      </c>
      <c r="AL322">
        <v>1</v>
      </c>
      <c r="AN322">
        <v>0</v>
      </c>
      <c r="AO322">
        <v>0</v>
      </c>
      <c r="AP322">
        <v>0</v>
      </c>
      <c r="AQ322">
        <v>0</v>
      </c>
      <c r="AR322">
        <v>0</v>
      </c>
      <c r="AS322" t="s">
        <v>6</v>
      </c>
      <c r="AT322">
        <v>1.8E-3</v>
      </c>
      <c r="AU322" t="s">
        <v>6</v>
      </c>
      <c r="AV322">
        <v>0</v>
      </c>
      <c r="AW322">
        <v>1</v>
      </c>
      <c r="AX322">
        <v>-1</v>
      </c>
      <c r="AY322">
        <v>0</v>
      </c>
      <c r="AZ322">
        <v>0</v>
      </c>
      <c r="BA322" t="s">
        <v>6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Y322*Source!I201</f>
        <v>3.4689600000000001E-3</v>
      </c>
      <c r="CY322">
        <f>AA322</f>
        <v>351955.89</v>
      </c>
      <c r="CZ322">
        <f>AE322</f>
        <v>52846.23</v>
      </c>
      <c r="DA322">
        <f>AI322</f>
        <v>6.66</v>
      </c>
      <c r="DB322">
        <f>ROUND(ROUND(AT322*CZ322,2),6)</f>
        <v>95.12</v>
      </c>
      <c r="DC322">
        <f>ROUND(ROUND(AT322*AG322,2),6)</f>
        <v>0</v>
      </c>
    </row>
    <row r="323" spans="1:107" x14ac:dyDescent="0.2">
      <c r="A323">
        <f>ROW(Source!A201)</f>
        <v>201</v>
      </c>
      <c r="B323">
        <v>16781639</v>
      </c>
      <c r="C323">
        <v>16782271</v>
      </c>
      <c r="D323">
        <v>15197068</v>
      </c>
      <c r="E323">
        <v>1</v>
      </c>
      <c r="F323">
        <v>1</v>
      </c>
      <c r="G323">
        <v>1</v>
      </c>
      <c r="H323">
        <v>3</v>
      </c>
      <c r="I323" t="s">
        <v>255</v>
      </c>
      <c r="J323" t="s">
        <v>257</v>
      </c>
      <c r="K323" t="s">
        <v>256</v>
      </c>
      <c r="L323">
        <v>1339</v>
      </c>
      <c r="N323">
        <v>1007</v>
      </c>
      <c r="O323" t="s">
        <v>95</v>
      </c>
      <c r="P323" t="s">
        <v>95</v>
      </c>
      <c r="Q323">
        <v>1</v>
      </c>
      <c r="W323">
        <v>1</v>
      </c>
      <c r="X323">
        <v>-1138698268</v>
      </c>
      <c r="Y323">
        <v>-1.24</v>
      </c>
      <c r="AA323">
        <v>28765.14</v>
      </c>
      <c r="AB323">
        <v>0</v>
      </c>
      <c r="AC323">
        <v>0</v>
      </c>
      <c r="AD323">
        <v>0</v>
      </c>
      <c r="AE323">
        <v>4319.09</v>
      </c>
      <c r="AF323">
        <v>0</v>
      </c>
      <c r="AG323">
        <v>0</v>
      </c>
      <c r="AH323">
        <v>0</v>
      </c>
      <c r="AI323">
        <v>6.66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6</v>
      </c>
      <c r="AT323">
        <v>-1.24</v>
      </c>
      <c r="AU323" t="s">
        <v>6</v>
      </c>
      <c r="AV323">
        <v>0</v>
      </c>
      <c r="AW323">
        <v>2</v>
      </c>
      <c r="AX323">
        <v>16782278</v>
      </c>
      <c r="AY323">
        <v>1</v>
      </c>
      <c r="AZ323">
        <v>6144</v>
      </c>
      <c r="BA323">
        <v>332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Y323*Source!I201</f>
        <v>-2.3897279999999999</v>
      </c>
      <c r="CY323">
        <f>AA323</f>
        <v>28765.14</v>
      </c>
      <c r="CZ323">
        <f>AE323</f>
        <v>4319.09</v>
      </c>
      <c r="DA323">
        <f>AI323</f>
        <v>6.66</v>
      </c>
      <c r="DB323">
        <f>ROUND(ROUND(AT323*CZ323,2),6)</f>
        <v>-5355.67</v>
      </c>
      <c r="DC323">
        <f>ROUND(ROUND(AT323*AG323,2),6)</f>
        <v>0</v>
      </c>
    </row>
    <row r="324" spans="1:107" x14ac:dyDescent="0.2">
      <c r="A324">
        <f>ROW(Source!A201)</f>
        <v>201</v>
      </c>
      <c r="B324">
        <v>16781639</v>
      </c>
      <c r="C324">
        <v>16782271</v>
      </c>
      <c r="D324">
        <v>15197070</v>
      </c>
      <c r="E324">
        <v>1</v>
      </c>
      <c r="F324">
        <v>1</v>
      </c>
      <c r="G324">
        <v>1</v>
      </c>
      <c r="H324">
        <v>3</v>
      </c>
      <c r="I324" t="s">
        <v>259</v>
      </c>
      <c r="J324" t="s">
        <v>261</v>
      </c>
      <c r="K324" t="s">
        <v>260</v>
      </c>
      <c r="L324">
        <v>1339</v>
      </c>
      <c r="N324">
        <v>1007</v>
      </c>
      <c r="O324" t="s">
        <v>95</v>
      </c>
      <c r="P324" t="s">
        <v>95</v>
      </c>
      <c r="Q324">
        <v>1</v>
      </c>
      <c r="W324">
        <v>0</v>
      </c>
      <c r="X324">
        <v>239964002</v>
      </c>
      <c r="Y324">
        <v>1.24</v>
      </c>
      <c r="AA324">
        <v>24320.99</v>
      </c>
      <c r="AB324">
        <v>0</v>
      </c>
      <c r="AC324">
        <v>0</v>
      </c>
      <c r="AD324">
        <v>0</v>
      </c>
      <c r="AE324">
        <v>3651.8</v>
      </c>
      <c r="AF324">
        <v>0</v>
      </c>
      <c r="AG324">
        <v>0</v>
      </c>
      <c r="AH324">
        <v>0</v>
      </c>
      <c r="AI324">
        <v>6.66</v>
      </c>
      <c r="AJ324">
        <v>1</v>
      </c>
      <c r="AK324">
        <v>1</v>
      </c>
      <c r="AL324">
        <v>1</v>
      </c>
      <c r="AN324">
        <v>0</v>
      </c>
      <c r="AO324">
        <v>0</v>
      </c>
      <c r="AP324">
        <v>0</v>
      </c>
      <c r="AQ324">
        <v>0</v>
      </c>
      <c r="AR324">
        <v>0</v>
      </c>
      <c r="AS324" t="s">
        <v>6</v>
      </c>
      <c r="AT324">
        <v>1.24</v>
      </c>
      <c r="AU324" t="s">
        <v>6</v>
      </c>
      <c r="AV324">
        <v>0</v>
      </c>
      <c r="AW324">
        <v>1</v>
      </c>
      <c r="AX324">
        <v>-1</v>
      </c>
      <c r="AY324">
        <v>0</v>
      </c>
      <c r="AZ324">
        <v>0</v>
      </c>
      <c r="BA324" t="s">
        <v>6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Y324*Source!I201</f>
        <v>2.3897279999999999</v>
      </c>
      <c r="CY324">
        <f>AA324</f>
        <v>24320.99</v>
      </c>
      <c r="CZ324">
        <f>AE324</f>
        <v>3651.8</v>
      </c>
      <c r="DA324">
        <f>AI324</f>
        <v>6.66</v>
      </c>
      <c r="DB324">
        <f>ROUND(ROUND(AT324*CZ324,2),6)</f>
        <v>4528.2299999999996</v>
      </c>
      <c r="DC324">
        <f>ROUND(ROUND(AT324*AG324,2),6)</f>
        <v>0</v>
      </c>
    </row>
    <row r="325" spans="1:107" x14ac:dyDescent="0.2">
      <c r="A325">
        <f>ROW(Source!A210)</f>
        <v>210</v>
      </c>
      <c r="B325">
        <v>16781625</v>
      </c>
      <c r="C325">
        <v>16782287</v>
      </c>
      <c r="D325">
        <v>15430397</v>
      </c>
      <c r="E325">
        <v>1</v>
      </c>
      <c r="F325">
        <v>1</v>
      </c>
      <c r="G325">
        <v>1</v>
      </c>
      <c r="H325">
        <v>1</v>
      </c>
      <c r="I325" t="s">
        <v>695</v>
      </c>
      <c r="J325" t="s">
        <v>6</v>
      </c>
      <c r="K325" t="s">
        <v>696</v>
      </c>
      <c r="L325">
        <v>1191</v>
      </c>
      <c r="N325">
        <v>1013</v>
      </c>
      <c r="O325" t="s">
        <v>660</v>
      </c>
      <c r="P325" t="s">
        <v>660</v>
      </c>
      <c r="Q325">
        <v>1</v>
      </c>
      <c r="W325">
        <v>0</v>
      </c>
      <c r="X325">
        <v>-1081351934</v>
      </c>
      <c r="Y325">
        <v>35.341799999999992</v>
      </c>
      <c r="AA325">
        <v>0</v>
      </c>
      <c r="AB325">
        <v>0</v>
      </c>
      <c r="AC325">
        <v>0</v>
      </c>
      <c r="AD325">
        <v>9.4</v>
      </c>
      <c r="AE325">
        <v>0</v>
      </c>
      <c r="AF325">
        <v>0</v>
      </c>
      <c r="AG325">
        <v>0</v>
      </c>
      <c r="AH325">
        <v>9.4</v>
      </c>
      <c r="AI325">
        <v>1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6</v>
      </c>
      <c r="AT325">
        <v>25.61</v>
      </c>
      <c r="AU325" t="s">
        <v>173</v>
      </c>
      <c r="AV325">
        <v>1</v>
      </c>
      <c r="AW325">
        <v>2</v>
      </c>
      <c r="AX325">
        <v>16782288</v>
      </c>
      <c r="AY325">
        <v>1</v>
      </c>
      <c r="AZ325">
        <v>0</v>
      </c>
      <c r="BA325">
        <v>333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Y325*Source!I210</f>
        <v>94.891319327999966</v>
      </c>
      <c r="CY325">
        <f>AD325</f>
        <v>9.4</v>
      </c>
      <c r="CZ325">
        <f>AH325</f>
        <v>9.4</v>
      </c>
      <c r="DA325">
        <f>AL325</f>
        <v>1</v>
      </c>
      <c r="DB325">
        <f>ROUND(((ROUND(AT325*CZ325,2)*1.15)*1.2),6)</f>
        <v>332.20740000000001</v>
      </c>
      <c r="DC325">
        <f>ROUND(((ROUND(AT325*AG325,2)*1.15)*1.2),6)</f>
        <v>0</v>
      </c>
    </row>
    <row r="326" spans="1:107" x14ac:dyDescent="0.2">
      <c r="A326">
        <f>ROW(Source!A210)</f>
        <v>210</v>
      </c>
      <c r="B326">
        <v>16781625</v>
      </c>
      <c r="C326">
        <v>16782287</v>
      </c>
      <c r="D326">
        <v>15430395</v>
      </c>
      <c r="E326">
        <v>1</v>
      </c>
      <c r="F326">
        <v>1</v>
      </c>
      <c r="G326">
        <v>1</v>
      </c>
      <c r="H326">
        <v>1</v>
      </c>
      <c r="I326" t="s">
        <v>661</v>
      </c>
      <c r="J326" t="s">
        <v>6</v>
      </c>
      <c r="K326" t="s">
        <v>662</v>
      </c>
      <c r="L326">
        <v>1191</v>
      </c>
      <c r="N326">
        <v>1013</v>
      </c>
      <c r="O326" t="s">
        <v>660</v>
      </c>
      <c r="P326" t="s">
        <v>660</v>
      </c>
      <c r="Q326">
        <v>1</v>
      </c>
      <c r="W326">
        <v>0</v>
      </c>
      <c r="X326">
        <v>-1417349443</v>
      </c>
      <c r="Y326">
        <v>0.1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1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6</v>
      </c>
      <c r="AT326">
        <v>0.1</v>
      </c>
      <c r="AU326" t="s">
        <v>6</v>
      </c>
      <c r="AV326">
        <v>2</v>
      </c>
      <c r="AW326">
        <v>2</v>
      </c>
      <c r="AX326">
        <v>16782289</v>
      </c>
      <c r="AY326">
        <v>1</v>
      </c>
      <c r="AZ326">
        <v>2048</v>
      </c>
      <c r="BA326">
        <v>334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Y326*Source!I210</f>
        <v>0.26849600000000001</v>
      </c>
      <c r="CY326">
        <f>AD326</f>
        <v>0</v>
      </c>
      <c r="CZ326">
        <f>AH326</f>
        <v>0</v>
      </c>
      <c r="DA326">
        <f>AL326</f>
        <v>1</v>
      </c>
      <c r="DB326">
        <f>ROUND(ROUND(AT326*CZ326,2),6)</f>
        <v>0</v>
      </c>
      <c r="DC326">
        <f>ROUND(ROUND(AT326*AG326,2),6)</f>
        <v>0</v>
      </c>
    </row>
    <row r="327" spans="1:107" x14ac:dyDescent="0.2">
      <c r="A327">
        <f>ROW(Source!A210)</f>
        <v>210</v>
      </c>
      <c r="B327">
        <v>16781625</v>
      </c>
      <c r="C327">
        <v>16782287</v>
      </c>
      <c r="D327">
        <v>15249073</v>
      </c>
      <c r="E327">
        <v>1</v>
      </c>
      <c r="F327">
        <v>1</v>
      </c>
      <c r="G327">
        <v>1</v>
      </c>
      <c r="H327">
        <v>2</v>
      </c>
      <c r="I327" t="s">
        <v>674</v>
      </c>
      <c r="J327" t="s">
        <v>675</v>
      </c>
      <c r="K327" t="s">
        <v>676</v>
      </c>
      <c r="L327">
        <v>1368</v>
      </c>
      <c r="N327">
        <v>1011</v>
      </c>
      <c r="O327" t="s">
        <v>666</v>
      </c>
      <c r="P327" t="s">
        <v>666</v>
      </c>
      <c r="Q327">
        <v>1</v>
      </c>
      <c r="W327">
        <v>0</v>
      </c>
      <c r="X327">
        <v>1372534845</v>
      </c>
      <c r="Y327">
        <v>0.15</v>
      </c>
      <c r="AA327">
        <v>0</v>
      </c>
      <c r="AB327">
        <v>65.709999999999994</v>
      </c>
      <c r="AC327">
        <v>11.6</v>
      </c>
      <c r="AD327">
        <v>0</v>
      </c>
      <c r="AE327">
        <v>0</v>
      </c>
      <c r="AF327">
        <v>65.709999999999994</v>
      </c>
      <c r="AG327">
        <v>11.6</v>
      </c>
      <c r="AH327">
        <v>0</v>
      </c>
      <c r="AI327">
        <v>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1</v>
      </c>
      <c r="AQ327">
        <v>0</v>
      </c>
      <c r="AR327">
        <v>0</v>
      </c>
      <c r="AS327" t="s">
        <v>6</v>
      </c>
      <c r="AT327">
        <v>0.1</v>
      </c>
      <c r="AU327" t="s">
        <v>172</v>
      </c>
      <c r="AV327">
        <v>0</v>
      </c>
      <c r="AW327">
        <v>2</v>
      </c>
      <c r="AX327">
        <v>16782290</v>
      </c>
      <c r="AY327">
        <v>1</v>
      </c>
      <c r="AZ327">
        <v>0</v>
      </c>
      <c r="BA327">
        <v>335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Y327*Source!I210</f>
        <v>0.40274399999999994</v>
      </c>
      <c r="CY327">
        <f>AB327</f>
        <v>65.709999999999994</v>
      </c>
      <c r="CZ327">
        <f>AF327</f>
        <v>65.709999999999994</v>
      </c>
      <c r="DA327">
        <f>AJ327</f>
        <v>1</v>
      </c>
      <c r="DB327">
        <f>ROUND(((ROUND(AT327*CZ327,2)*1.25)*1.2),6)</f>
        <v>9.8550000000000004</v>
      </c>
      <c r="DC327">
        <f>ROUND(((ROUND(AT327*AG327,2)*1.25)*1.2),6)</f>
        <v>1.74</v>
      </c>
    </row>
    <row r="328" spans="1:107" x14ac:dyDescent="0.2">
      <c r="A328">
        <f>ROW(Source!A210)</f>
        <v>210</v>
      </c>
      <c r="B328">
        <v>16781625</v>
      </c>
      <c r="C328">
        <v>16782287</v>
      </c>
      <c r="D328">
        <v>15162728</v>
      </c>
      <c r="E328">
        <v>17</v>
      </c>
      <c r="F328">
        <v>1</v>
      </c>
      <c r="G328">
        <v>1</v>
      </c>
      <c r="H328">
        <v>3</v>
      </c>
      <c r="I328" t="s">
        <v>267</v>
      </c>
      <c r="J328" t="s">
        <v>6</v>
      </c>
      <c r="K328" t="s">
        <v>268</v>
      </c>
      <c r="L328">
        <v>1327</v>
      </c>
      <c r="N328">
        <v>1005</v>
      </c>
      <c r="O328" t="s">
        <v>182</v>
      </c>
      <c r="P328" t="s">
        <v>182</v>
      </c>
      <c r="Q328">
        <v>1</v>
      </c>
      <c r="W328">
        <v>0</v>
      </c>
      <c r="X328">
        <v>-1235377378</v>
      </c>
      <c r="Y328">
        <v>102.5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1</v>
      </c>
      <c r="AJ328">
        <v>1</v>
      </c>
      <c r="AK328">
        <v>1</v>
      </c>
      <c r="AL328">
        <v>1</v>
      </c>
      <c r="AN328">
        <v>0</v>
      </c>
      <c r="AO328">
        <v>0</v>
      </c>
      <c r="AP328">
        <v>0</v>
      </c>
      <c r="AQ328">
        <v>0</v>
      </c>
      <c r="AR328">
        <v>0</v>
      </c>
      <c r="AS328" t="s">
        <v>6</v>
      </c>
      <c r="AT328">
        <v>102.5</v>
      </c>
      <c r="AU328" t="s">
        <v>6</v>
      </c>
      <c r="AV328">
        <v>0</v>
      </c>
      <c r="AW328">
        <v>2</v>
      </c>
      <c r="AX328">
        <v>16782291</v>
      </c>
      <c r="AY328">
        <v>1</v>
      </c>
      <c r="AZ328">
        <v>0</v>
      </c>
      <c r="BA328">
        <v>336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Y328*Source!I210</f>
        <v>275.20839999999998</v>
      </c>
      <c r="CY328">
        <f>AA328</f>
        <v>0</v>
      </c>
      <c r="CZ328">
        <f>AE328</f>
        <v>0</v>
      </c>
      <c r="DA328">
        <f>AI328</f>
        <v>1</v>
      </c>
      <c r="DB328">
        <f>ROUND(ROUND(AT328*CZ328,2),6)</f>
        <v>0</v>
      </c>
      <c r="DC328">
        <f>ROUND(ROUND(AT328*AG328,2),6)</f>
        <v>0</v>
      </c>
    </row>
    <row r="329" spans="1:107" x14ac:dyDescent="0.2">
      <c r="A329">
        <f>ROW(Source!A210)</f>
        <v>210</v>
      </c>
      <c r="B329">
        <v>16781625</v>
      </c>
      <c r="C329">
        <v>16782287</v>
      </c>
      <c r="D329">
        <v>15196295</v>
      </c>
      <c r="E329">
        <v>1</v>
      </c>
      <c r="F329">
        <v>1</v>
      </c>
      <c r="G329">
        <v>1</v>
      </c>
      <c r="H329">
        <v>3</v>
      </c>
      <c r="I329" t="s">
        <v>270</v>
      </c>
      <c r="J329" t="s">
        <v>272</v>
      </c>
      <c r="K329" t="s">
        <v>271</v>
      </c>
      <c r="L329">
        <v>1327</v>
      </c>
      <c r="N329">
        <v>1005</v>
      </c>
      <c r="O329" t="s">
        <v>182</v>
      </c>
      <c r="P329" t="s">
        <v>182</v>
      </c>
      <c r="Q329">
        <v>1</v>
      </c>
      <c r="W329">
        <v>0</v>
      </c>
      <c r="X329">
        <v>-414848835</v>
      </c>
      <c r="Y329">
        <v>102.5</v>
      </c>
      <c r="AA329">
        <v>346.78</v>
      </c>
      <c r="AB329">
        <v>0</v>
      </c>
      <c r="AC329">
        <v>0</v>
      </c>
      <c r="AD329">
        <v>0</v>
      </c>
      <c r="AE329">
        <v>346.78</v>
      </c>
      <c r="AF329">
        <v>0</v>
      </c>
      <c r="AG329">
        <v>0</v>
      </c>
      <c r="AH329">
        <v>0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0</v>
      </c>
      <c r="AP329">
        <v>0</v>
      </c>
      <c r="AQ329">
        <v>0</v>
      </c>
      <c r="AR329">
        <v>0</v>
      </c>
      <c r="AS329" t="s">
        <v>6</v>
      </c>
      <c r="AT329">
        <v>102.5</v>
      </c>
      <c r="AU329" t="s">
        <v>6</v>
      </c>
      <c r="AV329">
        <v>0</v>
      </c>
      <c r="AW329">
        <v>1</v>
      </c>
      <c r="AX329">
        <v>-1</v>
      </c>
      <c r="AY329">
        <v>0</v>
      </c>
      <c r="AZ329">
        <v>0</v>
      </c>
      <c r="BA329" t="s">
        <v>6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Y329*Source!I210</f>
        <v>275.20839999999998</v>
      </c>
      <c r="CY329">
        <f>AA329</f>
        <v>346.78</v>
      </c>
      <c r="CZ329">
        <f>AE329</f>
        <v>346.78</v>
      </c>
      <c r="DA329">
        <f>AI329</f>
        <v>1</v>
      </c>
      <c r="DB329">
        <f>ROUND(ROUND(AT329*CZ329,2),6)</f>
        <v>35544.949999999997</v>
      </c>
      <c r="DC329">
        <f>ROUND(ROUND(AT329*AG329,2),6)</f>
        <v>0</v>
      </c>
    </row>
    <row r="330" spans="1:107" x14ac:dyDescent="0.2">
      <c r="A330">
        <f>ROW(Source!A210)</f>
        <v>210</v>
      </c>
      <c r="B330">
        <v>16781625</v>
      </c>
      <c r="C330">
        <v>16782287</v>
      </c>
      <c r="D330">
        <v>15197691</v>
      </c>
      <c r="E330">
        <v>1</v>
      </c>
      <c r="F330">
        <v>1</v>
      </c>
      <c r="G330">
        <v>1</v>
      </c>
      <c r="H330">
        <v>3</v>
      </c>
      <c r="I330" t="s">
        <v>274</v>
      </c>
      <c r="J330" t="s">
        <v>276</v>
      </c>
      <c r="K330" t="s">
        <v>275</v>
      </c>
      <c r="L330">
        <v>1327</v>
      </c>
      <c r="N330">
        <v>1005</v>
      </c>
      <c r="O330" t="s">
        <v>182</v>
      </c>
      <c r="P330" t="s">
        <v>182</v>
      </c>
      <c r="Q330">
        <v>1</v>
      </c>
      <c r="W330">
        <v>0</v>
      </c>
      <c r="X330">
        <v>-1425552371</v>
      </c>
      <c r="Y330">
        <v>102.5</v>
      </c>
      <c r="AA330">
        <v>20.8</v>
      </c>
      <c r="AB330">
        <v>0</v>
      </c>
      <c r="AC330">
        <v>0</v>
      </c>
      <c r="AD330">
        <v>0</v>
      </c>
      <c r="AE330">
        <v>20.8</v>
      </c>
      <c r="AF330">
        <v>0</v>
      </c>
      <c r="AG330">
        <v>0</v>
      </c>
      <c r="AH330">
        <v>0</v>
      </c>
      <c r="AI330">
        <v>1</v>
      </c>
      <c r="AJ330">
        <v>1</v>
      </c>
      <c r="AK330">
        <v>1</v>
      </c>
      <c r="AL330">
        <v>1</v>
      </c>
      <c r="AN330">
        <v>0</v>
      </c>
      <c r="AO330">
        <v>0</v>
      </c>
      <c r="AP330">
        <v>0</v>
      </c>
      <c r="AQ330">
        <v>0</v>
      </c>
      <c r="AR330">
        <v>0</v>
      </c>
      <c r="AS330" t="s">
        <v>6</v>
      </c>
      <c r="AT330">
        <v>102.5</v>
      </c>
      <c r="AU330" t="s">
        <v>6</v>
      </c>
      <c r="AV330">
        <v>0</v>
      </c>
      <c r="AW330">
        <v>1</v>
      </c>
      <c r="AX330">
        <v>-1</v>
      </c>
      <c r="AY330">
        <v>0</v>
      </c>
      <c r="AZ330">
        <v>0</v>
      </c>
      <c r="BA330" t="s">
        <v>6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Y330*Source!I210</f>
        <v>275.20839999999998</v>
      </c>
      <c r="CY330">
        <f>AA330</f>
        <v>20.8</v>
      </c>
      <c r="CZ330">
        <f>AE330</f>
        <v>20.8</v>
      </c>
      <c r="DA330">
        <f>AI330</f>
        <v>1</v>
      </c>
      <c r="DB330">
        <f>ROUND(ROUND(AT330*CZ330,2),6)</f>
        <v>2132</v>
      </c>
      <c r="DC330">
        <f>ROUND(ROUND(AT330*AG330,2),6)</f>
        <v>0</v>
      </c>
    </row>
    <row r="331" spans="1:107" x14ac:dyDescent="0.2">
      <c r="A331">
        <f>ROW(Source!A210)</f>
        <v>210</v>
      </c>
      <c r="B331">
        <v>16781625</v>
      </c>
      <c r="C331">
        <v>16782287</v>
      </c>
      <c r="D331">
        <v>15197694</v>
      </c>
      <c r="E331">
        <v>1</v>
      </c>
      <c r="F331">
        <v>1</v>
      </c>
      <c r="G331">
        <v>1</v>
      </c>
      <c r="H331">
        <v>3</v>
      </c>
      <c r="I331" t="s">
        <v>861</v>
      </c>
      <c r="J331" t="s">
        <v>862</v>
      </c>
      <c r="K331" t="s">
        <v>863</v>
      </c>
      <c r="L331">
        <v>1330</v>
      </c>
      <c r="N331">
        <v>1005</v>
      </c>
      <c r="O331" t="s">
        <v>864</v>
      </c>
      <c r="P331" t="s">
        <v>864</v>
      </c>
      <c r="Q331">
        <v>10</v>
      </c>
      <c r="W331">
        <v>0</v>
      </c>
      <c r="X331">
        <v>1442250580</v>
      </c>
      <c r="Y331">
        <v>10.5</v>
      </c>
      <c r="AA331">
        <v>34.9</v>
      </c>
      <c r="AB331">
        <v>0</v>
      </c>
      <c r="AC331">
        <v>0</v>
      </c>
      <c r="AD331">
        <v>0</v>
      </c>
      <c r="AE331">
        <v>34.9</v>
      </c>
      <c r="AF331">
        <v>0</v>
      </c>
      <c r="AG331">
        <v>0</v>
      </c>
      <c r="AH331">
        <v>0</v>
      </c>
      <c r="AI331">
        <v>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6</v>
      </c>
      <c r="AT331">
        <v>10.5</v>
      </c>
      <c r="AU331" t="s">
        <v>6</v>
      </c>
      <c r="AV331">
        <v>0</v>
      </c>
      <c r="AW331">
        <v>2</v>
      </c>
      <c r="AX331">
        <v>16782292</v>
      </c>
      <c r="AY331">
        <v>1</v>
      </c>
      <c r="AZ331">
        <v>0</v>
      </c>
      <c r="BA331">
        <v>337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Y331*Source!I210</f>
        <v>28.192079999999997</v>
      </c>
      <c r="CY331">
        <f>AA331</f>
        <v>34.9</v>
      </c>
      <c r="CZ331">
        <f>AE331</f>
        <v>34.9</v>
      </c>
      <c r="DA331">
        <f>AI331</f>
        <v>1</v>
      </c>
      <c r="DB331">
        <f>ROUND(ROUND(AT331*CZ331,2),6)</f>
        <v>366.45</v>
      </c>
      <c r="DC331">
        <f>ROUND(ROUND(AT331*AG331,2),6)</f>
        <v>0</v>
      </c>
    </row>
    <row r="332" spans="1:107" x14ac:dyDescent="0.2">
      <c r="A332">
        <f>ROW(Source!A211)</f>
        <v>211</v>
      </c>
      <c r="B332">
        <v>16781639</v>
      </c>
      <c r="C332">
        <v>16782287</v>
      </c>
      <c r="D332">
        <v>15430397</v>
      </c>
      <c r="E332">
        <v>1</v>
      </c>
      <c r="F332">
        <v>1</v>
      </c>
      <c r="G332">
        <v>1</v>
      </c>
      <c r="H332">
        <v>1</v>
      </c>
      <c r="I332" t="s">
        <v>695</v>
      </c>
      <c r="J332" t="s">
        <v>6</v>
      </c>
      <c r="K332" t="s">
        <v>696</v>
      </c>
      <c r="L332">
        <v>1191</v>
      </c>
      <c r="N332">
        <v>1013</v>
      </c>
      <c r="O332" t="s">
        <v>660</v>
      </c>
      <c r="P332" t="s">
        <v>660</v>
      </c>
      <c r="Q332">
        <v>1</v>
      </c>
      <c r="W332">
        <v>0</v>
      </c>
      <c r="X332">
        <v>-1081351934</v>
      </c>
      <c r="Y332">
        <v>35.341799999999992</v>
      </c>
      <c r="AA332">
        <v>0</v>
      </c>
      <c r="AB332">
        <v>0</v>
      </c>
      <c r="AC332">
        <v>0</v>
      </c>
      <c r="AD332">
        <v>62.6</v>
      </c>
      <c r="AE332">
        <v>0</v>
      </c>
      <c r="AF332">
        <v>0</v>
      </c>
      <c r="AG332">
        <v>0</v>
      </c>
      <c r="AH332">
        <v>9.4</v>
      </c>
      <c r="AI332">
        <v>1</v>
      </c>
      <c r="AJ332">
        <v>1</v>
      </c>
      <c r="AK332">
        <v>1</v>
      </c>
      <c r="AL332">
        <v>6.66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6</v>
      </c>
      <c r="AT332">
        <v>25.61</v>
      </c>
      <c r="AU332" t="s">
        <v>173</v>
      </c>
      <c r="AV332">
        <v>1</v>
      </c>
      <c r="AW332">
        <v>2</v>
      </c>
      <c r="AX332">
        <v>16782288</v>
      </c>
      <c r="AY332">
        <v>1</v>
      </c>
      <c r="AZ332">
        <v>0</v>
      </c>
      <c r="BA332">
        <v>338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Y332*Source!I211</f>
        <v>94.891319327999966</v>
      </c>
      <c r="CY332">
        <f>AD332</f>
        <v>62.6</v>
      </c>
      <c r="CZ332">
        <f>AH332</f>
        <v>9.4</v>
      </c>
      <c r="DA332">
        <f>AL332</f>
        <v>6.66</v>
      </c>
      <c r="DB332">
        <f>ROUND(((ROUND(AT332*CZ332,2)*1.15)*1.2),6)</f>
        <v>332.20740000000001</v>
      </c>
      <c r="DC332">
        <f>ROUND(((ROUND(AT332*AG332,2)*1.15)*1.2),6)</f>
        <v>0</v>
      </c>
    </row>
    <row r="333" spans="1:107" x14ac:dyDescent="0.2">
      <c r="A333">
        <f>ROW(Source!A211)</f>
        <v>211</v>
      </c>
      <c r="B333">
        <v>16781639</v>
      </c>
      <c r="C333">
        <v>16782287</v>
      </c>
      <c r="D333">
        <v>15430395</v>
      </c>
      <c r="E333">
        <v>1</v>
      </c>
      <c r="F333">
        <v>1</v>
      </c>
      <c r="G333">
        <v>1</v>
      </c>
      <c r="H333">
        <v>1</v>
      </c>
      <c r="I333" t="s">
        <v>661</v>
      </c>
      <c r="J333" t="s">
        <v>6</v>
      </c>
      <c r="K333" t="s">
        <v>662</v>
      </c>
      <c r="L333">
        <v>1191</v>
      </c>
      <c r="N333">
        <v>1013</v>
      </c>
      <c r="O333" t="s">
        <v>660</v>
      </c>
      <c r="P333" t="s">
        <v>660</v>
      </c>
      <c r="Q333">
        <v>1</v>
      </c>
      <c r="W333">
        <v>0</v>
      </c>
      <c r="X333">
        <v>-1417349443</v>
      </c>
      <c r="Y333">
        <v>0.1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1</v>
      </c>
      <c r="AJ333">
        <v>1</v>
      </c>
      <c r="AK333">
        <v>6.66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6</v>
      </c>
      <c r="AT333">
        <v>0.1</v>
      </c>
      <c r="AU333" t="s">
        <v>6</v>
      </c>
      <c r="AV333">
        <v>2</v>
      </c>
      <c r="AW333">
        <v>2</v>
      </c>
      <c r="AX333">
        <v>16782289</v>
      </c>
      <c r="AY333">
        <v>1</v>
      </c>
      <c r="AZ333">
        <v>2048</v>
      </c>
      <c r="BA333">
        <v>339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Y333*Source!I211</f>
        <v>0.26849600000000001</v>
      </c>
      <c r="CY333">
        <f>AD333</f>
        <v>0</v>
      </c>
      <c r="CZ333">
        <f>AH333</f>
        <v>0</v>
      </c>
      <c r="DA333">
        <f>AL333</f>
        <v>1</v>
      </c>
      <c r="DB333">
        <f>ROUND(ROUND(AT333*CZ333,2),6)</f>
        <v>0</v>
      </c>
      <c r="DC333">
        <f>ROUND(ROUND(AT333*AG333,2),6)</f>
        <v>0</v>
      </c>
    </row>
    <row r="334" spans="1:107" x14ac:dyDescent="0.2">
      <c r="A334">
        <f>ROW(Source!A211)</f>
        <v>211</v>
      </c>
      <c r="B334">
        <v>16781639</v>
      </c>
      <c r="C334">
        <v>16782287</v>
      </c>
      <c r="D334">
        <v>15249073</v>
      </c>
      <c r="E334">
        <v>1</v>
      </c>
      <c r="F334">
        <v>1</v>
      </c>
      <c r="G334">
        <v>1</v>
      </c>
      <c r="H334">
        <v>2</v>
      </c>
      <c r="I334" t="s">
        <v>674</v>
      </c>
      <c r="J334" t="s">
        <v>675</v>
      </c>
      <c r="K334" t="s">
        <v>676</v>
      </c>
      <c r="L334">
        <v>1368</v>
      </c>
      <c r="N334">
        <v>1011</v>
      </c>
      <c r="O334" t="s">
        <v>666</v>
      </c>
      <c r="P334" t="s">
        <v>666</v>
      </c>
      <c r="Q334">
        <v>1</v>
      </c>
      <c r="W334">
        <v>0</v>
      </c>
      <c r="X334">
        <v>1372534845</v>
      </c>
      <c r="Y334">
        <v>0.15</v>
      </c>
      <c r="AA334">
        <v>0</v>
      </c>
      <c r="AB334">
        <v>437.63</v>
      </c>
      <c r="AC334">
        <v>11.6</v>
      </c>
      <c r="AD334">
        <v>0</v>
      </c>
      <c r="AE334">
        <v>0</v>
      </c>
      <c r="AF334">
        <v>65.709999999999994</v>
      </c>
      <c r="AG334">
        <v>11.6</v>
      </c>
      <c r="AH334">
        <v>0</v>
      </c>
      <c r="AI334">
        <v>1</v>
      </c>
      <c r="AJ334">
        <v>6.66</v>
      </c>
      <c r="AK334">
        <v>1</v>
      </c>
      <c r="AL334">
        <v>1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6</v>
      </c>
      <c r="AT334">
        <v>0.1</v>
      </c>
      <c r="AU334" t="s">
        <v>172</v>
      </c>
      <c r="AV334">
        <v>0</v>
      </c>
      <c r="AW334">
        <v>2</v>
      </c>
      <c r="AX334">
        <v>16782290</v>
      </c>
      <c r="AY334">
        <v>1</v>
      </c>
      <c r="AZ334">
        <v>0</v>
      </c>
      <c r="BA334">
        <v>340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Y334*Source!I211</f>
        <v>0.40274399999999994</v>
      </c>
      <c r="CY334">
        <f>AB334</f>
        <v>437.63</v>
      </c>
      <c r="CZ334">
        <f>AF334</f>
        <v>65.709999999999994</v>
      </c>
      <c r="DA334">
        <f>AJ334</f>
        <v>6.66</v>
      </c>
      <c r="DB334">
        <f>ROUND(((ROUND(AT334*CZ334,2)*1.25)*1.2),6)</f>
        <v>9.8550000000000004</v>
      </c>
      <c r="DC334">
        <f>ROUND(((ROUND(AT334*AG334,2)*1.25)*1.2),6)</f>
        <v>1.74</v>
      </c>
    </row>
    <row r="335" spans="1:107" x14ac:dyDescent="0.2">
      <c r="A335">
        <f>ROW(Source!A211)</f>
        <v>211</v>
      </c>
      <c r="B335">
        <v>16781639</v>
      </c>
      <c r="C335">
        <v>16782287</v>
      </c>
      <c r="D335">
        <v>15162728</v>
      </c>
      <c r="E335">
        <v>17</v>
      </c>
      <c r="F335">
        <v>1</v>
      </c>
      <c r="G335">
        <v>1</v>
      </c>
      <c r="H335">
        <v>3</v>
      </c>
      <c r="I335" t="s">
        <v>267</v>
      </c>
      <c r="J335" t="s">
        <v>6</v>
      </c>
      <c r="K335" t="s">
        <v>268</v>
      </c>
      <c r="L335">
        <v>1327</v>
      </c>
      <c r="N335">
        <v>1005</v>
      </c>
      <c r="O335" t="s">
        <v>182</v>
      </c>
      <c r="P335" t="s">
        <v>182</v>
      </c>
      <c r="Q335">
        <v>1</v>
      </c>
      <c r="W335">
        <v>0</v>
      </c>
      <c r="X335">
        <v>-1235377378</v>
      </c>
      <c r="Y335">
        <v>102.5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6.66</v>
      </c>
      <c r="AJ335">
        <v>1</v>
      </c>
      <c r="AK335">
        <v>1</v>
      </c>
      <c r="AL335">
        <v>1</v>
      </c>
      <c r="AN335">
        <v>0</v>
      </c>
      <c r="AO335">
        <v>0</v>
      </c>
      <c r="AP335">
        <v>0</v>
      </c>
      <c r="AQ335">
        <v>0</v>
      </c>
      <c r="AR335">
        <v>0</v>
      </c>
      <c r="AS335" t="s">
        <v>6</v>
      </c>
      <c r="AT335">
        <v>102.5</v>
      </c>
      <c r="AU335" t="s">
        <v>6</v>
      </c>
      <c r="AV335">
        <v>0</v>
      </c>
      <c r="AW335">
        <v>2</v>
      </c>
      <c r="AX335">
        <v>16782291</v>
      </c>
      <c r="AY335">
        <v>1</v>
      </c>
      <c r="AZ335">
        <v>0</v>
      </c>
      <c r="BA335">
        <v>341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Y335*Source!I211</f>
        <v>275.20839999999998</v>
      </c>
      <c r="CY335">
        <f>AA335</f>
        <v>0</v>
      </c>
      <c r="CZ335">
        <f>AE335</f>
        <v>0</v>
      </c>
      <c r="DA335">
        <f>AI335</f>
        <v>6.66</v>
      </c>
      <c r="DB335">
        <f>ROUND(ROUND(AT335*CZ335,2),6)</f>
        <v>0</v>
      </c>
      <c r="DC335">
        <f>ROUND(ROUND(AT335*AG335,2),6)</f>
        <v>0</v>
      </c>
    </row>
    <row r="336" spans="1:107" x14ac:dyDescent="0.2">
      <c r="A336">
        <f>ROW(Source!A211)</f>
        <v>211</v>
      </c>
      <c r="B336">
        <v>16781639</v>
      </c>
      <c r="C336">
        <v>16782287</v>
      </c>
      <c r="D336">
        <v>15196295</v>
      </c>
      <c r="E336">
        <v>1</v>
      </c>
      <c r="F336">
        <v>1</v>
      </c>
      <c r="G336">
        <v>1</v>
      </c>
      <c r="H336">
        <v>3</v>
      </c>
      <c r="I336" t="s">
        <v>270</v>
      </c>
      <c r="J336" t="s">
        <v>272</v>
      </c>
      <c r="K336" t="s">
        <v>271</v>
      </c>
      <c r="L336">
        <v>1327</v>
      </c>
      <c r="N336">
        <v>1005</v>
      </c>
      <c r="O336" t="s">
        <v>182</v>
      </c>
      <c r="P336" t="s">
        <v>182</v>
      </c>
      <c r="Q336">
        <v>1</v>
      </c>
      <c r="W336">
        <v>0</v>
      </c>
      <c r="X336">
        <v>-414848835</v>
      </c>
      <c r="Y336">
        <v>102.5</v>
      </c>
      <c r="AA336">
        <v>2309.5500000000002</v>
      </c>
      <c r="AB336">
        <v>0</v>
      </c>
      <c r="AC336">
        <v>0</v>
      </c>
      <c r="AD336">
        <v>0</v>
      </c>
      <c r="AE336">
        <v>346.78</v>
      </c>
      <c r="AF336">
        <v>0</v>
      </c>
      <c r="AG336">
        <v>0</v>
      </c>
      <c r="AH336">
        <v>0</v>
      </c>
      <c r="AI336">
        <v>6.66</v>
      </c>
      <c r="AJ336">
        <v>1</v>
      </c>
      <c r="AK336">
        <v>1</v>
      </c>
      <c r="AL336">
        <v>1</v>
      </c>
      <c r="AN336">
        <v>0</v>
      </c>
      <c r="AO336">
        <v>0</v>
      </c>
      <c r="AP336">
        <v>0</v>
      </c>
      <c r="AQ336">
        <v>0</v>
      </c>
      <c r="AR336">
        <v>0</v>
      </c>
      <c r="AS336" t="s">
        <v>6</v>
      </c>
      <c r="AT336">
        <v>102.5</v>
      </c>
      <c r="AU336" t="s">
        <v>6</v>
      </c>
      <c r="AV336">
        <v>0</v>
      </c>
      <c r="AW336">
        <v>1</v>
      </c>
      <c r="AX336">
        <v>-1</v>
      </c>
      <c r="AY336">
        <v>0</v>
      </c>
      <c r="AZ336">
        <v>0</v>
      </c>
      <c r="BA336" t="s">
        <v>6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Y336*Source!I211</f>
        <v>275.20839999999998</v>
      </c>
      <c r="CY336">
        <f>AA336</f>
        <v>2309.5500000000002</v>
      </c>
      <c r="CZ336">
        <f>AE336</f>
        <v>346.78</v>
      </c>
      <c r="DA336">
        <f>AI336</f>
        <v>6.66</v>
      </c>
      <c r="DB336">
        <f>ROUND(ROUND(AT336*CZ336,2),6)</f>
        <v>35544.949999999997</v>
      </c>
      <c r="DC336">
        <f>ROUND(ROUND(AT336*AG336,2),6)</f>
        <v>0</v>
      </c>
    </row>
    <row r="337" spans="1:107" x14ac:dyDescent="0.2">
      <c r="A337">
        <f>ROW(Source!A211)</f>
        <v>211</v>
      </c>
      <c r="B337">
        <v>16781639</v>
      </c>
      <c r="C337">
        <v>16782287</v>
      </c>
      <c r="D337">
        <v>15197691</v>
      </c>
      <c r="E337">
        <v>1</v>
      </c>
      <c r="F337">
        <v>1</v>
      </c>
      <c r="G337">
        <v>1</v>
      </c>
      <c r="H337">
        <v>3</v>
      </c>
      <c r="I337" t="s">
        <v>274</v>
      </c>
      <c r="J337" t="s">
        <v>276</v>
      </c>
      <c r="K337" t="s">
        <v>275</v>
      </c>
      <c r="L337">
        <v>1327</v>
      </c>
      <c r="N337">
        <v>1005</v>
      </c>
      <c r="O337" t="s">
        <v>182</v>
      </c>
      <c r="P337" t="s">
        <v>182</v>
      </c>
      <c r="Q337">
        <v>1</v>
      </c>
      <c r="W337">
        <v>0</v>
      </c>
      <c r="X337">
        <v>-1425552371</v>
      </c>
      <c r="Y337">
        <v>102.5</v>
      </c>
      <c r="AA337">
        <v>138.53</v>
      </c>
      <c r="AB337">
        <v>0</v>
      </c>
      <c r="AC337">
        <v>0</v>
      </c>
      <c r="AD337">
        <v>0</v>
      </c>
      <c r="AE337">
        <v>20.8</v>
      </c>
      <c r="AF337">
        <v>0</v>
      </c>
      <c r="AG337">
        <v>0</v>
      </c>
      <c r="AH337">
        <v>0</v>
      </c>
      <c r="AI337">
        <v>6.66</v>
      </c>
      <c r="AJ337">
        <v>1</v>
      </c>
      <c r="AK337">
        <v>1</v>
      </c>
      <c r="AL337">
        <v>1</v>
      </c>
      <c r="AN337">
        <v>0</v>
      </c>
      <c r="AO337">
        <v>0</v>
      </c>
      <c r="AP337">
        <v>0</v>
      </c>
      <c r="AQ337">
        <v>0</v>
      </c>
      <c r="AR337">
        <v>0</v>
      </c>
      <c r="AS337" t="s">
        <v>6</v>
      </c>
      <c r="AT337">
        <v>102.5</v>
      </c>
      <c r="AU337" t="s">
        <v>6</v>
      </c>
      <c r="AV337">
        <v>0</v>
      </c>
      <c r="AW337">
        <v>1</v>
      </c>
      <c r="AX337">
        <v>-1</v>
      </c>
      <c r="AY337">
        <v>0</v>
      </c>
      <c r="AZ337">
        <v>0</v>
      </c>
      <c r="BA337" t="s">
        <v>6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Y337*Source!I211</f>
        <v>275.20839999999998</v>
      </c>
      <c r="CY337">
        <f>AA337</f>
        <v>138.53</v>
      </c>
      <c r="CZ337">
        <f>AE337</f>
        <v>20.8</v>
      </c>
      <c r="DA337">
        <f>AI337</f>
        <v>6.66</v>
      </c>
      <c r="DB337">
        <f>ROUND(ROUND(AT337*CZ337,2),6)</f>
        <v>2132</v>
      </c>
      <c r="DC337">
        <f>ROUND(ROUND(AT337*AG337,2),6)</f>
        <v>0</v>
      </c>
    </row>
    <row r="338" spans="1:107" x14ac:dyDescent="0.2">
      <c r="A338">
        <f>ROW(Source!A211)</f>
        <v>211</v>
      </c>
      <c r="B338">
        <v>16781639</v>
      </c>
      <c r="C338">
        <v>16782287</v>
      </c>
      <c r="D338">
        <v>15197694</v>
      </c>
      <c r="E338">
        <v>1</v>
      </c>
      <c r="F338">
        <v>1</v>
      </c>
      <c r="G338">
        <v>1</v>
      </c>
      <c r="H338">
        <v>3</v>
      </c>
      <c r="I338" t="s">
        <v>861</v>
      </c>
      <c r="J338" t="s">
        <v>862</v>
      </c>
      <c r="K338" t="s">
        <v>863</v>
      </c>
      <c r="L338">
        <v>1330</v>
      </c>
      <c r="N338">
        <v>1005</v>
      </c>
      <c r="O338" t="s">
        <v>864</v>
      </c>
      <c r="P338" t="s">
        <v>864</v>
      </c>
      <c r="Q338">
        <v>10</v>
      </c>
      <c r="W338">
        <v>0</v>
      </c>
      <c r="X338">
        <v>1442250580</v>
      </c>
      <c r="Y338">
        <v>10.5</v>
      </c>
      <c r="AA338">
        <v>232.43</v>
      </c>
      <c r="AB338">
        <v>0</v>
      </c>
      <c r="AC338">
        <v>0</v>
      </c>
      <c r="AD338">
        <v>0</v>
      </c>
      <c r="AE338">
        <v>34.9</v>
      </c>
      <c r="AF338">
        <v>0</v>
      </c>
      <c r="AG338">
        <v>0</v>
      </c>
      <c r="AH338">
        <v>0</v>
      </c>
      <c r="AI338">
        <v>6.66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10.5</v>
      </c>
      <c r="AU338" t="s">
        <v>6</v>
      </c>
      <c r="AV338">
        <v>0</v>
      </c>
      <c r="AW338">
        <v>2</v>
      </c>
      <c r="AX338">
        <v>16782292</v>
      </c>
      <c r="AY338">
        <v>1</v>
      </c>
      <c r="AZ338">
        <v>0</v>
      </c>
      <c r="BA338">
        <v>342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Y338*Source!I211</f>
        <v>28.192079999999997</v>
      </c>
      <c r="CY338">
        <f>AA338</f>
        <v>232.43</v>
      </c>
      <c r="CZ338">
        <f>AE338</f>
        <v>34.9</v>
      </c>
      <c r="DA338">
        <f>AI338</f>
        <v>6.66</v>
      </c>
      <c r="DB338">
        <f>ROUND(ROUND(AT338*CZ338,2),6)</f>
        <v>366.45</v>
      </c>
      <c r="DC338">
        <f>ROUND(ROUND(AT338*AG338,2),6)</f>
        <v>0</v>
      </c>
    </row>
    <row r="339" spans="1:107" x14ac:dyDescent="0.2">
      <c r="A339">
        <f>ROW(Source!A218)</f>
        <v>218</v>
      </c>
      <c r="B339">
        <v>16781625</v>
      </c>
      <c r="C339">
        <v>16782300</v>
      </c>
      <c r="D339">
        <v>15438286</v>
      </c>
      <c r="E339">
        <v>1</v>
      </c>
      <c r="F339">
        <v>1</v>
      </c>
      <c r="G339">
        <v>1</v>
      </c>
      <c r="H339">
        <v>1</v>
      </c>
      <c r="I339" t="s">
        <v>865</v>
      </c>
      <c r="J339" t="s">
        <v>6</v>
      </c>
      <c r="K339" t="s">
        <v>866</v>
      </c>
      <c r="L339">
        <v>1191</v>
      </c>
      <c r="N339">
        <v>1013</v>
      </c>
      <c r="O339" t="s">
        <v>660</v>
      </c>
      <c r="P339" t="s">
        <v>660</v>
      </c>
      <c r="Q339">
        <v>1</v>
      </c>
      <c r="W339">
        <v>0</v>
      </c>
      <c r="X339">
        <v>-1027537862</v>
      </c>
      <c r="Y339">
        <v>9.218399999999999</v>
      </c>
      <c r="AA339">
        <v>0</v>
      </c>
      <c r="AB339">
        <v>0</v>
      </c>
      <c r="AC339">
        <v>0</v>
      </c>
      <c r="AD339">
        <v>9.18</v>
      </c>
      <c r="AE339">
        <v>0</v>
      </c>
      <c r="AF339">
        <v>0</v>
      </c>
      <c r="AG339">
        <v>0</v>
      </c>
      <c r="AH339">
        <v>9.18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6.68</v>
      </c>
      <c r="AU339" t="s">
        <v>173</v>
      </c>
      <c r="AV339">
        <v>1</v>
      </c>
      <c r="AW339">
        <v>2</v>
      </c>
      <c r="AX339">
        <v>16782301</v>
      </c>
      <c r="AY339">
        <v>1</v>
      </c>
      <c r="AZ339">
        <v>0</v>
      </c>
      <c r="BA339">
        <v>343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Y339*Source!I218</f>
        <v>6.4187719199999993</v>
      </c>
      <c r="CY339">
        <f>AD339</f>
        <v>9.18</v>
      </c>
      <c r="CZ339">
        <f>AH339</f>
        <v>9.18</v>
      </c>
      <c r="DA339">
        <f>AL339</f>
        <v>1</v>
      </c>
      <c r="DB339">
        <f>ROUND(((ROUND(AT339*CZ339,2)*1.15)*1.2),6)</f>
        <v>84.621600000000001</v>
      </c>
      <c r="DC339">
        <f>ROUND(((ROUND(AT339*AG339,2)*1.15)*1.2),6)</f>
        <v>0</v>
      </c>
    </row>
    <row r="340" spans="1:107" x14ac:dyDescent="0.2">
      <c r="A340">
        <f>ROW(Source!A218)</f>
        <v>218</v>
      </c>
      <c r="B340">
        <v>16781625</v>
      </c>
      <c r="C340">
        <v>16782300</v>
      </c>
      <c r="D340">
        <v>15430395</v>
      </c>
      <c r="E340">
        <v>1</v>
      </c>
      <c r="F340">
        <v>1</v>
      </c>
      <c r="G340">
        <v>1</v>
      </c>
      <c r="H340">
        <v>1</v>
      </c>
      <c r="I340" t="s">
        <v>661</v>
      </c>
      <c r="J340" t="s">
        <v>6</v>
      </c>
      <c r="K340" t="s">
        <v>662</v>
      </c>
      <c r="L340">
        <v>1191</v>
      </c>
      <c r="N340">
        <v>1013</v>
      </c>
      <c r="O340" t="s">
        <v>660</v>
      </c>
      <c r="P340" t="s">
        <v>660</v>
      </c>
      <c r="Q340">
        <v>1</v>
      </c>
      <c r="W340">
        <v>0</v>
      </c>
      <c r="X340">
        <v>-1417349443</v>
      </c>
      <c r="Y340">
        <v>0.04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6</v>
      </c>
      <c r="AT340">
        <v>0.04</v>
      </c>
      <c r="AU340" t="s">
        <v>6</v>
      </c>
      <c r="AV340">
        <v>2</v>
      </c>
      <c r="AW340">
        <v>2</v>
      </c>
      <c r="AX340">
        <v>16782302</v>
      </c>
      <c r="AY340">
        <v>1</v>
      </c>
      <c r="AZ340">
        <v>2048</v>
      </c>
      <c r="BA340">
        <v>344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Y340*Source!I218</f>
        <v>2.7852000000000002E-2</v>
      </c>
      <c r="CY340">
        <f>AD340</f>
        <v>0</v>
      </c>
      <c r="CZ340">
        <f>AH340</f>
        <v>0</v>
      </c>
      <c r="DA340">
        <f>AL340</f>
        <v>1</v>
      </c>
      <c r="DB340">
        <f>ROUND(ROUND(AT340*CZ340,2),6)</f>
        <v>0</v>
      </c>
      <c r="DC340">
        <f>ROUND(ROUND(AT340*AG340,2),6)</f>
        <v>0</v>
      </c>
    </row>
    <row r="341" spans="1:107" x14ac:dyDescent="0.2">
      <c r="A341">
        <f>ROW(Source!A218)</f>
        <v>218</v>
      </c>
      <c r="B341">
        <v>16781625</v>
      </c>
      <c r="C341">
        <v>16782300</v>
      </c>
      <c r="D341">
        <v>15247974</v>
      </c>
      <c r="E341">
        <v>1</v>
      </c>
      <c r="F341">
        <v>1</v>
      </c>
      <c r="G341">
        <v>1</v>
      </c>
      <c r="H341">
        <v>2</v>
      </c>
      <c r="I341" t="s">
        <v>663</v>
      </c>
      <c r="J341" t="s">
        <v>664</v>
      </c>
      <c r="K341" t="s">
        <v>665</v>
      </c>
      <c r="L341">
        <v>1368</v>
      </c>
      <c r="N341">
        <v>1011</v>
      </c>
      <c r="O341" t="s">
        <v>666</v>
      </c>
      <c r="P341" t="s">
        <v>666</v>
      </c>
      <c r="Q341">
        <v>1</v>
      </c>
      <c r="W341">
        <v>0</v>
      </c>
      <c r="X341">
        <v>1188625873</v>
      </c>
      <c r="Y341">
        <v>7.4999999999999997E-3</v>
      </c>
      <c r="AA341">
        <v>0</v>
      </c>
      <c r="AB341">
        <v>31.26</v>
      </c>
      <c r="AC341">
        <v>13.5</v>
      </c>
      <c r="AD341">
        <v>0</v>
      </c>
      <c r="AE341">
        <v>0</v>
      </c>
      <c r="AF341">
        <v>31.26</v>
      </c>
      <c r="AG341">
        <v>13.5</v>
      </c>
      <c r="AH341">
        <v>0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6</v>
      </c>
      <c r="AT341">
        <v>5.0000000000000001E-3</v>
      </c>
      <c r="AU341" t="s">
        <v>172</v>
      </c>
      <c r="AV341">
        <v>0</v>
      </c>
      <c r="AW341">
        <v>2</v>
      </c>
      <c r="AX341">
        <v>16782303</v>
      </c>
      <c r="AY341">
        <v>1</v>
      </c>
      <c r="AZ341">
        <v>0</v>
      </c>
      <c r="BA341">
        <v>345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Y341*Source!I218</f>
        <v>5.2222500000000003E-3</v>
      </c>
      <c r="CY341">
        <f>AB341</f>
        <v>31.26</v>
      </c>
      <c r="CZ341">
        <f>AF341</f>
        <v>31.26</v>
      </c>
      <c r="DA341">
        <f>AJ341</f>
        <v>1</v>
      </c>
      <c r="DB341">
        <f>ROUND(((ROUND(AT341*CZ341,2)*1.25)*1.2),6)</f>
        <v>0.24</v>
      </c>
      <c r="DC341">
        <f>ROUND(((ROUND(AT341*AG341,2)*1.25)*1.2),6)</f>
        <v>0.105</v>
      </c>
    </row>
    <row r="342" spans="1:107" x14ac:dyDescent="0.2">
      <c r="A342">
        <f>ROW(Source!A218)</f>
        <v>218</v>
      </c>
      <c r="B342">
        <v>16781625</v>
      </c>
      <c r="C342">
        <v>16782300</v>
      </c>
      <c r="D342">
        <v>15249073</v>
      </c>
      <c r="E342">
        <v>1</v>
      </c>
      <c r="F342">
        <v>1</v>
      </c>
      <c r="G342">
        <v>1</v>
      </c>
      <c r="H342">
        <v>2</v>
      </c>
      <c r="I342" t="s">
        <v>674</v>
      </c>
      <c r="J342" t="s">
        <v>675</v>
      </c>
      <c r="K342" t="s">
        <v>676</v>
      </c>
      <c r="L342">
        <v>1368</v>
      </c>
      <c r="N342">
        <v>1011</v>
      </c>
      <c r="O342" t="s">
        <v>666</v>
      </c>
      <c r="P342" t="s">
        <v>666</v>
      </c>
      <c r="Q342">
        <v>1</v>
      </c>
      <c r="W342">
        <v>0</v>
      </c>
      <c r="X342">
        <v>1372534845</v>
      </c>
      <c r="Y342">
        <v>4.4999999999999998E-2</v>
      </c>
      <c r="AA342">
        <v>0</v>
      </c>
      <c r="AB342">
        <v>65.709999999999994</v>
      </c>
      <c r="AC342">
        <v>11.6</v>
      </c>
      <c r="AD342">
        <v>0</v>
      </c>
      <c r="AE342">
        <v>0</v>
      </c>
      <c r="AF342">
        <v>65.709999999999994</v>
      </c>
      <c r="AG342">
        <v>11.6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1</v>
      </c>
      <c r="AQ342">
        <v>0</v>
      </c>
      <c r="AR342">
        <v>0</v>
      </c>
      <c r="AS342" t="s">
        <v>6</v>
      </c>
      <c r="AT342">
        <v>0.03</v>
      </c>
      <c r="AU342" t="s">
        <v>172</v>
      </c>
      <c r="AV342">
        <v>0</v>
      </c>
      <c r="AW342">
        <v>2</v>
      </c>
      <c r="AX342">
        <v>16782304</v>
      </c>
      <c r="AY342">
        <v>1</v>
      </c>
      <c r="AZ342">
        <v>0</v>
      </c>
      <c r="BA342">
        <v>346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Y342*Source!I218</f>
        <v>3.13335E-2</v>
      </c>
      <c r="CY342">
        <f>AB342</f>
        <v>65.709999999999994</v>
      </c>
      <c r="CZ342">
        <f>AF342</f>
        <v>65.709999999999994</v>
      </c>
      <c r="DA342">
        <f>AJ342</f>
        <v>1</v>
      </c>
      <c r="DB342">
        <f>ROUND(((ROUND(AT342*CZ342,2)*1.25)*1.2),6)</f>
        <v>2.9550000000000001</v>
      </c>
      <c r="DC342">
        <f>ROUND(((ROUND(AT342*AG342,2)*1.25)*1.2),6)</f>
        <v>0.52500000000000002</v>
      </c>
    </row>
    <row r="343" spans="1:107" x14ac:dyDescent="0.2">
      <c r="A343">
        <f>ROW(Source!A218)</f>
        <v>218</v>
      </c>
      <c r="B343">
        <v>16781625</v>
      </c>
      <c r="C343">
        <v>16782300</v>
      </c>
      <c r="D343">
        <v>15169972</v>
      </c>
      <c r="E343">
        <v>1</v>
      </c>
      <c r="F343">
        <v>1</v>
      </c>
      <c r="G343">
        <v>1</v>
      </c>
      <c r="H343">
        <v>3</v>
      </c>
      <c r="I343" t="s">
        <v>867</v>
      </c>
      <c r="J343" t="s">
        <v>868</v>
      </c>
      <c r="K343" t="s">
        <v>869</v>
      </c>
      <c r="L343">
        <v>1355</v>
      </c>
      <c r="N343">
        <v>1010</v>
      </c>
      <c r="O343" t="s">
        <v>292</v>
      </c>
      <c r="P343" t="s">
        <v>292</v>
      </c>
      <c r="Q343">
        <v>100</v>
      </c>
      <c r="W343">
        <v>0</v>
      </c>
      <c r="X343">
        <v>-725528132</v>
      </c>
      <c r="Y343">
        <v>2.63</v>
      </c>
      <c r="AA343">
        <v>12</v>
      </c>
      <c r="AB343">
        <v>0</v>
      </c>
      <c r="AC343">
        <v>0</v>
      </c>
      <c r="AD343">
        <v>0</v>
      </c>
      <c r="AE343">
        <v>12</v>
      </c>
      <c r="AF343">
        <v>0</v>
      </c>
      <c r="AG343">
        <v>0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6</v>
      </c>
      <c r="AT343">
        <v>2.63</v>
      </c>
      <c r="AU343" t="s">
        <v>6</v>
      </c>
      <c r="AV343">
        <v>0</v>
      </c>
      <c r="AW343">
        <v>2</v>
      </c>
      <c r="AX343">
        <v>16782305</v>
      </c>
      <c r="AY343">
        <v>1</v>
      </c>
      <c r="AZ343">
        <v>0</v>
      </c>
      <c r="BA343">
        <v>347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Y343*Source!I218</f>
        <v>1.831269</v>
      </c>
      <c r="CY343">
        <f t="shared" ref="CY343:CY351" si="57">AA343</f>
        <v>12</v>
      </c>
      <c r="CZ343">
        <f t="shared" ref="CZ343:CZ351" si="58">AE343</f>
        <v>12</v>
      </c>
      <c r="DA343">
        <f t="shared" ref="DA343:DA351" si="59">AI343</f>
        <v>1</v>
      </c>
      <c r="DB343">
        <f t="shared" ref="DB343:DB351" si="60">ROUND(ROUND(AT343*CZ343,2),6)</f>
        <v>31.56</v>
      </c>
      <c r="DC343">
        <f t="shared" ref="DC343:DC351" si="61">ROUND(ROUND(AT343*AG343,2),6)</f>
        <v>0</v>
      </c>
    </row>
    <row r="344" spans="1:107" x14ac:dyDescent="0.2">
      <c r="A344">
        <f>ROW(Source!A218)</f>
        <v>218</v>
      </c>
      <c r="B344">
        <v>16781625</v>
      </c>
      <c r="C344">
        <v>16782300</v>
      </c>
      <c r="D344">
        <v>15170075</v>
      </c>
      <c r="E344">
        <v>1</v>
      </c>
      <c r="F344">
        <v>1</v>
      </c>
      <c r="G344">
        <v>1</v>
      </c>
      <c r="H344">
        <v>3</v>
      </c>
      <c r="I344" t="s">
        <v>870</v>
      </c>
      <c r="J344" t="s">
        <v>871</v>
      </c>
      <c r="K344" t="s">
        <v>872</v>
      </c>
      <c r="L344">
        <v>1356</v>
      </c>
      <c r="N344">
        <v>1010</v>
      </c>
      <c r="O344" t="s">
        <v>748</v>
      </c>
      <c r="P344" t="s">
        <v>748</v>
      </c>
      <c r="Q344">
        <v>1000</v>
      </c>
      <c r="W344">
        <v>0</v>
      </c>
      <c r="X344">
        <v>1130533903</v>
      </c>
      <c r="Y344">
        <v>0.26300000000000001</v>
      </c>
      <c r="AA344">
        <v>160</v>
      </c>
      <c r="AB344">
        <v>0</v>
      </c>
      <c r="AC344">
        <v>0</v>
      </c>
      <c r="AD344">
        <v>0</v>
      </c>
      <c r="AE344">
        <v>160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6</v>
      </c>
      <c r="AT344">
        <v>0.26300000000000001</v>
      </c>
      <c r="AU344" t="s">
        <v>6</v>
      </c>
      <c r="AV344">
        <v>0</v>
      </c>
      <c r="AW344">
        <v>2</v>
      </c>
      <c r="AX344">
        <v>16782306</v>
      </c>
      <c r="AY344">
        <v>1</v>
      </c>
      <c r="AZ344">
        <v>0</v>
      </c>
      <c r="BA344">
        <v>348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Y344*Source!I218</f>
        <v>0.18312690000000001</v>
      </c>
      <c r="CY344">
        <f t="shared" si="57"/>
        <v>160</v>
      </c>
      <c r="CZ344">
        <f t="shared" si="58"/>
        <v>160</v>
      </c>
      <c r="DA344">
        <f t="shared" si="59"/>
        <v>1</v>
      </c>
      <c r="DB344">
        <f t="shared" si="60"/>
        <v>42.08</v>
      </c>
      <c r="DC344">
        <f t="shared" si="61"/>
        <v>0</v>
      </c>
    </row>
    <row r="345" spans="1:107" x14ac:dyDescent="0.2">
      <c r="A345">
        <f>ROW(Source!A218)</f>
        <v>218</v>
      </c>
      <c r="B345">
        <v>16781625</v>
      </c>
      <c r="C345">
        <v>16782300</v>
      </c>
      <c r="D345">
        <v>15162756</v>
      </c>
      <c r="E345">
        <v>17</v>
      </c>
      <c r="F345">
        <v>1</v>
      </c>
      <c r="G345">
        <v>1</v>
      </c>
      <c r="H345">
        <v>3</v>
      </c>
      <c r="I345" t="s">
        <v>282</v>
      </c>
      <c r="J345" t="s">
        <v>6</v>
      </c>
      <c r="K345" t="s">
        <v>283</v>
      </c>
      <c r="L345">
        <v>1301</v>
      </c>
      <c r="N345">
        <v>1003</v>
      </c>
      <c r="O345" t="s">
        <v>284</v>
      </c>
      <c r="P345" t="s">
        <v>284</v>
      </c>
      <c r="Q345">
        <v>1</v>
      </c>
      <c r="W345">
        <v>0</v>
      </c>
      <c r="X345">
        <v>-2049262376</v>
      </c>
      <c r="Y345">
        <v>101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0</v>
      </c>
      <c r="AP345">
        <v>0</v>
      </c>
      <c r="AQ345">
        <v>0</v>
      </c>
      <c r="AR345">
        <v>0</v>
      </c>
      <c r="AS345" t="s">
        <v>6</v>
      </c>
      <c r="AT345">
        <v>101</v>
      </c>
      <c r="AU345" t="s">
        <v>6</v>
      </c>
      <c r="AV345">
        <v>0</v>
      </c>
      <c r="AW345">
        <v>2</v>
      </c>
      <c r="AX345">
        <v>16782307</v>
      </c>
      <c r="AY345">
        <v>1</v>
      </c>
      <c r="AZ345">
        <v>0</v>
      </c>
      <c r="BA345">
        <v>349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Y345*Source!I218</f>
        <v>70.326300000000003</v>
      </c>
      <c r="CY345">
        <f t="shared" si="57"/>
        <v>0</v>
      </c>
      <c r="CZ345">
        <f t="shared" si="58"/>
        <v>0</v>
      </c>
      <c r="DA345">
        <f t="shared" si="59"/>
        <v>1</v>
      </c>
      <c r="DB345">
        <f t="shared" si="60"/>
        <v>0</v>
      </c>
      <c r="DC345">
        <f t="shared" si="61"/>
        <v>0</v>
      </c>
    </row>
    <row r="346" spans="1:107" x14ac:dyDescent="0.2">
      <c r="A346">
        <f>ROW(Source!A218)</f>
        <v>218</v>
      </c>
      <c r="B346">
        <v>16781625</v>
      </c>
      <c r="C346">
        <v>16782300</v>
      </c>
      <c r="D346">
        <v>15197682</v>
      </c>
      <c r="E346">
        <v>1</v>
      </c>
      <c r="F346">
        <v>1</v>
      </c>
      <c r="G346">
        <v>1</v>
      </c>
      <c r="H346">
        <v>3</v>
      </c>
      <c r="I346" t="s">
        <v>286</v>
      </c>
      <c r="J346" t="s">
        <v>288</v>
      </c>
      <c r="K346" t="s">
        <v>287</v>
      </c>
      <c r="L346">
        <v>1301</v>
      </c>
      <c r="N346">
        <v>1003</v>
      </c>
      <c r="O346" t="s">
        <v>284</v>
      </c>
      <c r="P346" t="s">
        <v>284</v>
      </c>
      <c r="Q346">
        <v>1</v>
      </c>
      <c r="W346">
        <v>0</v>
      </c>
      <c r="X346">
        <v>26470480</v>
      </c>
      <c r="Y346">
        <v>101</v>
      </c>
      <c r="AA346">
        <v>12.3</v>
      </c>
      <c r="AB346">
        <v>0</v>
      </c>
      <c r="AC346">
        <v>0</v>
      </c>
      <c r="AD346">
        <v>0</v>
      </c>
      <c r="AE346">
        <v>12.3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0</v>
      </c>
      <c r="AP346">
        <v>0</v>
      </c>
      <c r="AQ346">
        <v>0</v>
      </c>
      <c r="AR346">
        <v>0</v>
      </c>
      <c r="AS346" t="s">
        <v>6</v>
      </c>
      <c r="AT346">
        <v>101</v>
      </c>
      <c r="AU346" t="s">
        <v>6</v>
      </c>
      <c r="AV346">
        <v>0</v>
      </c>
      <c r="AW346">
        <v>1</v>
      </c>
      <c r="AX346">
        <v>-1</v>
      </c>
      <c r="AY346">
        <v>0</v>
      </c>
      <c r="AZ346">
        <v>0</v>
      </c>
      <c r="BA346" t="s">
        <v>6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Y346*Source!I218</f>
        <v>70.326300000000003</v>
      </c>
      <c r="CY346">
        <f t="shared" si="57"/>
        <v>12.3</v>
      </c>
      <c r="CZ346">
        <f t="shared" si="58"/>
        <v>12.3</v>
      </c>
      <c r="DA346">
        <f t="shared" si="59"/>
        <v>1</v>
      </c>
      <c r="DB346">
        <f t="shared" si="60"/>
        <v>1242.3</v>
      </c>
      <c r="DC346">
        <f t="shared" si="61"/>
        <v>0</v>
      </c>
    </row>
    <row r="347" spans="1:107" x14ac:dyDescent="0.2">
      <c r="A347">
        <f>ROW(Source!A218)</f>
        <v>218</v>
      </c>
      <c r="B347">
        <v>16781625</v>
      </c>
      <c r="C347">
        <v>16782300</v>
      </c>
      <c r="D347">
        <v>15197768</v>
      </c>
      <c r="E347">
        <v>1</v>
      </c>
      <c r="F347">
        <v>1</v>
      </c>
      <c r="G347">
        <v>1</v>
      </c>
      <c r="H347">
        <v>3</v>
      </c>
      <c r="I347" t="s">
        <v>290</v>
      </c>
      <c r="J347" t="s">
        <v>293</v>
      </c>
      <c r="K347" t="s">
        <v>291</v>
      </c>
      <c r="L347">
        <v>1355</v>
      </c>
      <c r="N347">
        <v>1010</v>
      </c>
      <c r="O347" t="s">
        <v>292</v>
      </c>
      <c r="P347" t="s">
        <v>292</v>
      </c>
      <c r="Q347">
        <v>100</v>
      </c>
      <c r="W347">
        <v>0</v>
      </c>
      <c r="X347">
        <v>1345842772</v>
      </c>
      <c r="Y347">
        <v>8.6169999999999997E-2</v>
      </c>
      <c r="AA347">
        <v>63</v>
      </c>
      <c r="AB347">
        <v>0</v>
      </c>
      <c r="AC347">
        <v>0</v>
      </c>
      <c r="AD347">
        <v>0</v>
      </c>
      <c r="AE347">
        <v>63</v>
      </c>
      <c r="AF347">
        <v>0</v>
      </c>
      <c r="AG347">
        <v>0</v>
      </c>
      <c r="AH347">
        <v>0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0</v>
      </c>
      <c r="AP347">
        <v>0</v>
      </c>
      <c r="AQ347">
        <v>0</v>
      </c>
      <c r="AR347">
        <v>0</v>
      </c>
      <c r="AS347" t="s">
        <v>6</v>
      </c>
      <c r="AT347">
        <v>8.6169999999999997E-2</v>
      </c>
      <c r="AU347" t="s">
        <v>6</v>
      </c>
      <c r="AV347">
        <v>0</v>
      </c>
      <c r="AW347">
        <v>1</v>
      </c>
      <c r="AX347">
        <v>-1</v>
      </c>
      <c r="AY347">
        <v>0</v>
      </c>
      <c r="AZ347">
        <v>0</v>
      </c>
      <c r="BA347" t="s">
        <v>6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Y347*Source!I218</f>
        <v>6.0000170999999998E-2</v>
      </c>
      <c r="CY347">
        <f t="shared" si="57"/>
        <v>63</v>
      </c>
      <c r="CZ347">
        <f t="shared" si="58"/>
        <v>63</v>
      </c>
      <c r="DA347">
        <f t="shared" si="59"/>
        <v>1</v>
      </c>
      <c r="DB347">
        <f t="shared" si="60"/>
        <v>5.43</v>
      </c>
      <c r="DC347">
        <f t="shared" si="61"/>
        <v>0</v>
      </c>
    </row>
    <row r="348" spans="1:107" x14ac:dyDescent="0.2">
      <c r="A348">
        <f>ROW(Source!A218)</f>
        <v>218</v>
      </c>
      <c r="B348">
        <v>16781625</v>
      </c>
      <c r="C348">
        <v>16782300</v>
      </c>
      <c r="D348">
        <v>15197770</v>
      </c>
      <c r="E348">
        <v>1</v>
      </c>
      <c r="F348">
        <v>1</v>
      </c>
      <c r="G348">
        <v>1</v>
      </c>
      <c r="H348">
        <v>3</v>
      </c>
      <c r="I348" t="s">
        <v>295</v>
      </c>
      <c r="J348" t="s">
        <v>297</v>
      </c>
      <c r="K348" t="s">
        <v>296</v>
      </c>
      <c r="L348">
        <v>1355</v>
      </c>
      <c r="N348">
        <v>1010</v>
      </c>
      <c r="O348" t="s">
        <v>292</v>
      </c>
      <c r="P348" t="s">
        <v>292</v>
      </c>
      <c r="Q348">
        <v>100</v>
      </c>
      <c r="W348">
        <v>0</v>
      </c>
      <c r="X348">
        <v>1906340979</v>
      </c>
      <c r="Y348">
        <v>8.6169999999999997E-2</v>
      </c>
      <c r="AA348">
        <v>63</v>
      </c>
      <c r="AB348">
        <v>0</v>
      </c>
      <c r="AC348">
        <v>0</v>
      </c>
      <c r="AD348">
        <v>0</v>
      </c>
      <c r="AE348">
        <v>63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0</v>
      </c>
      <c r="AP348">
        <v>0</v>
      </c>
      <c r="AQ348">
        <v>0</v>
      </c>
      <c r="AR348">
        <v>0</v>
      </c>
      <c r="AS348" t="s">
        <v>6</v>
      </c>
      <c r="AT348">
        <v>8.6169999999999997E-2</v>
      </c>
      <c r="AU348" t="s">
        <v>6</v>
      </c>
      <c r="AV348">
        <v>0</v>
      </c>
      <c r="AW348">
        <v>1</v>
      </c>
      <c r="AX348">
        <v>-1</v>
      </c>
      <c r="AY348">
        <v>0</v>
      </c>
      <c r="AZ348">
        <v>0</v>
      </c>
      <c r="BA348" t="s">
        <v>6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Y348*Source!I218</f>
        <v>6.0000170999999998E-2</v>
      </c>
      <c r="CY348">
        <f t="shared" si="57"/>
        <v>63</v>
      </c>
      <c r="CZ348">
        <f t="shared" si="58"/>
        <v>63</v>
      </c>
      <c r="DA348">
        <f t="shared" si="59"/>
        <v>1</v>
      </c>
      <c r="DB348">
        <f t="shared" si="60"/>
        <v>5.43</v>
      </c>
      <c r="DC348">
        <f t="shared" si="61"/>
        <v>0</v>
      </c>
    </row>
    <row r="349" spans="1:107" x14ac:dyDescent="0.2">
      <c r="A349">
        <f>ROW(Source!A218)</f>
        <v>218</v>
      </c>
      <c r="B349">
        <v>16781625</v>
      </c>
      <c r="C349">
        <v>16782300</v>
      </c>
      <c r="D349">
        <v>15197772</v>
      </c>
      <c r="E349">
        <v>1</v>
      </c>
      <c r="F349">
        <v>1</v>
      </c>
      <c r="G349">
        <v>1</v>
      </c>
      <c r="H349">
        <v>3</v>
      </c>
      <c r="I349" t="s">
        <v>299</v>
      </c>
      <c r="J349" t="s">
        <v>301</v>
      </c>
      <c r="K349" t="s">
        <v>300</v>
      </c>
      <c r="L349">
        <v>1355</v>
      </c>
      <c r="N349">
        <v>1010</v>
      </c>
      <c r="O349" t="s">
        <v>292</v>
      </c>
      <c r="P349" t="s">
        <v>292</v>
      </c>
      <c r="Q349">
        <v>100</v>
      </c>
      <c r="W349">
        <v>0</v>
      </c>
      <c r="X349">
        <v>848075668</v>
      </c>
      <c r="Y349">
        <v>0.40212599999999998</v>
      </c>
      <c r="AA349">
        <v>128</v>
      </c>
      <c r="AB349">
        <v>0</v>
      </c>
      <c r="AC349">
        <v>0</v>
      </c>
      <c r="AD349">
        <v>0</v>
      </c>
      <c r="AE349">
        <v>128</v>
      </c>
      <c r="AF349">
        <v>0</v>
      </c>
      <c r="AG349">
        <v>0</v>
      </c>
      <c r="AH349">
        <v>0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0</v>
      </c>
      <c r="AP349">
        <v>0</v>
      </c>
      <c r="AQ349">
        <v>0</v>
      </c>
      <c r="AR349">
        <v>0</v>
      </c>
      <c r="AS349" t="s">
        <v>6</v>
      </c>
      <c r="AT349">
        <v>0.40212599999999998</v>
      </c>
      <c r="AU349" t="s">
        <v>6</v>
      </c>
      <c r="AV349">
        <v>0</v>
      </c>
      <c r="AW349">
        <v>1</v>
      </c>
      <c r="AX349">
        <v>-1</v>
      </c>
      <c r="AY349">
        <v>0</v>
      </c>
      <c r="AZ349">
        <v>0</v>
      </c>
      <c r="BA349" t="s">
        <v>6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Y349*Source!I218</f>
        <v>0.2800003338</v>
      </c>
      <c r="CY349">
        <f t="shared" si="57"/>
        <v>128</v>
      </c>
      <c r="CZ349">
        <f t="shared" si="58"/>
        <v>128</v>
      </c>
      <c r="DA349">
        <f t="shared" si="59"/>
        <v>1</v>
      </c>
      <c r="DB349">
        <f t="shared" si="60"/>
        <v>51.47</v>
      </c>
      <c r="DC349">
        <f t="shared" si="61"/>
        <v>0</v>
      </c>
    </row>
    <row r="350" spans="1:107" x14ac:dyDescent="0.2">
      <c r="A350">
        <f>ROW(Source!A218)</f>
        <v>218</v>
      </c>
      <c r="B350">
        <v>16781625</v>
      </c>
      <c r="C350">
        <v>16782300</v>
      </c>
      <c r="D350">
        <v>15197774</v>
      </c>
      <c r="E350">
        <v>1</v>
      </c>
      <c r="F350">
        <v>1</v>
      </c>
      <c r="G350">
        <v>1</v>
      </c>
      <c r="H350">
        <v>3</v>
      </c>
      <c r="I350" t="s">
        <v>303</v>
      </c>
      <c r="J350" t="s">
        <v>305</v>
      </c>
      <c r="K350" t="s">
        <v>304</v>
      </c>
      <c r="L350">
        <v>1355</v>
      </c>
      <c r="N350">
        <v>1010</v>
      </c>
      <c r="O350" t="s">
        <v>292</v>
      </c>
      <c r="P350" t="s">
        <v>292</v>
      </c>
      <c r="Q350">
        <v>100</v>
      </c>
      <c r="W350">
        <v>0</v>
      </c>
      <c r="X350">
        <v>1508644261</v>
      </c>
      <c r="Y350">
        <v>7.1807999999999997E-2</v>
      </c>
      <c r="AA350">
        <v>128</v>
      </c>
      <c r="AB350">
        <v>0</v>
      </c>
      <c r="AC350">
        <v>0</v>
      </c>
      <c r="AD350">
        <v>0</v>
      </c>
      <c r="AE350">
        <v>128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0</v>
      </c>
      <c r="AP350">
        <v>0</v>
      </c>
      <c r="AQ350">
        <v>0</v>
      </c>
      <c r="AR350">
        <v>0</v>
      </c>
      <c r="AS350" t="s">
        <v>6</v>
      </c>
      <c r="AT350">
        <v>7.1807999999999997E-2</v>
      </c>
      <c r="AU350" t="s">
        <v>6</v>
      </c>
      <c r="AV350">
        <v>0</v>
      </c>
      <c r="AW350">
        <v>1</v>
      </c>
      <c r="AX350">
        <v>-1</v>
      </c>
      <c r="AY350">
        <v>0</v>
      </c>
      <c r="AZ350">
        <v>0</v>
      </c>
      <c r="BA350" t="s">
        <v>6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Y350*Source!I218</f>
        <v>4.99999104E-2</v>
      </c>
      <c r="CY350">
        <f t="shared" si="57"/>
        <v>128</v>
      </c>
      <c r="CZ350">
        <f t="shared" si="58"/>
        <v>128</v>
      </c>
      <c r="DA350">
        <f t="shared" si="59"/>
        <v>1</v>
      </c>
      <c r="DB350">
        <f t="shared" si="60"/>
        <v>9.19</v>
      </c>
      <c r="DC350">
        <f t="shared" si="61"/>
        <v>0</v>
      </c>
    </row>
    <row r="351" spans="1:107" x14ac:dyDescent="0.2">
      <c r="A351">
        <f>ROW(Source!A218)</f>
        <v>218</v>
      </c>
      <c r="B351">
        <v>16781625</v>
      </c>
      <c r="C351">
        <v>16782300</v>
      </c>
      <c r="D351">
        <v>15197776</v>
      </c>
      <c r="E351">
        <v>1</v>
      </c>
      <c r="F351">
        <v>1</v>
      </c>
      <c r="G351">
        <v>1</v>
      </c>
      <c r="H351">
        <v>3</v>
      </c>
      <c r="I351" t="s">
        <v>307</v>
      </c>
      <c r="J351" t="s">
        <v>309</v>
      </c>
      <c r="K351" t="s">
        <v>308</v>
      </c>
      <c r="L351">
        <v>1355</v>
      </c>
      <c r="N351">
        <v>1010</v>
      </c>
      <c r="O351" t="s">
        <v>292</v>
      </c>
      <c r="P351" t="s">
        <v>292</v>
      </c>
      <c r="Q351">
        <v>100</v>
      </c>
      <c r="W351">
        <v>0</v>
      </c>
      <c r="X351">
        <v>-1530028590</v>
      </c>
      <c r="Y351">
        <v>7.1807999999999997E-2</v>
      </c>
      <c r="AA351">
        <v>128</v>
      </c>
      <c r="AB351">
        <v>0</v>
      </c>
      <c r="AC351">
        <v>0</v>
      </c>
      <c r="AD351">
        <v>0</v>
      </c>
      <c r="AE351">
        <v>128</v>
      </c>
      <c r="AF351">
        <v>0</v>
      </c>
      <c r="AG351">
        <v>0</v>
      </c>
      <c r="AH351">
        <v>0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0</v>
      </c>
      <c r="AP351">
        <v>0</v>
      </c>
      <c r="AQ351">
        <v>0</v>
      </c>
      <c r="AR351">
        <v>0</v>
      </c>
      <c r="AS351" t="s">
        <v>6</v>
      </c>
      <c r="AT351">
        <v>7.1807999999999997E-2</v>
      </c>
      <c r="AU351" t="s">
        <v>6</v>
      </c>
      <c r="AV351">
        <v>0</v>
      </c>
      <c r="AW351">
        <v>1</v>
      </c>
      <c r="AX351">
        <v>-1</v>
      </c>
      <c r="AY351">
        <v>0</v>
      </c>
      <c r="AZ351">
        <v>0</v>
      </c>
      <c r="BA351" t="s">
        <v>6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Y351*Source!I218</f>
        <v>4.99999104E-2</v>
      </c>
      <c r="CY351">
        <f t="shared" si="57"/>
        <v>128</v>
      </c>
      <c r="CZ351">
        <f t="shared" si="58"/>
        <v>128</v>
      </c>
      <c r="DA351">
        <f t="shared" si="59"/>
        <v>1</v>
      </c>
      <c r="DB351">
        <f t="shared" si="60"/>
        <v>9.19</v>
      </c>
      <c r="DC351">
        <f t="shared" si="61"/>
        <v>0</v>
      </c>
    </row>
    <row r="352" spans="1:107" x14ac:dyDescent="0.2">
      <c r="A352">
        <f>ROW(Source!A219)</f>
        <v>219</v>
      </c>
      <c r="B352">
        <v>16781639</v>
      </c>
      <c r="C352">
        <v>16782300</v>
      </c>
      <c r="D352">
        <v>15438286</v>
      </c>
      <c r="E352">
        <v>1</v>
      </c>
      <c r="F352">
        <v>1</v>
      </c>
      <c r="G352">
        <v>1</v>
      </c>
      <c r="H352">
        <v>1</v>
      </c>
      <c r="I352" t="s">
        <v>865</v>
      </c>
      <c r="J352" t="s">
        <v>6</v>
      </c>
      <c r="K352" t="s">
        <v>866</v>
      </c>
      <c r="L352">
        <v>1191</v>
      </c>
      <c r="N352">
        <v>1013</v>
      </c>
      <c r="O352" t="s">
        <v>660</v>
      </c>
      <c r="P352" t="s">
        <v>660</v>
      </c>
      <c r="Q352">
        <v>1</v>
      </c>
      <c r="W352">
        <v>0</v>
      </c>
      <c r="X352">
        <v>-1027537862</v>
      </c>
      <c r="Y352">
        <v>9.218399999999999</v>
      </c>
      <c r="AA352">
        <v>0</v>
      </c>
      <c r="AB352">
        <v>0</v>
      </c>
      <c r="AC352">
        <v>0</v>
      </c>
      <c r="AD352">
        <v>61.14</v>
      </c>
      <c r="AE352">
        <v>0</v>
      </c>
      <c r="AF352">
        <v>0</v>
      </c>
      <c r="AG352">
        <v>0</v>
      </c>
      <c r="AH352">
        <v>9.18</v>
      </c>
      <c r="AI352">
        <v>1</v>
      </c>
      <c r="AJ352">
        <v>1</v>
      </c>
      <c r="AK352">
        <v>1</v>
      </c>
      <c r="AL352">
        <v>6.66</v>
      </c>
      <c r="AN352">
        <v>0</v>
      </c>
      <c r="AO352">
        <v>1</v>
      </c>
      <c r="AP352">
        <v>1</v>
      </c>
      <c r="AQ352">
        <v>0</v>
      </c>
      <c r="AR352">
        <v>0</v>
      </c>
      <c r="AS352" t="s">
        <v>6</v>
      </c>
      <c r="AT352">
        <v>6.68</v>
      </c>
      <c r="AU352" t="s">
        <v>173</v>
      </c>
      <c r="AV352">
        <v>1</v>
      </c>
      <c r="AW352">
        <v>2</v>
      </c>
      <c r="AX352">
        <v>16782301</v>
      </c>
      <c r="AY352">
        <v>1</v>
      </c>
      <c r="AZ352">
        <v>0</v>
      </c>
      <c r="BA352">
        <v>355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Y352*Source!I219</f>
        <v>6.4187719199999993</v>
      </c>
      <c r="CY352">
        <f>AD352</f>
        <v>61.14</v>
      </c>
      <c r="CZ352">
        <f>AH352</f>
        <v>9.18</v>
      </c>
      <c r="DA352">
        <f>AL352</f>
        <v>6.66</v>
      </c>
      <c r="DB352">
        <f>ROUND(((ROUND(AT352*CZ352,2)*1.15)*1.2),6)</f>
        <v>84.621600000000001</v>
      </c>
      <c r="DC352">
        <f>ROUND(((ROUND(AT352*AG352,2)*1.15)*1.2),6)</f>
        <v>0</v>
      </c>
    </row>
    <row r="353" spans="1:107" x14ac:dyDescent="0.2">
      <c r="A353">
        <f>ROW(Source!A219)</f>
        <v>219</v>
      </c>
      <c r="B353">
        <v>16781639</v>
      </c>
      <c r="C353">
        <v>16782300</v>
      </c>
      <c r="D353">
        <v>15430395</v>
      </c>
      <c r="E353">
        <v>1</v>
      </c>
      <c r="F353">
        <v>1</v>
      </c>
      <c r="G353">
        <v>1</v>
      </c>
      <c r="H353">
        <v>1</v>
      </c>
      <c r="I353" t="s">
        <v>661</v>
      </c>
      <c r="J353" t="s">
        <v>6</v>
      </c>
      <c r="K353" t="s">
        <v>662</v>
      </c>
      <c r="L353">
        <v>1191</v>
      </c>
      <c r="N353">
        <v>1013</v>
      </c>
      <c r="O353" t="s">
        <v>660</v>
      </c>
      <c r="P353" t="s">
        <v>660</v>
      </c>
      <c r="Q353">
        <v>1</v>
      </c>
      <c r="W353">
        <v>0</v>
      </c>
      <c r="X353">
        <v>-1417349443</v>
      </c>
      <c r="Y353">
        <v>0.04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1</v>
      </c>
      <c r="AJ353">
        <v>1</v>
      </c>
      <c r="AK353">
        <v>6.66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6</v>
      </c>
      <c r="AT353">
        <v>0.04</v>
      </c>
      <c r="AU353" t="s">
        <v>6</v>
      </c>
      <c r="AV353">
        <v>2</v>
      </c>
      <c r="AW353">
        <v>2</v>
      </c>
      <c r="AX353">
        <v>16782302</v>
      </c>
      <c r="AY353">
        <v>1</v>
      </c>
      <c r="AZ353">
        <v>2048</v>
      </c>
      <c r="BA353">
        <v>356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Y353*Source!I219</f>
        <v>2.7852000000000002E-2</v>
      </c>
      <c r="CY353">
        <f>AD353</f>
        <v>0</v>
      </c>
      <c r="CZ353">
        <f>AH353</f>
        <v>0</v>
      </c>
      <c r="DA353">
        <f>AL353</f>
        <v>1</v>
      </c>
      <c r="DB353">
        <f>ROUND(ROUND(AT353*CZ353,2),6)</f>
        <v>0</v>
      </c>
      <c r="DC353">
        <f>ROUND(ROUND(AT353*AG353,2),6)</f>
        <v>0</v>
      </c>
    </row>
    <row r="354" spans="1:107" x14ac:dyDescent="0.2">
      <c r="A354">
        <f>ROW(Source!A219)</f>
        <v>219</v>
      </c>
      <c r="B354">
        <v>16781639</v>
      </c>
      <c r="C354">
        <v>16782300</v>
      </c>
      <c r="D354">
        <v>15247974</v>
      </c>
      <c r="E354">
        <v>1</v>
      </c>
      <c r="F354">
        <v>1</v>
      </c>
      <c r="G354">
        <v>1</v>
      </c>
      <c r="H354">
        <v>2</v>
      </c>
      <c r="I354" t="s">
        <v>663</v>
      </c>
      <c r="J354" t="s">
        <v>664</v>
      </c>
      <c r="K354" t="s">
        <v>665</v>
      </c>
      <c r="L354">
        <v>1368</v>
      </c>
      <c r="N354">
        <v>1011</v>
      </c>
      <c r="O354" t="s">
        <v>666</v>
      </c>
      <c r="P354" t="s">
        <v>666</v>
      </c>
      <c r="Q354">
        <v>1</v>
      </c>
      <c r="W354">
        <v>0</v>
      </c>
      <c r="X354">
        <v>1188625873</v>
      </c>
      <c r="Y354">
        <v>7.4999999999999997E-3</v>
      </c>
      <c r="AA354">
        <v>0</v>
      </c>
      <c r="AB354">
        <v>208.19</v>
      </c>
      <c r="AC354">
        <v>13.5</v>
      </c>
      <c r="AD354">
        <v>0</v>
      </c>
      <c r="AE354">
        <v>0</v>
      </c>
      <c r="AF354">
        <v>31.26</v>
      </c>
      <c r="AG354">
        <v>13.5</v>
      </c>
      <c r="AH354">
        <v>0</v>
      </c>
      <c r="AI354">
        <v>1</v>
      </c>
      <c r="AJ354">
        <v>6.66</v>
      </c>
      <c r="AK354">
        <v>1</v>
      </c>
      <c r="AL354">
        <v>1</v>
      </c>
      <c r="AN354">
        <v>0</v>
      </c>
      <c r="AO354">
        <v>1</v>
      </c>
      <c r="AP354">
        <v>1</v>
      </c>
      <c r="AQ354">
        <v>0</v>
      </c>
      <c r="AR354">
        <v>0</v>
      </c>
      <c r="AS354" t="s">
        <v>6</v>
      </c>
      <c r="AT354">
        <v>5.0000000000000001E-3</v>
      </c>
      <c r="AU354" t="s">
        <v>172</v>
      </c>
      <c r="AV354">
        <v>0</v>
      </c>
      <c r="AW354">
        <v>2</v>
      </c>
      <c r="AX354">
        <v>16782303</v>
      </c>
      <c r="AY354">
        <v>1</v>
      </c>
      <c r="AZ354">
        <v>0</v>
      </c>
      <c r="BA354">
        <v>357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Y354*Source!I219</f>
        <v>5.2222500000000003E-3</v>
      </c>
      <c r="CY354">
        <f>AB354</f>
        <v>208.19</v>
      </c>
      <c r="CZ354">
        <f>AF354</f>
        <v>31.26</v>
      </c>
      <c r="DA354">
        <f>AJ354</f>
        <v>6.66</v>
      </c>
      <c r="DB354">
        <f>ROUND(((ROUND(AT354*CZ354,2)*1.25)*1.2),6)</f>
        <v>0.24</v>
      </c>
      <c r="DC354">
        <f>ROUND(((ROUND(AT354*AG354,2)*1.25)*1.2),6)</f>
        <v>0.105</v>
      </c>
    </row>
    <row r="355" spans="1:107" x14ac:dyDescent="0.2">
      <c r="A355">
        <f>ROW(Source!A219)</f>
        <v>219</v>
      </c>
      <c r="B355">
        <v>16781639</v>
      </c>
      <c r="C355">
        <v>16782300</v>
      </c>
      <c r="D355">
        <v>15249073</v>
      </c>
      <c r="E355">
        <v>1</v>
      </c>
      <c r="F355">
        <v>1</v>
      </c>
      <c r="G355">
        <v>1</v>
      </c>
      <c r="H355">
        <v>2</v>
      </c>
      <c r="I355" t="s">
        <v>674</v>
      </c>
      <c r="J355" t="s">
        <v>675</v>
      </c>
      <c r="K355" t="s">
        <v>676</v>
      </c>
      <c r="L355">
        <v>1368</v>
      </c>
      <c r="N355">
        <v>1011</v>
      </c>
      <c r="O355" t="s">
        <v>666</v>
      </c>
      <c r="P355" t="s">
        <v>666</v>
      </c>
      <c r="Q355">
        <v>1</v>
      </c>
      <c r="W355">
        <v>0</v>
      </c>
      <c r="X355">
        <v>1372534845</v>
      </c>
      <c r="Y355">
        <v>4.4999999999999998E-2</v>
      </c>
      <c r="AA355">
        <v>0</v>
      </c>
      <c r="AB355">
        <v>437.63</v>
      </c>
      <c r="AC355">
        <v>11.6</v>
      </c>
      <c r="AD355">
        <v>0</v>
      </c>
      <c r="AE355">
        <v>0</v>
      </c>
      <c r="AF355">
        <v>65.709999999999994</v>
      </c>
      <c r="AG355">
        <v>11.6</v>
      </c>
      <c r="AH355">
        <v>0</v>
      </c>
      <c r="AI355">
        <v>1</v>
      </c>
      <c r="AJ355">
        <v>6.66</v>
      </c>
      <c r="AK355">
        <v>1</v>
      </c>
      <c r="AL355">
        <v>1</v>
      </c>
      <c r="AN355">
        <v>0</v>
      </c>
      <c r="AO355">
        <v>1</v>
      </c>
      <c r="AP355">
        <v>1</v>
      </c>
      <c r="AQ355">
        <v>0</v>
      </c>
      <c r="AR355">
        <v>0</v>
      </c>
      <c r="AS355" t="s">
        <v>6</v>
      </c>
      <c r="AT355">
        <v>0.03</v>
      </c>
      <c r="AU355" t="s">
        <v>172</v>
      </c>
      <c r="AV355">
        <v>0</v>
      </c>
      <c r="AW355">
        <v>2</v>
      </c>
      <c r="AX355">
        <v>16782304</v>
      </c>
      <c r="AY355">
        <v>1</v>
      </c>
      <c r="AZ355">
        <v>0</v>
      </c>
      <c r="BA355">
        <v>358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Y355*Source!I219</f>
        <v>3.13335E-2</v>
      </c>
      <c r="CY355">
        <f>AB355</f>
        <v>437.63</v>
      </c>
      <c r="CZ355">
        <f>AF355</f>
        <v>65.709999999999994</v>
      </c>
      <c r="DA355">
        <f>AJ355</f>
        <v>6.66</v>
      </c>
      <c r="DB355">
        <f>ROUND(((ROUND(AT355*CZ355,2)*1.25)*1.2),6)</f>
        <v>2.9550000000000001</v>
      </c>
      <c r="DC355">
        <f>ROUND(((ROUND(AT355*AG355,2)*1.25)*1.2),6)</f>
        <v>0.52500000000000002</v>
      </c>
    </row>
    <row r="356" spans="1:107" x14ac:dyDescent="0.2">
      <c r="A356">
        <f>ROW(Source!A219)</f>
        <v>219</v>
      </c>
      <c r="B356">
        <v>16781639</v>
      </c>
      <c r="C356">
        <v>16782300</v>
      </c>
      <c r="D356">
        <v>15169972</v>
      </c>
      <c r="E356">
        <v>1</v>
      </c>
      <c r="F356">
        <v>1</v>
      </c>
      <c r="G356">
        <v>1</v>
      </c>
      <c r="H356">
        <v>3</v>
      </c>
      <c r="I356" t="s">
        <v>867</v>
      </c>
      <c r="J356" t="s">
        <v>868</v>
      </c>
      <c r="K356" t="s">
        <v>869</v>
      </c>
      <c r="L356">
        <v>1355</v>
      </c>
      <c r="N356">
        <v>1010</v>
      </c>
      <c r="O356" t="s">
        <v>292</v>
      </c>
      <c r="P356" t="s">
        <v>292</v>
      </c>
      <c r="Q356">
        <v>100</v>
      </c>
      <c r="W356">
        <v>0</v>
      </c>
      <c r="X356">
        <v>-725528132</v>
      </c>
      <c r="Y356">
        <v>2.63</v>
      </c>
      <c r="AA356">
        <v>79.92</v>
      </c>
      <c r="AB356">
        <v>0</v>
      </c>
      <c r="AC356">
        <v>0</v>
      </c>
      <c r="AD356">
        <v>0</v>
      </c>
      <c r="AE356">
        <v>12</v>
      </c>
      <c r="AF356">
        <v>0</v>
      </c>
      <c r="AG356">
        <v>0</v>
      </c>
      <c r="AH356">
        <v>0</v>
      </c>
      <c r="AI356">
        <v>6.66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6</v>
      </c>
      <c r="AT356">
        <v>2.63</v>
      </c>
      <c r="AU356" t="s">
        <v>6</v>
      </c>
      <c r="AV356">
        <v>0</v>
      </c>
      <c r="AW356">
        <v>2</v>
      </c>
      <c r="AX356">
        <v>16782305</v>
      </c>
      <c r="AY356">
        <v>1</v>
      </c>
      <c r="AZ356">
        <v>0</v>
      </c>
      <c r="BA356">
        <v>359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Y356*Source!I219</f>
        <v>1.831269</v>
      </c>
      <c r="CY356">
        <f t="shared" ref="CY356:CY364" si="62">AA356</f>
        <v>79.92</v>
      </c>
      <c r="CZ356">
        <f t="shared" ref="CZ356:CZ364" si="63">AE356</f>
        <v>12</v>
      </c>
      <c r="DA356">
        <f t="shared" ref="DA356:DA364" si="64">AI356</f>
        <v>6.66</v>
      </c>
      <c r="DB356">
        <f t="shared" ref="DB356:DB364" si="65">ROUND(ROUND(AT356*CZ356,2),6)</f>
        <v>31.56</v>
      </c>
      <c r="DC356">
        <f t="shared" ref="DC356:DC364" si="66">ROUND(ROUND(AT356*AG356,2),6)</f>
        <v>0</v>
      </c>
    </row>
    <row r="357" spans="1:107" x14ac:dyDescent="0.2">
      <c r="A357">
        <f>ROW(Source!A219)</f>
        <v>219</v>
      </c>
      <c r="B357">
        <v>16781639</v>
      </c>
      <c r="C357">
        <v>16782300</v>
      </c>
      <c r="D357">
        <v>15170075</v>
      </c>
      <c r="E357">
        <v>1</v>
      </c>
      <c r="F357">
        <v>1</v>
      </c>
      <c r="G357">
        <v>1</v>
      </c>
      <c r="H357">
        <v>3</v>
      </c>
      <c r="I357" t="s">
        <v>870</v>
      </c>
      <c r="J357" t="s">
        <v>871</v>
      </c>
      <c r="K357" t="s">
        <v>872</v>
      </c>
      <c r="L357">
        <v>1356</v>
      </c>
      <c r="N357">
        <v>1010</v>
      </c>
      <c r="O357" t="s">
        <v>748</v>
      </c>
      <c r="P357" t="s">
        <v>748</v>
      </c>
      <c r="Q357">
        <v>1000</v>
      </c>
      <c r="W357">
        <v>0</v>
      </c>
      <c r="X357">
        <v>1130533903</v>
      </c>
      <c r="Y357">
        <v>0.26300000000000001</v>
      </c>
      <c r="AA357">
        <v>1065.5999999999999</v>
      </c>
      <c r="AB357">
        <v>0</v>
      </c>
      <c r="AC357">
        <v>0</v>
      </c>
      <c r="AD357">
        <v>0</v>
      </c>
      <c r="AE357">
        <v>160</v>
      </c>
      <c r="AF357">
        <v>0</v>
      </c>
      <c r="AG357">
        <v>0</v>
      </c>
      <c r="AH357">
        <v>0</v>
      </c>
      <c r="AI357">
        <v>6.66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0.26300000000000001</v>
      </c>
      <c r="AU357" t="s">
        <v>6</v>
      </c>
      <c r="AV357">
        <v>0</v>
      </c>
      <c r="AW357">
        <v>2</v>
      </c>
      <c r="AX357">
        <v>16782306</v>
      </c>
      <c r="AY357">
        <v>1</v>
      </c>
      <c r="AZ357">
        <v>0</v>
      </c>
      <c r="BA357">
        <v>360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Y357*Source!I219</f>
        <v>0.18312690000000001</v>
      </c>
      <c r="CY357">
        <f t="shared" si="62"/>
        <v>1065.5999999999999</v>
      </c>
      <c r="CZ357">
        <f t="shared" si="63"/>
        <v>160</v>
      </c>
      <c r="DA357">
        <f t="shared" si="64"/>
        <v>6.66</v>
      </c>
      <c r="DB357">
        <f t="shared" si="65"/>
        <v>42.08</v>
      </c>
      <c r="DC357">
        <f t="shared" si="66"/>
        <v>0</v>
      </c>
    </row>
    <row r="358" spans="1:107" x14ac:dyDescent="0.2">
      <c r="A358">
        <f>ROW(Source!A219)</f>
        <v>219</v>
      </c>
      <c r="B358">
        <v>16781639</v>
      </c>
      <c r="C358">
        <v>16782300</v>
      </c>
      <c r="D358">
        <v>15162756</v>
      </c>
      <c r="E358">
        <v>17</v>
      </c>
      <c r="F358">
        <v>1</v>
      </c>
      <c r="G358">
        <v>1</v>
      </c>
      <c r="H358">
        <v>3</v>
      </c>
      <c r="I358" t="s">
        <v>282</v>
      </c>
      <c r="J358" t="s">
        <v>6</v>
      </c>
      <c r="K358" t="s">
        <v>283</v>
      </c>
      <c r="L358">
        <v>1301</v>
      </c>
      <c r="N358">
        <v>1003</v>
      </c>
      <c r="O358" t="s">
        <v>284</v>
      </c>
      <c r="P358" t="s">
        <v>284</v>
      </c>
      <c r="Q358">
        <v>1</v>
      </c>
      <c r="W358">
        <v>0</v>
      </c>
      <c r="X358">
        <v>-2049262376</v>
      </c>
      <c r="Y358">
        <v>101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6.66</v>
      </c>
      <c r="AJ358">
        <v>1</v>
      </c>
      <c r="AK358">
        <v>1</v>
      </c>
      <c r="AL358">
        <v>1</v>
      </c>
      <c r="AN358">
        <v>0</v>
      </c>
      <c r="AO358">
        <v>0</v>
      </c>
      <c r="AP358">
        <v>0</v>
      </c>
      <c r="AQ358">
        <v>0</v>
      </c>
      <c r="AR358">
        <v>0</v>
      </c>
      <c r="AS358" t="s">
        <v>6</v>
      </c>
      <c r="AT358">
        <v>101</v>
      </c>
      <c r="AU358" t="s">
        <v>6</v>
      </c>
      <c r="AV358">
        <v>0</v>
      </c>
      <c r="AW358">
        <v>2</v>
      </c>
      <c r="AX358">
        <v>16782307</v>
      </c>
      <c r="AY358">
        <v>1</v>
      </c>
      <c r="AZ358">
        <v>0</v>
      </c>
      <c r="BA358">
        <v>361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Y358*Source!I219</f>
        <v>70.326300000000003</v>
      </c>
      <c r="CY358">
        <f t="shared" si="62"/>
        <v>0</v>
      </c>
      <c r="CZ358">
        <f t="shared" si="63"/>
        <v>0</v>
      </c>
      <c r="DA358">
        <f t="shared" si="64"/>
        <v>6.66</v>
      </c>
      <c r="DB358">
        <f t="shared" si="65"/>
        <v>0</v>
      </c>
      <c r="DC358">
        <f t="shared" si="66"/>
        <v>0</v>
      </c>
    </row>
    <row r="359" spans="1:107" x14ac:dyDescent="0.2">
      <c r="A359">
        <f>ROW(Source!A219)</f>
        <v>219</v>
      </c>
      <c r="B359">
        <v>16781639</v>
      </c>
      <c r="C359">
        <v>16782300</v>
      </c>
      <c r="D359">
        <v>15197682</v>
      </c>
      <c r="E359">
        <v>1</v>
      </c>
      <c r="F359">
        <v>1</v>
      </c>
      <c r="G359">
        <v>1</v>
      </c>
      <c r="H359">
        <v>3</v>
      </c>
      <c r="I359" t="s">
        <v>286</v>
      </c>
      <c r="J359" t="s">
        <v>288</v>
      </c>
      <c r="K359" t="s">
        <v>287</v>
      </c>
      <c r="L359">
        <v>1301</v>
      </c>
      <c r="N359">
        <v>1003</v>
      </c>
      <c r="O359" t="s">
        <v>284</v>
      </c>
      <c r="P359" t="s">
        <v>284</v>
      </c>
      <c r="Q359">
        <v>1</v>
      </c>
      <c r="W359">
        <v>0</v>
      </c>
      <c r="X359">
        <v>26470480</v>
      </c>
      <c r="Y359">
        <v>101</v>
      </c>
      <c r="AA359">
        <v>81.92</v>
      </c>
      <c r="AB359">
        <v>0</v>
      </c>
      <c r="AC359">
        <v>0</v>
      </c>
      <c r="AD359">
        <v>0</v>
      </c>
      <c r="AE359">
        <v>12.3</v>
      </c>
      <c r="AF359">
        <v>0</v>
      </c>
      <c r="AG359">
        <v>0</v>
      </c>
      <c r="AH359">
        <v>0</v>
      </c>
      <c r="AI359">
        <v>6.66</v>
      </c>
      <c r="AJ359">
        <v>1</v>
      </c>
      <c r="AK359">
        <v>1</v>
      </c>
      <c r="AL359">
        <v>1</v>
      </c>
      <c r="AN359">
        <v>0</v>
      </c>
      <c r="AO359">
        <v>0</v>
      </c>
      <c r="AP359">
        <v>0</v>
      </c>
      <c r="AQ359">
        <v>0</v>
      </c>
      <c r="AR359">
        <v>0</v>
      </c>
      <c r="AS359" t="s">
        <v>6</v>
      </c>
      <c r="AT359">
        <v>101</v>
      </c>
      <c r="AU359" t="s">
        <v>6</v>
      </c>
      <c r="AV359">
        <v>0</v>
      </c>
      <c r="AW359">
        <v>1</v>
      </c>
      <c r="AX359">
        <v>-1</v>
      </c>
      <c r="AY359">
        <v>0</v>
      </c>
      <c r="AZ359">
        <v>0</v>
      </c>
      <c r="BA359" t="s">
        <v>6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Y359*Source!I219</f>
        <v>70.326300000000003</v>
      </c>
      <c r="CY359">
        <f t="shared" si="62"/>
        <v>81.92</v>
      </c>
      <c r="CZ359">
        <f t="shared" si="63"/>
        <v>12.3</v>
      </c>
      <c r="DA359">
        <f t="shared" si="64"/>
        <v>6.66</v>
      </c>
      <c r="DB359">
        <f t="shared" si="65"/>
        <v>1242.3</v>
      </c>
      <c r="DC359">
        <f t="shared" si="66"/>
        <v>0</v>
      </c>
    </row>
    <row r="360" spans="1:107" x14ac:dyDescent="0.2">
      <c r="A360">
        <f>ROW(Source!A219)</f>
        <v>219</v>
      </c>
      <c r="B360">
        <v>16781639</v>
      </c>
      <c r="C360">
        <v>16782300</v>
      </c>
      <c r="D360">
        <v>15197768</v>
      </c>
      <c r="E360">
        <v>1</v>
      </c>
      <c r="F360">
        <v>1</v>
      </c>
      <c r="G360">
        <v>1</v>
      </c>
      <c r="H360">
        <v>3</v>
      </c>
      <c r="I360" t="s">
        <v>290</v>
      </c>
      <c r="J360" t="s">
        <v>293</v>
      </c>
      <c r="K360" t="s">
        <v>291</v>
      </c>
      <c r="L360">
        <v>1355</v>
      </c>
      <c r="N360">
        <v>1010</v>
      </c>
      <c r="O360" t="s">
        <v>292</v>
      </c>
      <c r="P360" t="s">
        <v>292</v>
      </c>
      <c r="Q360">
        <v>100</v>
      </c>
      <c r="W360">
        <v>0</v>
      </c>
      <c r="X360">
        <v>1345842772</v>
      </c>
      <c r="Y360">
        <v>8.6169999999999997E-2</v>
      </c>
      <c r="AA360">
        <v>419.58</v>
      </c>
      <c r="AB360">
        <v>0</v>
      </c>
      <c r="AC360">
        <v>0</v>
      </c>
      <c r="AD360">
        <v>0</v>
      </c>
      <c r="AE360">
        <v>63</v>
      </c>
      <c r="AF360">
        <v>0</v>
      </c>
      <c r="AG360">
        <v>0</v>
      </c>
      <c r="AH360">
        <v>0</v>
      </c>
      <c r="AI360">
        <v>6.66</v>
      </c>
      <c r="AJ360">
        <v>1</v>
      </c>
      <c r="AK360">
        <v>1</v>
      </c>
      <c r="AL360">
        <v>1</v>
      </c>
      <c r="AN360">
        <v>0</v>
      </c>
      <c r="AO360">
        <v>0</v>
      </c>
      <c r="AP360">
        <v>0</v>
      </c>
      <c r="AQ360">
        <v>0</v>
      </c>
      <c r="AR360">
        <v>0</v>
      </c>
      <c r="AS360" t="s">
        <v>6</v>
      </c>
      <c r="AT360">
        <v>8.6169999999999997E-2</v>
      </c>
      <c r="AU360" t="s">
        <v>6</v>
      </c>
      <c r="AV360">
        <v>0</v>
      </c>
      <c r="AW360">
        <v>1</v>
      </c>
      <c r="AX360">
        <v>-1</v>
      </c>
      <c r="AY360">
        <v>0</v>
      </c>
      <c r="AZ360">
        <v>0</v>
      </c>
      <c r="BA360" t="s">
        <v>6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Y360*Source!I219</f>
        <v>6.0000170999999998E-2</v>
      </c>
      <c r="CY360">
        <f t="shared" si="62"/>
        <v>419.58</v>
      </c>
      <c r="CZ360">
        <f t="shared" si="63"/>
        <v>63</v>
      </c>
      <c r="DA360">
        <f t="shared" si="64"/>
        <v>6.66</v>
      </c>
      <c r="DB360">
        <f t="shared" si="65"/>
        <v>5.43</v>
      </c>
      <c r="DC360">
        <f t="shared" si="66"/>
        <v>0</v>
      </c>
    </row>
    <row r="361" spans="1:107" x14ac:dyDescent="0.2">
      <c r="A361">
        <f>ROW(Source!A219)</f>
        <v>219</v>
      </c>
      <c r="B361">
        <v>16781639</v>
      </c>
      <c r="C361">
        <v>16782300</v>
      </c>
      <c r="D361">
        <v>15197770</v>
      </c>
      <c r="E361">
        <v>1</v>
      </c>
      <c r="F361">
        <v>1</v>
      </c>
      <c r="G361">
        <v>1</v>
      </c>
      <c r="H361">
        <v>3</v>
      </c>
      <c r="I361" t="s">
        <v>295</v>
      </c>
      <c r="J361" t="s">
        <v>297</v>
      </c>
      <c r="K361" t="s">
        <v>296</v>
      </c>
      <c r="L361">
        <v>1355</v>
      </c>
      <c r="N361">
        <v>1010</v>
      </c>
      <c r="O361" t="s">
        <v>292</v>
      </c>
      <c r="P361" t="s">
        <v>292</v>
      </c>
      <c r="Q361">
        <v>100</v>
      </c>
      <c r="W361">
        <v>0</v>
      </c>
      <c r="X361">
        <v>1906340979</v>
      </c>
      <c r="Y361">
        <v>8.6169999999999997E-2</v>
      </c>
      <c r="AA361">
        <v>419.58</v>
      </c>
      <c r="AB361">
        <v>0</v>
      </c>
      <c r="AC361">
        <v>0</v>
      </c>
      <c r="AD361">
        <v>0</v>
      </c>
      <c r="AE361">
        <v>63</v>
      </c>
      <c r="AF361">
        <v>0</v>
      </c>
      <c r="AG361">
        <v>0</v>
      </c>
      <c r="AH361">
        <v>0</v>
      </c>
      <c r="AI361">
        <v>6.66</v>
      </c>
      <c r="AJ361">
        <v>1</v>
      </c>
      <c r="AK361">
        <v>1</v>
      </c>
      <c r="AL361">
        <v>1</v>
      </c>
      <c r="AN361">
        <v>0</v>
      </c>
      <c r="AO361">
        <v>0</v>
      </c>
      <c r="AP361">
        <v>0</v>
      </c>
      <c r="AQ361">
        <v>0</v>
      </c>
      <c r="AR361">
        <v>0</v>
      </c>
      <c r="AS361" t="s">
        <v>6</v>
      </c>
      <c r="AT361">
        <v>8.6169999999999997E-2</v>
      </c>
      <c r="AU361" t="s">
        <v>6</v>
      </c>
      <c r="AV361">
        <v>0</v>
      </c>
      <c r="AW361">
        <v>1</v>
      </c>
      <c r="AX361">
        <v>-1</v>
      </c>
      <c r="AY361">
        <v>0</v>
      </c>
      <c r="AZ361">
        <v>0</v>
      </c>
      <c r="BA361" t="s">
        <v>6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Y361*Source!I219</f>
        <v>6.0000170999999998E-2</v>
      </c>
      <c r="CY361">
        <f t="shared" si="62"/>
        <v>419.58</v>
      </c>
      <c r="CZ361">
        <f t="shared" si="63"/>
        <v>63</v>
      </c>
      <c r="DA361">
        <f t="shared" si="64"/>
        <v>6.66</v>
      </c>
      <c r="DB361">
        <f t="shared" si="65"/>
        <v>5.43</v>
      </c>
      <c r="DC361">
        <f t="shared" si="66"/>
        <v>0</v>
      </c>
    </row>
    <row r="362" spans="1:107" x14ac:dyDescent="0.2">
      <c r="A362">
        <f>ROW(Source!A219)</f>
        <v>219</v>
      </c>
      <c r="B362">
        <v>16781639</v>
      </c>
      <c r="C362">
        <v>16782300</v>
      </c>
      <c r="D362">
        <v>15197772</v>
      </c>
      <c r="E362">
        <v>1</v>
      </c>
      <c r="F362">
        <v>1</v>
      </c>
      <c r="G362">
        <v>1</v>
      </c>
      <c r="H362">
        <v>3</v>
      </c>
      <c r="I362" t="s">
        <v>299</v>
      </c>
      <c r="J362" t="s">
        <v>301</v>
      </c>
      <c r="K362" t="s">
        <v>300</v>
      </c>
      <c r="L362">
        <v>1355</v>
      </c>
      <c r="N362">
        <v>1010</v>
      </c>
      <c r="O362" t="s">
        <v>292</v>
      </c>
      <c r="P362" t="s">
        <v>292</v>
      </c>
      <c r="Q362">
        <v>100</v>
      </c>
      <c r="W362">
        <v>0</v>
      </c>
      <c r="X362">
        <v>848075668</v>
      </c>
      <c r="Y362">
        <v>0.40212599999999998</v>
      </c>
      <c r="AA362">
        <v>852.48</v>
      </c>
      <c r="AB362">
        <v>0</v>
      </c>
      <c r="AC362">
        <v>0</v>
      </c>
      <c r="AD362">
        <v>0</v>
      </c>
      <c r="AE362">
        <v>128</v>
      </c>
      <c r="AF362">
        <v>0</v>
      </c>
      <c r="AG362">
        <v>0</v>
      </c>
      <c r="AH362">
        <v>0</v>
      </c>
      <c r="AI362">
        <v>6.66</v>
      </c>
      <c r="AJ362">
        <v>1</v>
      </c>
      <c r="AK362">
        <v>1</v>
      </c>
      <c r="AL362">
        <v>1</v>
      </c>
      <c r="AN362">
        <v>0</v>
      </c>
      <c r="AO362">
        <v>0</v>
      </c>
      <c r="AP362">
        <v>0</v>
      </c>
      <c r="AQ362">
        <v>0</v>
      </c>
      <c r="AR362">
        <v>0</v>
      </c>
      <c r="AS362" t="s">
        <v>6</v>
      </c>
      <c r="AT362">
        <v>0.40212599999999998</v>
      </c>
      <c r="AU362" t="s">
        <v>6</v>
      </c>
      <c r="AV362">
        <v>0</v>
      </c>
      <c r="AW362">
        <v>1</v>
      </c>
      <c r="AX362">
        <v>-1</v>
      </c>
      <c r="AY362">
        <v>0</v>
      </c>
      <c r="AZ362">
        <v>0</v>
      </c>
      <c r="BA362" t="s">
        <v>6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Y362*Source!I219</f>
        <v>0.2800003338</v>
      </c>
      <c r="CY362">
        <f t="shared" si="62"/>
        <v>852.48</v>
      </c>
      <c r="CZ362">
        <f t="shared" si="63"/>
        <v>128</v>
      </c>
      <c r="DA362">
        <f t="shared" si="64"/>
        <v>6.66</v>
      </c>
      <c r="DB362">
        <f t="shared" si="65"/>
        <v>51.47</v>
      </c>
      <c r="DC362">
        <f t="shared" si="66"/>
        <v>0</v>
      </c>
    </row>
    <row r="363" spans="1:107" x14ac:dyDescent="0.2">
      <c r="A363">
        <f>ROW(Source!A219)</f>
        <v>219</v>
      </c>
      <c r="B363">
        <v>16781639</v>
      </c>
      <c r="C363">
        <v>16782300</v>
      </c>
      <c r="D363">
        <v>15197774</v>
      </c>
      <c r="E363">
        <v>1</v>
      </c>
      <c r="F363">
        <v>1</v>
      </c>
      <c r="G363">
        <v>1</v>
      </c>
      <c r="H363">
        <v>3</v>
      </c>
      <c r="I363" t="s">
        <v>303</v>
      </c>
      <c r="J363" t="s">
        <v>305</v>
      </c>
      <c r="K363" t="s">
        <v>304</v>
      </c>
      <c r="L363">
        <v>1355</v>
      </c>
      <c r="N363">
        <v>1010</v>
      </c>
      <c r="O363" t="s">
        <v>292</v>
      </c>
      <c r="P363" t="s">
        <v>292</v>
      </c>
      <c r="Q363">
        <v>100</v>
      </c>
      <c r="W363">
        <v>0</v>
      </c>
      <c r="X363">
        <v>1508644261</v>
      </c>
      <c r="Y363">
        <v>7.1807999999999997E-2</v>
      </c>
      <c r="AA363">
        <v>852.48</v>
      </c>
      <c r="AB363">
        <v>0</v>
      </c>
      <c r="AC363">
        <v>0</v>
      </c>
      <c r="AD363">
        <v>0</v>
      </c>
      <c r="AE363">
        <v>128</v>
      </c>
      <c r="AF363">
        <v>0</v>
      </c>
      <c r="AG363">
        <v>0</v>
      </c>
      <c r="AH363">
        <v>0</v>
      </c>
      <c r="AI363">
        <v>6.66</v>
      </c>
      <c r="AJ363">
        <v>1</v>
      </c>
      <c r="AK363">
        <v>1</v>
      </c>
      <c r="AL363">
        <v>1</v>
      </c>
      <c r="AN363">
        <v>0</v>
      </c>
      <c r="AO363">
        <v>0</v>
      </c>
      <c r="AP363">
        <v>0</v>
      </c>
      <c r="AQ363">
        <v>0</v>
      </c>
      <c r="AR363">
        <v>0</v>
      </c>
      <c r="AS363" t="s">
        <v>6</v>
      </c>
      <c r="AT363">
        <v>7.1807999999999997E-2</v>
      </c>
      <c r="AU363" t="s">
        <v>6</v>
      </c>
      <c r="AV363">
        <v>0</v>
      </c>
      <c r="AW363">
        <v>1</v>
      </c>
      <c r="AX363">
        <v>-1</v>
      </c>
      <c r="AY363">
        <v>0</v>
      </c>
      <c r="AZ363">
        <v>0</v>
      </c>
      <c r="BA363" t="s">
        <v>6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Y363*Source!I219</f>
        <v>4.99999104E-2</v>
      </c>
      <c r="CY363">
        <f t="shared" si="62"/>
        <v>852.48</v>
      </c>
      <c r="CZ363">
        <f t="shared" si="63"/>
        <v>128</v>
      </c>
      <c r="DA363">
        <f t="shared" si="64"/>
        <v>6.66</v>
      </c>
      <c r="DB363">
        <f t="shared" si="65"/>
        <v>9.19</v>
      </c>
      <c r="DC363">
        <f t="shared" si="66"/>
        <v>0</v>
      </c>
    </row>
    <row r="364" spans="1:107" x14ac:dyDescent="0.2">
      <c r="A364">
        <f>ROW(Source!A219)</f>
        <v>219</v>
      </c>
      <c r="B364">
        <v>16781639</v>
      </c>
      <c r="C364">
        <v>16782300</v>
      </c>
      <c r="D364">
        <v>15197776</v>
      </c>
      <c r="E364">
        <v>1</v>
      </c>
      <c r="F364">
        <v>1</v>
      </c>
      <c r="G364">
        <v>1</v>
      </c>
      <c r="H364">
        <v>3</v>
      </c>
      <c r="I364" t="s">
        <v>307</v>
      </c>
      <c r="J364" t="s">
        <v>309</v>
      </c>
      <c r="K364" t="s">
        <v>308</v>
      </c>
      <c r="L364">
        <v>1355</v>
      </c>
      <c r="N364">
        <v>1010</v>
      </c>
      <c r="O364" t="s">
        <v>292</v>
      </c>
      <c r="P364" t="s">
        <v>292</v>
      </c>
      <c r="Q364">
        <v>100</v>
      </c>
      <c r="W364">
        <v>0</v>
      </c>
      <c r="X364">
        <v>-1530028590</v>
      </c>
      <c r="Y364">
        <v>7.1807999999999997E-2</v>
      </c>
      <c r="AA364">
        <v>852.48</v>
      </c>
      <c r="AB364">
        <v>0</v>
      </c>
      <c r="AC364">
        <v>0</v>
      </c>
      <c r="AD364">
        <v>0</v>
      </c>
      <c r="AE364">
        <v>128</v>
      </c>
      <c r="AF364">
        <v>0</v>
      </c>
      <c r="AG364">
        <v>0</v>
      </c>
      <c r="AH364">
        <v>0</v>
      </c>
      <c r="AI364">
        <v>6.66</v>
      </c>
      <c r="AJ364">
        <v>1</v>
      </c>
      <c r="AK364">
        <v>1</v>
      </c>
      <c r="AL364">
        <v>1</v>
      </c>
      <c r="AN364">
        <v>0</v>
      </c>
      <c r="AO364">
        <v>0</v>
      </c>
      <c r="AP364">
        <v>0</v>
      </c>
      <c r="AQ364">
        <v>0</v>
      </c>
      <c r="AR364">
        <v>0</v>
      </c>
      <c r="AS364" t="s">
        <v>6</v>
      </c>
      <c r="AT364">
        <v>7.1807999999999997E-2</v>
      </c>
      <c r="AU364" t="s">
        <v>6</v>
      </c>
      <c r="AV364">
        <v>0</v>
      </c>
      <c r="AW364">
        <v>1</v>
      </c>
      <c r="AX364">
        <v>-1</v>
      </c>
      <c r="AY364">
        <v>0</v>
      </c>
      <c r="AZ364">
        <v>0</v>
      </c>
      <c r="BA364" t="s">
        <v>6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Y364*Source!I219</f>
        <v>4.99999104E-2</v>
      </c>
      <c r="CY364">
        <f t="shared" si="62"/>
        <v>852.48</v>
      </c>
      <c r="CZ364">
        <f t="shared" si="63"/>
        <v>128</v>
      </c>
      <c r="DA364">
        <f t="shared" si="64"/>
        <v>6.66</v>
      </c>
      <c r="DB364">
        <f t="shared" si="65"/>
        <v>9.19</v>
      </c>
      <c r="DC364">
        <f t="shared" si="66"/>
        <v>0</v>
      </c>
    </row>
    <row r="365" spans="1:107" x14ac:dyDescent="0.2">
      <c r="A365">
        <f>ROW(Source!A268)</f>
        <v>268</v>
      </c>
      <c r="B365">
        <v>16781625</v>
      </c>
      <c r="C365">
        <v>16782387</v>
      </c>
      <c r="D365">
        <v>15435487</v>
      </c>
      <c r="E365">
        <v>1</v>
      </c>
      <c r="F365">
        <v>1</v>
      </c>
      <c r="G365">
        <v>1</v>
      </c>
      <c r="H365">
        <v>1</v>
      </c>
      <c r="I365" t="s">
        <v>795</v>
      </c>
      <c r="J365" t="s">
        <v>6</v>
      </c>
      <c r="K365" t="s">
        <v>796</v>
      </c>
      <c r="L365">
        <v>1191</v>
      </c>
      <c r="N365">
        <v>1013</v>
      </c>
      <c r="O365" t="s">
        <v>660</v>
      </c>
      <c r="P365" t="s">
        <v>660</v>
      </c>
      <c r="Q365">
        <v>1</v>
      </c>
      <c r="W365">
        <v>0</v>
      </c>
      <c r="X365">
        <v>-200730820</v>
      </c>
      <c r="Y365">
        <v>31.049999999999994</v>
      </c>
      <c r="AA365">
        <v>0</v>
      </c>
      <c r="AB365">
        <v>0</v>
      </c>
      <c r="AC365">
        <v>0</v>
      </c>
      <c r="AD365">
        <v>8.3800000000000008</v>
      </c>
      <c r="AE365">
        <v>0</v>
      </c>
      <c r="AF365">
        <v>0</v>
      </c>
      <c r="AG365">
        <v>0</v>
      </c>
      <c r="AH365">
        <v>8.3800000000000008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6</v>
      </c>
      <c r="AT365">
        <v>22.5</v>
      </c>
      <c r="AU365" t="s">
        <v>173</v>
      </c>
      <c r="AV365">
        <v>1</v>
      </c>
      <c r="AW365">
        <v>2</v>
      </c>
      <c r="AX365">
        <v>16785694</v>
      </c>
      <c r="AY365">
        <v>1</v>
      </c>
      <c r="AZ365">
        <v>0</v>
      </c>
      <c r="BA365">
        <v>367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Y365*Source!I268</f>
        <v>48.987584999999996</v>
      </c>
      <c r="CY365">
        <f>AD365</f>
        <v>8.3800000000000008</v>
      </c>
      <c r="CZ365">
        <f>AH365</f>
        <v>8.3800000000000008</v>
      </c>
      <c r="DA365">
        <f>AL365</f>
        <v>1</v>
      </c>
      <c r="DB365">
        <f>ROUND(((ROUND(AT365*CZ365,2)*1.15)*1.2),6)</f>
        <v>260.19900000000001</v>
      </c>
      <c r="DC365">
        <f>ROUND(((ROUND(AT365*AG365,2)*1.15)*1.2),6)</f>
        <v>0</v>
      </c>
    </row>
    <row r="366" spans="1:107" x14ac:dyDescent="0.2">
      <c r="A366">
        <f>ROW(Source!A268)</f>
        <v>268</v>
      </c>
      <c r="B366">
        <v>16781625</v>
      </c>
      <c r="C366">
        <v>16782387</v>
      </c>
      <c r="D366">
        <v>15430395</v>
      </c>
      <c r="E366">
        <v>1</v>
      </c>
      <c r="F366">
        <v>1</v>
      </c>
      <c r="G366">
        <v>1</v>
      </c>
      <c r="H366">
        <v>1</v>
      </c>
      <c r="I366" t="s">
        <v>661</v>
      </c>
      <c r="J366" t="s">
        <v>6</v>
      </c>
      <c r="K366" t="s">
        <v>662</v>
      </c>
      <c r="L366">
        <v>1191</v>
      </c>
      <c r="N366">
        <v>1013</v>
      </c>
      <c r="O366" t="s">
        <v>660</v>
      </c>
      <c r="P366" t="s">
        <v>660</v>
      </c>
      <c r="Q366">
        <v>1</v>
      </c>
      <c r="W366">
        <v>0</v>
      </c>
      <c r="X366">
        <v>-1417349443</v>
      </c>
      <c r="Y366">
        <v>0.36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0.36</v>
      </c>
      <c r="AU366" t="s">
        <v>6</v>
      </c>
      <c r="AV366">
        <v>2</v>
      </c>
      <c r="AW366">
        <v>2</v>
      </c>
      <c r="AX366">
        <v>16785695</v>
      </c>
      <c r="AY366">
        <v>1</v>
      </c>
      <c r="AZ366">
        <v>2048</v>
      </c>
      <c r="BA366">
        <v>368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Y366*Source!I268</f>
        <v>0.56797200000000003</v>
      </c>
      <c r="CY366">
        <f>AD366</f>
        <v>0</v>
      </c>
      <c r="CZ366">
        <f>AH366</f>
        <v>0</v>
      </c>
      <c r="DA366">
        <f>AL366</f>
        <v>1</v>
      </c>
      <c r="DB366">
        <f>ROUND(ROUND(AT366*CZ366,2),6)</f>
        <v>0</v>
      </c>
      <c r="DC366">
        <f>ROUND(ROUND(AT366*AG366,2),6)</f>
        <v>0</v>
      </c>
    </row>
    <row r="367" spans="1:107" x14ac:dyDescent="0.2">
      <c r="A367">
        <f>ROW(Source!A268)</f>
        <v>268</v>
      </c>
      <c r="B367">
        <v>16781625</v>
      </c>
      <c r="C367">
        <v>16782387</v>
      </c>
      <c r="D367">
        <v>15249073</v>
      </c>
      <c r="E367">
        <v>1</v>
      </c>
      <c r="F367">
        <v>1</v>
      </c>
      <c r="G367">
        <v>1</v>
      </c>
      <c r="H367">
        <v>2</v>
      </c>
      <c r="I367" t="s">
        <v>674</v>
      </c>
      <c r="J367" t="s">
        <v>675</v>
      </c>
      <c r="K367" t="s">
        <v>676</v>
      </c>
      <c r="L367">
        <v>1368</v>
      </c>
      <c r="N367">
        <v>1011</v>
      </c>
      <c r="O367" t="s">
        <v>666</v>
      </c>
      <c r="P367" t="s">
        <v>666</v>
      </c>
      <c r="Q367">
        <v>1</v>
      </c>
      <c r="W367">
        <v>0</v>
      </c>
      <c r="X367">
        <v>1372534845</v>
      </c>
      <c r="Y367">
        <v>0.53999999999999992</v>
      </c>
      <c r="AA367">
        <v>0</v>
      </c>
      <c r="AB367">
        <v>65.709999999999994</v>
      </c>
      <c r="AC367">
        <v>11.6</v>
      </c>
      <c r="AD367">
        <v>0</v>
      </c>
      <c r="AE367">
        <v>0</v>
      </c>
      <c r="AF367">
        <v>65.709999999999994</v>
      </c>
      <c r="AG367">
        <v>11.6</v>
      </c>
      <c r="AH367">
        <v>0</v>
      </c>
      <c r="AI367">
        <v>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6</v>
      </c>
      <c r="AT367">
        <v>0.36</v>
      </c>
      <c r="AU367" t="s">
        <v>172</v>
      </c>
      <c r="AV367">
        <v>0</v>
      </c>
      <c r="AW367">
        <v>2</v>
      </c>
      <c r="AX367">
        <v>16785696</v>
      </c>
      <c r="AY367">
        <v>1</v>
      </c>
      <c r="AZ367">
        <v>0</v>
      </c>
      <c r="BA367">
        <v>369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Y367*Source!I268</f>
        <v>0.85195799999999988</v>
      </c>
      <c r="CY367">
        <f>AB367</f>
        <v>65.709999999999994</v>
      </c>
      <c r="CZ367">
        <f>AF367</f>
        <v>65.709999999999994</v>
      </c>
      <c r="DA367">
        <f>AJ367</f>
        <v>1</v>
      </c>
      <c r="DB367">
        <f>ROUND(((ROUND(AT367*CZ367,2)*1.25)*1.2),6)</f>
        <v>35.49</v>
      </c>
      <c r="DC367">
        <f>ROUND(((ROUND(AT367*AG367,2)*1.25)*1.2),6)</f>
        <v>6.27</v>
      </c>
    </row>
    <row r="368" spans="1:107" x14ac:dyDescent="0.2">
      <c r="A368">
        <f>ROW(Source!A268)</f>
        <v>268</v>
      </c>
      <c r="B368">
        <v>16781625</v>
      </c>
      <c r="C368">
        <v>16782387</v>
      </c>
      <c r="D368">
        <v>15169941</v>
      </c>
      <c r="E368">
        <v>1</v>
      </c>
      <c r="F368">
        <v>1</v>
      </c>
      <c r="G368">
        <v>1</v>
      </c>
      <c r="H368">
        <v>3</v>
      </c>
      <c r="I368" t="s">
        <v>797</v>
      </c>
      <c r="J368" t="s">
        <v>798</v>
      </c>
      <c r="K368" t="s">
        <v>685</v>
      </c>
      <c r="L368">
        <v>1348</v>
      </c>
      <c r="N368">
        <v>1009</v>
      </c>
      <c r="O368" t="s">
        <v>193</v>
      </c>
      <c r="P368" t="s">
        <v>193</v>
      </c>
      <c r="Q368">
        <v>1000</v>
      </c>
      <c r="W368">
        <v>0</v>
      </c>
      <c r="X368">
        <v>-437906794</v>
      </c>
      <c r="Y368">
        <v>7.4999999999999997E-3</v>
      </c>
      <c r="AA368">
        <v>9040.01</v>
      </c>
      <c r="AB368">
        <v>0</v>
      </c>
      <c r="AC368">
        <v>0</v>
      </c>
      <c r="AD368">
        <v>0</v>
      </c>
      <c r="AE368">
        <v>9040.01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7.4999999999999997E-3</v>
      </c>
      <c r="AU368" t="s">
        <v>6</v>
      </c>
      <c r="AV368">
        <v>0</v>
      </c>
      <c r="AW368">
        <v>2</v>
      </c>
      <c r="AX368">
        <v>16785697</v>
      </c>
      <c r="AY368">
        <v>1</v>
      </c>
      <c r="AZ368">
        <v>0</v>
      </c>
      <c r="BA368">
        <v>370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Y368*Source!I268</f>
        <v>1.183275E-2</v>
      </c>
      <c r="CY368">
        <f t="shared" ref="CY368:CY376" si="67">AA368</f>
        <v>9040.01</v>
      </c>
      <c r="CZ368">
        <f t="shared" ref="CZ368:CZ376" si="68">AE368</f>
        <v>9040.01</v>
      </c>
      <c r="DA368">
        <f t="shared" ref="DA368:DA376" si="69">AI368</f>
        <v>1</v>
      </c>
      <c r="DB368">
        <f t="shared" ref="DB368:DB376" si="70">ROUND(ROUND(AT368*CZ368,2),6)</f>
        <v>67.8</v>
      </c>
      <c r="DC368">
        <f t="shared" ref="DC368:DC376" si="71">ROUND(ROUND(AT368*AG368,2),6)</f>
        <v>0</v>
      </c>
    </row>
    <row r="369" spans="1:107" x14ac:dyDescent="0.2">
      <c r="A369">
        <f>ROW(Source!A268)</f>
        <v>268</v>
      </c>
      <c r="B369">
        <v>16781625</v>
      </c>
      <c r="C369">
        <v>16782387</v>
      </c>
      <c r="D369">
        <v>15170039</v>
      </c>
      <c r="E369">
        <v>1</v>
      </c>
      <c r="F369">
        <v>1</v>
      </c>
      <c r="G369">
        <v>1</v>
      </c>
      <c r="H369">
        <v>3</v>
      </c>
      <c r="I369" t="s">
        <v>723</v>
      </c>
      <c r="J369" t="s">
        <v>724</v>
      </c>
      <c r="K369" t="s">
        <v>725</v>
      </c>
      <c r="L369">
        <v>1348</v>
      </c>
      <c r="N369">
        <v>1009</v>
      </c>
      <c r="O369" t="s">
        <v>193</v>
      </c>
      <c r="P369" t="s">
        <v>193</v>
      </c>
      <c r="Q369">
        <v>1000</v>
      </c>
      <c r="W369">
        <v>0</v>
      </c>
      <c r="X369">
        <v>1174701286</v>
      </c>
      <c r="Y369">
        <v>3.0000000000000001E-3</v>
      </c>
      <c r="AA369">
        <v>11978</v>
      </c>
      <c r="AB369">
        <v>0</v>
      </c>
      <c r="AC369">
        <v>0</v>
      </c>
      <c r="AD369">
        <v>0</v>
      </c>
      <c r="AE369">
        <v>11978</v>
      </c>
      <c r="AF369">
        <v>0</v>
      </c>
      <c r="AG369">
        <v>0</v>
      </c>
      <c r="AH369">
        <v>0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6</v>
      </c>
      <c r="AT369">
        <v>3.0000000000000001E-3</v>
      </c>
      <c r="AU369" t="s">
        <v>6</v>
      </c>
      <c r="AV369">
        <v>0</v>
      </c>
      <c r="AW369">
        <v>2</v>
      </c>
      <c r="AX369">
        <v>16785698</v>
      </c>
      <c r="AY369">
        <v>1</v>
      </c>
      <c r="AZ369">
        <v>0</v>
      </c>
      <c r="BA369">
        <v>371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Y369*Source!I268</f>
        <v>4.7331000000000005E-3</v>
      </c>
      <c r="CY369">
        <f t="shared" si="67"/>
        <v>11978</v>
      </c>
      <c r="CZ369">
        <f t="shared" si="68"/>
        <v>11978</v>
      </c>
      <c r="DA369">
        <f t="shared" si="69"/>
        <v>1</v>
      </c>
      <c r="DB369">
        <f t="shared" si="70"/>
        <v>35.93</v>
      </c>
      <c r="DC369">
        <f t="shared" si="71"/>
        <v>0</v>
      </c>
    </row>
    <row r="370" spans="1:107" x14ac:dyDescent="0.2">
      <c r="A370">
        <f>ROW(Source!A268)</f>
        <v>268</v>
      </c>
      <c r="B370">
        <v>16781625</v>
      </c>
      <c r="C370">
        <v>16782387</v>
      </c>
      <c r="D370">
        <v>15189798</v>
      </c>
      <c r="E370">
        <v>1</v>
      </c>
      <c r="F370">
        <v>1</v>
      </c>
      <c r="G370">
        <v>1</v>
      </c>
      <c r="H370">
        <v>3</v>
      </c>
      <c r="I370" t="s">
        <v>799</v>
      </c>
      <c r="J370" t="s">
        <v>800</v>
      </c>
      <c r="K370" t="s">
        <v>801</v>
      </c>
      <c r="L370">
        <v>1348</v>
      </c>
      <c r="N370">
        <v>1009</v>
      </c>
      <c r="O370" t="s">
        <v>193</v>
      </c>
      <c r="P370" t="s">
        <v>193</v>
      </c>
      <c r="Q370">
        <v>1000</v>
      </c>
      <c r="W370">
        <v>0</v>
      </c>
      <c r="X370">
        <v>-709630657</v>
      </c>
      <c r="Y370">
        <v>3.0999999999999999E-3</v>
      </c>
      <c r="AA370">
        <v>5989</v>
      </c>
      <c r="AB370">
        <v>0</v>
      </c>
      <c r="AC370">
        <v>0</v>
      </c>
      <c r="AD370">
        <v>0</v>
      </c>
      <c r="AE370">
        <v>5989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3.0999999999999999E-3</v>
      </c>
      <c r="AU370" t="s">
        <v>6</v>
      </c>
      <c r="AV370">
        <v>0</v>
      </c>
      <c r="AW370">
        <v>2</v>
      </c>
      <c r="AX370">
        <v>16785699</v>
      </c>
      <c r="AY370">
        <v>1</v>
      </c>
      <c r="AZ370">
        <v>0</v>
      </c>
      <c r="BA370">
        <v>372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Y370*Source!I268</f>
        <v>4.8908700000000003E-3</v>
      </c>
      <c r="CY370">
        <f t="shared" si="67"/>
        <v>5989</v>
      </c>
      <c r="CZ370">
        <f t="shared" si="68"/>
        <v>5989</v>
      </c>
      <c r="DA370">
        <f t="shared" si="69"/>
        <v>1</v>
      </c>
      <c r="DB370">
        <f t="shared" si="70"/>
        <v>18.57</v>
      </c>
      <c r="DC370">
        <f t="shared" si="71"/>
        <v>0</v>
      </c>
    </row>
    <row r="371" spans="1:107" x14ac:dyDescent="0.2">
      <c r="A371">
        <f>ROW(Source!A268)</f>
        <v>268</v>
      </c>
      <c r="B371">
        <v>16781625</v>
      </c>
      <c r="C371">
        <v>16782387</v>
      </c>
      <c r="D371">
        <v>15195825</v>
      </c>
      <c r="E371">
        <v>1</v>
      </c>
      <c r="F371">
        <v>1</v>
      </c>
      <c r="G371">
        <v>1</v>
      </c>
      <c r="H371">
        <v>3</v>
      </c>
      <c r="I371" t="s">
        <v>802</v>
      </c>
      <c r="J371" t="s">
        <v>803</v>
      </c>
      <c r="K371" t="s">
        <v>804</v>
      </c>
      <c r="L371">
        <v>1339</v>
      </c>
      <c r="N371">
        <v>1007</v>
      </c>
      <c r="O371" t="s">
        <v>95</v>
      </c>
      <c r="P371" t="s">
        <v>95</v>
      </c>
      <c r="Q371">
        <v>1</v>
      </c>
      <c r="W371">
        <v>0</v>
      </c>
      <c r="X371">
        <v>-709833849</v>
      </c>
      <c r="Y371">
        <v>0.93</v>
      </c>
      <c r="AA371">
        <v>1980</v>
      </c>
      <c r="AB371">
        <v>0</v>
      </c>
      <c r="AC371">
        <v>0</v>
      </c>
      <c r="AD371">
        <v>0</v>
      </c>
      <c r="AE371">
        <v>1980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6</v>
      </c>
      <c r="AT371">
        <v>0.93</v>
      </c>
      <c r="AU371" t="s">
        <v>6</v>
      </c>
      <c r="AV371">
        <v>0</v>
      </c>
      <c r="AW371">
        <v>2</v>
      </c>
      <c r="AX371">
        <v>16785700</v>
      </c>
      <c r="AY371">
        <v>1</v>
      </c>
      <c r="AZ371">
        <v>0</v>
      </c>
      <c r="BA371">
        <v>373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Y371*Source!I268</f>
        <v>1.4672610000000001</v>
      </c>
      <c r="CY371">
        <f t="shared" si="67"/>
        <v>1980</v>
      </c>
      <c r="CZ371">
        <f t="shared" si="68"/>
        <v>1980</v>
      </c>
      <c r="DA371">
        <f t="shared" si="69"/>
        <v>1</v>
      </c>
      <c r="DB371">
        <f t="shared" si="70"/>
        <v>1841.4</v>
      </c>
      <c r="DC371">
        <f t="shared" si="71"/>
        <v>0</v>
      </c>
    </row>
    <row r="372" spans="1:107" x14ac:dyDescent="0.2">
      <c r="A372">
        <f>ROW(Source!A268)</f>
        <v>268</v>
      </c>
      <c r="B372">
        <v>16781625</v>
      </c>
      <c r="C372">
        <v>16782387</v>
      </c>
      <c r="D372">
        <v>15195929</v>
      </c>
      <c r="E372">
        <v>1</v>
      </c>
      <c r="F372">
        <v>1</v>
      </c>
      <c r="G372">
        <v>1</v>
      </c>
      <c r="H372">
        <v>3</v>
      </c>
      <c r="I372" t="s">
        <v>805</v>
      </c>
      <c r="J372" t="s">
        <v>806</v>
      </c>
      <c r="K372" t="s">
        <v>807</v>
      </c>
      <c r="L372">
        <v>1339</v>
      </c>
      <c r="N372">
        <v>1007</v>
      </c>
      <c r="O372" t="s">
        <v>95</v>
      </c>
      <c r="P372" t="s">
        <v>95</v>
      </c>
      <c r="Q372">
        <v>1</v>
      </c>
      <c r="W372">
        <v>0</v>
      </c>
      <c r="X372">
        <v>-457568341</v>
      </c>
      <c r="Y372">
        <v>0.01</v>
      </c>
      <c r="AA372">
        <v>832.7</v>
      </c>
      <c r="AB372">
        <v>0</v>
      </c>
      <c r="AC372">
        <v>0</v>
      </c>
      <c r="AD372">
        <v>0</v>
      </c>
      <c r="AE372">
        <v>832.7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0.01</v>
      </c>
      <c r="AU372" t="s">
        <v>6</v>
      </c>
      <c r="AV372">
        <v>0</v>
      </c>
      <c r="AW372">
        <v>2</v>
      </c>
      <c r="AX372">
        <v>16785701</v>
      </c>
      <c r="AY372">
        <v>1</v>
      </c>
      <c r="AZ372">
        <v>0</v>
      </c>
      <c r="BA372">
        <v>374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Y372*Source!I268</f>
        <v>1.5777000000000003E-2</v>
      </c>
      <c r="CY372">
        <f t="shared" si="67"/>
        <v>832.7</v>
      </c>
      <c r="CZ372">
        <f t="shared" si="68"/>
        <v>832.7</v>
      </c>
      <c r="DA372">
        <f t="shared" si="69"/>
        <v>1</v>
      </c>
      <c r="DB372">
        <f t="shared" si="70"/>
        <v>8.33</v>
      </c>
      <c r="DC372">
        <f t="shared" si="71"/>
        <v>0</v>
      </c>
    </row>
    <row r="373" spans="1:107" x14ac:dyDescent="0.2">
      <c r="A373">
        <f>ROW(Source!A268)</f>
        <v>268</v>
      </c>
      <c r="B373">
        <v>16781625</v>
      </c>
      <c r="C373">
        <v>16782387</v>
      </c>
      <c r="D373">
        <v>15196015</v>
      </c>
      <c r="E373">
        <v>1</v>
      </c>
      <c r="F373">
        <v>1</v>
      </c>
      <c r="G373">
        <v>1</v>
      </c>
      <c r="H373">
        <v>3</v>
      </c>
      <c r="I373" t="s">
        <v>808</v>
      </c>
      <c r="J373" t="s">
        <v>809</v>
      </c>
      <c r="K373" t="s">
        <v>810</v>
      </c>
      <c r="L373">
        <v>1339</v>
      </c>
      <c r="N373">
        <v>1007</v>
      </c>
      <c r="O373" t="s">
        <v>95</v>
      </c>
      <c r="P373" t="s">
        <v>95</v>
      </c>
      <c r="Q373">
        <v>1</v>
      </c>
      <c r="W373">
        <v>0</v>
      </c>
      <c r="X373">
        <v>-1130628485</v>
      </c>
      <c r="Y373">
        <v>0.12</v>
      </c>
      <c r="AA373">
        <v>1320</v>
      </c>
      <c r="AB373">
        <v>0</v>
      </c>
      <c r="AC373">
        <v>0</v>
      </c>
      <c r="AD373">
        <v>0</v>
      </c>
      <c r="AE373">
        <v>1320</v>
      </c>
      <c r="AF373">
        <v>0</v>
      </c>
      <c r="AG373">
        <v>0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6</v>
      </c>
      <c r="AT373">
        <v>0.12</v>
      </c>
      <c r="AU373" t="s">
        <v>6</v>
      </c>
      <c r="AV373">
        <v>0</v>
      </c>
      <c r="AW373">
        <v>2</v>
      </c>
      <c r="AX373">
        <v>16785702</v>
      </c>
      <c r="AY373">
        <v>1</v>
      </c>
      <c r="AZ373">
        <v>0</v>
      </c>
      <c r="BA373">
        <v>375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Y373*Source!I268</f>
        <v>0.18932399999999999</v>
      </c>
      <c r="CY373">
        <f t="shared" si="67"/>
        <v>1320</v>
      </c>
      <c r="CZ373">
        <f t="shared" si="68"/>
        <v>1320</v>
      </c>
      <c r="DA373">
        <f t="shared" si="69"/>
        <v>1</v>
      </c>
      <c r="DB373">
        <f t="shared" si="70"/>
        <v>158.4</v>
      </c>
      <c r="DC373">
        <f t="shared" si="71"/>
        <v>0</v>
      </c>
    </row>
    <row r="374" spans="1:107" x14ac:dyDescent="0.2">
      <c r="A374">
        <f>ROW(Source!A268)</f>
        <v>268</v>
      </c>
      <c r="B374">
        <v>16781625</v>
      </c>
      <c r="C374">
        <v>16782387</v>
      </c>
      <c r="D374">
        <v>15198455</v>
      </c>
      <c r="E374">
        <v>1</v>
      </c>
      <c r="F374">
        <v>1</v>
      </c>
      <c r="G374">
        <v>1</v>
      </c>
      <c r="H374">
        <v>3</v>
      </c>
      <c r="I374" t="s">
        <v>811</v>
      </c>
      <c r="J374" t="s">
        <v>812</v>
      </c>
      <c r="K374" t="s">
        <v>813</v>
      </c>
      <c r="L374">
        <v>1327</v>
      </c>
      <c r="N374">
        <v>1005</v>
      </c>
      <c r="O374" t="s">
        <v>182</v>
      </c>
      <c r="P374" t="s">
        <v>182</v>
      </c>
      <c r="Q374">
        <v>1</v>
      </c>
      <c r="W374">
        <v>0</v>
      </c>
      <c r="X374">
        <v>-1963914880</v>
      </c>
      <c r="Y374">
        <v>1.45</v>
      </c>
      <c r="AA374">
        <v>5.71</v>
      </c>
      <c r="AB374">
        <v>0</v>
      </c>
      <c r="AC374">
        <v>0</v>
      </c>
      <c r="AD374">
        <v>0</v>
      </c>
      <c r="AE374">
        <v>5.71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1.45</v>
      </c>
      <c r="AU374" t="s">
        <v>6</v>
      </c>
      <c r="AV374">
        <v>0</v>
      </c>
      <c r="AW374">
        <v>2</v>
      </c>
      <c r="AX374">
        <v>16785703</v>
      </c>
      <c r="AY374">
        <v>1</v>
      </c>
      <c r="AZ374">
        <v>0</v>
      </c>
      <c r="BA374">
        <v>376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Y374*Source!I268</f>
        <v>2.2876650000000001</v>
      </c>
      <c r="CY374">
        <f t="shared" si="67"/>
        <v>5.71</v>
      </c>
      <c r="CZ374">
        <f t="shared" si="68"/>
        <v>5.71</v>
      </c>
      <c r="DA374">
        <f t="shared" si="69"/>
        <v>1</v>
      </c>
      <c r="DB374">
        <f t="shared" si="70"/>
        <v>8.2799999999999994</v>
      </c>
      <c r="DC374">
        <f t="shared" si="71"/>
        <v>0</v>
      </c>
    </row>
    <row r="375" spans="1:107" x14ac:dyDescent="0.2">
      <c r="A375">
        <f>ROW(Source!A268)</f>
        <v>268</v>
      </c>
      <c r="B375">
        <v>16781625</v>
      </c>
      <c r="C375">
        <v>16782387</v>
      </c>
      <c r="D375">
        <v>15202950</v>
      </c>
      <c r="E375">
        <v>1</v>
      </c>
      <c r="F375">
        <v>1</v>
      </c>
      <c r="G375">
        <v>1</v>
      </c>
      <c r="H375">
        <v>3</v>
      </c>
      <c r="I375" t="s">
        <v>814</v>
      </c>
      <c r="J375" t="s">
        <v>815</v>
      </c>
      <c r="K375" t="s">
        <v>816</v>
      </c>
      <c r="L375">
        <v>1348</v>
      </c>
      <c r="N375">
        <v>1009</v>
      </c>
      <c r="O375" t="s">
        <v>193</v>
      </c>
      <c r="P375" t="s">
        <v>193</v>
      </c>
      <c r="Q375">
        <v>1000</v>
      </c>
      <c r="W375">
        <v>0</v>
      </c>
      <c r="X375">
        <v>-1133395207</v>
      </c>
      <c r="Y375">
        <v>2.5799999999999998E-3</v>
      </c>
      <c r="AA375">
        <v>1695</v>
      </c>
      <c r="AB375">
        <v>0</v>
      </c>
      <c r="AC375">
        <v>0</v>
      </c>
      <c r="AD375">
        <v>0</v>
      </c>
      <c r="AE375">
        <v>1695</v>
      </c>
      <c r="AF375">
        <v>0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2.5799999999999998E-3</v>
      </c>
      <c r="AU375" t="s">
        <v>6</v>
      </c>
      <c r="AV375">
        <v>0</v>
      </c>
      <c r="AW375">
        <v>2</v>
      </c>
      <c r="AX375">
        <v>16785704</v>
      </c>
      <c r="AY375">
        <v>1</v>
      </c>
      <c r="AZ375">
        <v>0</v>
      </c>
      <c r="BA375">
        <v>377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Y375*Source!I268</f>
        <v>4.070466E-3</v>
      </c>
      <c r="CY375">
        <f t="shared" si="67"/>
        <v>1695</v>
      </c>
      <c r="CZ375">
        <f t="shared" si="68"/>
        <v>1695</v>
      </c>
      <c r="DA375">
        <f t="shared" si="69"/>
        <v>1</v>
      </c>
      <c r="DB375">
        <f t="shared" si="70"/>
        <v>4.37</v>
      </c>
      <c r="DC375">
        <f t="shared" si="71"/>
        <v>0</v>
      </c>
    </row>
    <row r="376" spans="1:107" x14ac:dyDescent="0.2">
      <c r="A376">
        <f>ROW(Source!A268)</f>
        <v>268</v>
      </c>
      <c r="B376">
        <v>16781625</v>
      </c>
      <c r="C376">
        <v>16782387</v>
      </c>
      <c r="D376">
        <v>15204489</v>
      </c>
      <c r="E376">
        <v>1</v>
      </c>
      <c r="F376">
        <v>1</v>
      </c>
      <c r="G376">
        <v>1</v>
      </c>
      <c r="H376">
        <v>3</v>
      </c>
      <c r="I376" t="s">
        <v>817</v>
      </c>
      <c r="J376" t="s">
        <v>818</v>
      </c>
      <c r="K376" t="s">
        <v>819</v>
      </c>
      <c r="L376">
        <v>1348</v>
      </c>
      <c r="N376">
        <v>1009</v>
      </c>
      <c r="O376" t="s">
        <v>193</v>
      </c>
      <c r="P376" t="s">
        <v>193</v>
      </c>
      <c r="Q376">
        <v>1000</v>
      </c>
      <c r="W376">
        <v>0</v>
      </c>
      <c r="X376">
        <v>1254963396</v>
      </c>
      <c r="Y376">
        <v>3.0100000000000001E-3</v>
      </c>
      <c r="AA376">
        <v>15255</v>
      </c>
      <c r="AB376">
        <v>0</v>
      </c>
      <c r="AC376">
        <v>0</v>
      </c>
      <c r="AD376">
        <v>0</v>
      </c>
      <c r="AE376">
        <v>15255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3.0100000000000001E-3</v>
      </c>
      <c r="AU376" t="s">
        <v>6</v>
      </c>
      <c r="AV376">
        <v>0</v>
      </c>
      <c r="AW376">
        <v>2</v>
      </c>
      <c r="AX376">
        <v>16785705</v>
      </c>
      <c r="AY376">
        <v>1</v>
      </c>
      <c r="AZ376">
        <v>0</v>
      </c>
      <c r="BA376">
        <v>378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Y376*Source!I268</f>
        <v>4.7488770000000003E-3</v>
      </c>
      <c r="CY376">
        <f t="shared" si="67"/>
        <v>15255</v>
      </c>
      <c r="CZ376">
        <f t="shared" si="68"/>
        <v>15255</v>
      </c>
      <c r="DA376">
        <f t="shared" si="69"/>
        <v>1</v>
      </c>
      <c r="DB376">
        <f t="shared" si="70"/>
        <v>45.92</v>
      </c>
      <c r="DC376">
        <f t="shared" si="71"/>
        <v>0</v>
      </c>
    </row>
    <row r="377" spans="1:107" x14ac:dyDescent="0.2">
      <c r="A377">
        <f>ROW(Source!A269)</f>
        <v>269</v>
      </c>
      <c r="B377">
        <v>16781639</v>
      </c>
      <c r="C377">
        <v>16782387</v>
      </c>
      <c r="D377">
        <v>15435487</v>
      </c>
      <c r="E377">
        <v>1</v>
      </c>
      <c r="F377">
        <v>1</v>
      </c>
      <c r="G377">
        <v>1</v>
      </c>
      <c r="H377">
        <v>1</v>
      </c>
      <c r="I377" t="s">
        <v>795</v>
      </c>
      <c r="J377" t="s">
        <v>6</v>
      </c>
      <c r="K377" t="s">
        <v>796</v>
      </c>
      <c r="L377">
        <v>1191</v>
      </c>
      <c r="N377">
        <v>1013</v>
      </c>
      <c r="O377" t="s">
        <v>660</v>
      </c>
      <c r="P377" t="s">
        <v>660</v>
      </c>
      <c r="Q377">
        <v>1</v>
      </c>
      <c r="W377">
        <v>0</v>
      </c>
      <c r="X377">
        <v>-200730820</v>
      </c>
      <c r="Y377">
        <v>31.049999999999994</v>
      </c>
      <c r="AA377">
        <v>0</v>
      </c>
      <c r="AB377">
        <v>0</v>
      </c>
      <c r="AC377">
        <v>0</v>
      </c>
      <c r="AD377">
        <v>55.81</v>
      </c>
      <c r="AE377">
        <v>0</v>
      </c>
      <c r="AF377">
        <v>0</v>
      </c>
      <c r="AG377">
        <v>0</v>
      </c>
      <c r="AH377">
        <v>8.3800000000000008</v>
      </c>
      <c r="AI377">
        <v>1</v>
      </c>
      <c r="AJ377">
        <v>1</v>
      </c>
      <c r="AK377">
        <v>1</v>
      </c>
      <c r="AL377">
        <v>6.66</v>
      </c>
      <c r="AN377">
        <v>0</v>
      </c>
      <c r="AO377">
        <v>1</v>
      </c>
      <c r="AP377">
        <v>1</v>
      </c>
      <c r="AQ377">
        <v>0</v>
      </c>
      <c r="AR377">
        <v>0</v>
      </c>
      <c r="AS377" t="s">
        <v>6</v>
      </c>
      <c r="AT377">
        <v>22.5</v>
      </c>
      <c r="AU377" t="s">
        <v>173</v>
      </c>
      <c r="AV377">
        <v>1</v>
      </c>
      <c r="AW377">
        <v>2</v>
      </c>
      <c r="AX377">
        <v>16785694</v>
      </c>
      <c r="AY377">
        <v>1</v>
      </c>
      <c r="AZ377">
        <v>0</v>
      </c>
      <c r="BA377">
        <v>379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Y377*Source!I269</f>
        <v>48.987584999999996</v>
      </c>
      <c r="CY377">
        <f>AD377</f>
        <v>55.81</v>
      </c>
      <c r="CZ377">
        <f>AH377</f>
        <v>8.3800000000000008</v>
      </c>
      <c r="DA377">
        <f>AL377</f>
        <v>6.66</v>
      </c>
      <c r="DB377">
        <f>ROUND(((ROUND(AT377*CZ377,2)*1.15)*1.2),6)</f>
        <v>260.19900000000001</v>
      </c>
      <c r="DC377">
        <f>ROUND(((ROUND(AT377*AG377,2)*1.15)*1.2),6)</f>
        <v>0</v>
      </c>
    </row>
    <row r="378" spans="1:107" x14ac:dyDescent="0.2">
      <c r="A378">
        <f>ROW(Source!A269)</f>
        <v>269</v>
      </c>
      <c r="B378">
        <v>16781639</v>
      </c>
      <c r="C378">
        <v>16782387</v>
      </c>
      <c r="D378">
        <v>15430395</v>
      </c>
      <c r="E378">
        <v>1</v>
      </c>
      <c r="F378">
        <v>1</v>
      </c>
      <c r="G378">
        <v>1</v>
      </c>
      <c r="H378">
        <v>1</v>
      </c>
      <c r="I378" t="s">
        <v>661</v>
      </c>
      <c r="J378" t="s">
        <v>6</v>
      </c>
      <c r="K378" t="s">
        <v>662</v>
      </c>
      <c r="L378">
        <v>1191</v>
      </c>
      <c r="N378">
        <v>1013</v>
      </c>
      <c r="O378" t="s">
        <v>660</v>
      </c>
      <c r="P378" t="s">
        <v>660</v>
      </c>
      <c r="Q378">
        <v>1</v>
      </c>
      <c r="W378">
        <v>0</v>
      </c>
      <c r="X378">
        <v>-1417349443</v>
      </c>
      <c r="Y378">
        <v>0.36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6.66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0.36</v>
      </c>
      <c r="AU378" t="s">
        <v>6</v>
      </c>
      <c r="AV378">
        <v>2</v>
      </c>
      <c r="AW378">
        <v>2</v>
      </c>
      <c r="AX378">
        <v>16785695</v>
      </c>
      <c r="AY378">
        <v>1</v>
      </c>
      <c r="AZ378">
        <v>2048</v>
      </c>
      <c r="BA378">
        <v>380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Y378*Source!I269</f>
        <v>0.56797200000000003</v>
      </c>
      <c r="CY378">
        <f>AD378</f>
        <v>0</v>
      </c>
      <c r="CZ378">
        <f>AH378</f>
        <v>0</v>
      </c>
      <c r="DA378">
        <f>AL378</f>
        <v>1</v>
      </c>
      <c r="DB378">
        <f>ROUND(ROUND(AT378*CZ378,2),6)</f>
        <v>0</v>
      </c>
      <c r="DC378">
        <f>ROUND(ROUND(AT378*AG378,2),6)</f>
        <v>0</v>
      </c>
    </row>
    <row r="379" spans="1:107" x14ac:dyDescent="0.2">
      <c r="A379">
        <f>ROW(Source!A269)</f>
        <v>269</v>
      </c>
      <c r="B379">
        <v>16781639</v>
      </c>
      <c r="C379">
        <v>16782387</v>
      </c>
      <c r="D379">
        <v>15249073</v>
      </c>
      <c r="E379">
        <v>1</v>
      </c>
      <c r="F379">
        <v>1</v>
      </c>
      <c r="G379">
        <v>1</v>
      </c>
      <c r="H379">
        <v>2</v>
      </c>
      <c r="I379" t="s">
        <v>674</v>
      </c>
      <c r="J379" t="s">
        <v>675</v>
      </c>
      <c r="K379" t="s">
        <v>676</v>
      </c>
      <c r="L379">
        <v>1368</v>
      </c>
      <c r="N379">
        <v>1011</v>
      </c>
      <c r="O379" t="s">
        <v>666</v>
      </c>
      <c r="P379" t="s">
        <v>666</v>
      </c>
      <c r="Q379">
        <v>1</v>
      </c>
      <c r="W379">
        <v>0</v>
      </c>
      <c r="X379">
        <v>1372534845</v>
      </c>
      <c r="Y379">
        <v>0.53999999999999992</v>
      </c>
      <c r="AA379">
        <v>0</v>
      </c>
      <c r="AB379">
        <v>437.63</v>
      </c>
      <c r="AC379">
        <v>11.6</v>
      </c>
      <c r="AD379">
        <v>0</v>
      </c>
      <c r="AE379">
        <v>0</v>
      </c>
      <c r="AF379">
        <v>65.709999999999994</v>
      </c>
      <c r="AG379">
        <v>11.6</v>
      </c>
      <c r="AH379">
        <v>0</v>
      </c>
      <c r="AI379">
        <v>1</v>
      </c>
      <c r="AJ379">
        <v>6.66</v>
      </c>
      <c r="AK379">
        <v>1</v>
      </c>
      <c r="AL379">
        <v>1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6</v>
      </c>
      <c r="AT379">
        <v>0.36</v>
      </c>
      <c r="AU379" t="s">
        <v>172</v>
      </c>
      <c r="AV379">
        <v>0</v>
      </c>
      <c r="AW379">
        <v>2</v>
      </c>
      <c r="AX379">
        <v>16785696</v>
      </c>
      <c r="AY379">
        <v>1</v>
      </c>
      <c r="AZ379">
        <v>0</v>
      </c>
      <c r="BA379">
        <v>381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Y379*Source!I269</f>
        <v>0.85195799999999988</v>
      </c>
      <c r="CY379">
        <f>AB379</f>
        <v>437.63</v>
      </c>
      <c r="CZ379">
        <f>AF379</f>
        <v>65.709999999999994</v>
      </c>
      <c r="DA379">
        <f>AJ379</f>
        <v>6.66</v>
      </c>
      <c r="DB379">
        <f>ROUND(((ROUND(AT379*CZ379,2)*1.25)*1.2),6)</f>
        <v>35.49</v>
      </c>
      <c r="DC379">
        <f>ROUND(((ROUND(AT379*AG379,2)*1.25)*1.2),6)</f>
        <v>6.27</v>
      </c>
    </row>
    <row r="380" spans="1:107" x14ac:dyDescent="0.2">
      <c r="A380">
        <f>ROW(Source!A269)</f>
        <v>269</v>
      </c>
      <c r="B380">
        <v>16781639</v>
      </c>
      <c r="C380">
        <v>16782387</v>
      </c>
      <c r="D380">
        <v>15169941</v>
      </c>
      <c r="E380">
        <v>1</v>
      </c>
      <c r="F380">
        <v>1</v>
      </c>
      <c r="G380">
        <v>1</v>
      </c>
      <c r="H380">
        <v>3</v>
      </c>
      <c r="I380" t="s">
        <v>797</v>
      </c>
      <c r="J380" t="s">
        <v>798</v>
      </c>
      <c r="K380" t="s">
        <v>685</v>
      </c>
      <c r="L380">
        <v>1348</v>
      </c>
      <c r="N380">
        <v>1009</v>
      </c>
      <c r="O380" t="s">
        <v>193</v>
      </c>
      <c r="P380" t="s">
        <v>193</v>
      </c>
      <c r="Q380">
        <v>1000</v>
      </c>
      <c r="W380">
        <v>0</v>
      </c>
      <c r="X380">
        <v>-437906794</v>
      </c>
      <c r="Y380">
        <v>7.4999999999999997E-3</v>
      </c>
      <c r="AA380">
        <v>60206.47</v>
      </c>
      <c r="AB380">
        <v>0</v>
      </c>
      <c r="AC380">
        <v>0</v>
      </c>
      <c r="AD380">
        <v>0</v>
      </c>
      <c r="AE380">
        <v>9040.01</v>
      </c>
      <c r="AF380">
        <v>0</v>
      </c>
      <c r="AG380">
        <v>0</v>
      </c>
      <c r="AH380">
        <v>0</v>
      </c>
      <c r="AI380">
        <v>6.66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6</v>
      </c>
      <c r="AT380">
        <v>7.4999999999999997E-3</v>
      </c>
      <c r="AU380" t="s">
        <v>6</v>
      </c>
      <c r="AV380">
        <v>0</v>
      </c>
      <c r="AW380">
        <v>2</v>
      </c>
      <c r="AX380">
        <v>16785697</v>
      </c>
      <c r="AY380">
        <v>1</v>
      </c>
      <c r="AZ380">
        <v>0</v>
      </c>
      <c r="BA380">
        <v>382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Y380*Source!I269</f>
        <v>1.183275E-2</v>
      </c>
      <c r="CY380">
        <f t="shared" ref="CY380:CY388" si="72">AA380</f>
        <v>60206.47</v>
      </c>
      <c r="CZ380">
        <f t="shared" ref="CZ380:CZ388" si="73">AE380</f>
        <v>9040.01</v>
      </c>
      <c r="DA380">
        <f t="shared" ref="DA380:DA388" si="74">AI380</f>
        <v>6.66</v>
      </c>
      <c r="DB380">
        <f t="shared" ref="DB380:DB388" si="75">ROUND(ROUND(AT380*CZ380,2),6)</f>
        <v>67.8</v>
      </c>
      <c r="DC380">
        <f t="shared" ref="DC380:DC388" si="76">ROUND(ROUND(AT380*AG380,2),6)</f>
        <v>0</v>
      </c>
    </row>
    <row r="381" spans="1:107" x14ac:dyDescent="0.2">
      <c r="A381">
        <f>ROW(Source!A269)</f>
        <v>269</v>
      </c>
      <c r="B381">
        <v>16781639</v>
      </c>
      <c r="C381">
        <v>16782387</v>
      </c>
      <c r="D381">
        <v>15170039</v>
      </c>
      <c r="E381">
        <v>1</v>
      </c>
      <c r="F381">
        <v>1</v>
      </c>
      <c r="G381">
        <v>1</v>
      </c>
      <c r="H381">
        <v>3</v>
      </c>
      <c r="I381" t="s">
        <v>723</v>
      </c>
      <c r="J381" t="s">
        <v>724</v>
      </c>
      <c r="K381" t="s">
        <v>725</v>
      </c>
      <c r="L381">
        <v>1348</v>
      </c>
      <c r="N381">
        <v>1009</v>
      </c>
      <c r="O381" t="s">
        <v>193</v>
      </c>
      <c r="P381" t="s">
        <v>193</v>
      </c>
      <c r="Q381">
        <v>1000</v>
      </c>
      <c r="W381">
        <v>0</v>
      </c>
      <c r="X381">
        <v>1174701286</v>
      </c>
      <c r="Y381">
        <v>3.0000000000000001E-3</v>
      </c>
      <c r="AA381">
        <v>79773.48</v>
      </c>
      <c r="AB381">
        <v>0</v>
      </c>
      <c r="AC381">
        <v>0</v>
      </c>
      <c r="AD381">
        <v>0</v>
      </c>
      <c r="AE381">
        <v>11978</v>
      </c>
      <c r="AF381">
        <v>0</v>
      </c>
      <c r="AG381">
        <v>0</v>
      </c>
      <c r="AH381">
        <v>0</v>
      </c>
      <c r="AI381">
        <v>6.66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6</v>
      </c>
      <c r="AT381">
        <v>3.0000000000000001E-3</v>
      </c>
      <c r="AU381" t="s">
        <v>6</v>
      </c>
      <c r="AV381">
        <v>0</v>
      </c>
      <c r="AW381">
        <v>2</v>
      </c>
      <c r="AX381">
        <v>16785698</v>
      </c>
      <c r="AY381">
        <v>1</v>
      </c>
      <c r="AZ381">
        <v>0</v>
      </c>
      <c r="BA381">
        <v>383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Y381*Source!I269</f>
        <v>4.7331000000000005E-3</v>
      </c>
      <c r="CY381">
        <f t="shared" si="72"/>
        <v>79773.48</v>
      </c>
      <c r="CZ381">
        <f t="shared" si="73"/>
        <v>11978</v>
      </c>
      <c r="DA381">
        <f t="shared" si="74"/>
        <v>6.66</v>
      </c>
      <c r="DB381">
        <f t="shared" si="75"/>
        <v>35.93</v>
      </c>
      <c r="DC381">
        <f t="shared" si="76"/>
        <v>0</v>
      </c>
    </row>
    <row r="382" spans="1:107" x14ac:dyDescent="0.2">
      <c r="A382">
        <f>ROW(Source!A269)</f>
        <v>269</v>
      </c>
      <c r="B382">
        <v>16781639</v>
      </c>
      <c r="C382">
        <v>16782387</v>
      </c>
      <c r="D382">
        <v>15189798</v>
      </c>
      <c r="E382">
        <v>1</v>
      </c>
      <c r="F382">
        <v>1</v>
      </c>
      <c r="G382">
        <v>1</v>
      </c>
      <c r="H382">
        <v>3</v>
      </c>
      <c r="I382" t="s">
        <v>799</v>
      </c>
      <c r="J382" t="s">
        <v>800</v>
      </c>
      <c r="K382" t="s">
        <v>801</v>
      </c>
      <c r="L382">
        <v>1348</v>
      </c>
      <c r="N382">
        <v>1009</v>
      </c>
      <c r="O382" t="s">
        <v>193</v>
      </c>
      <c r="P382" t="s">
        <v>193</v>
      </c>
      <c r="Q382">
        <v>1000</v>
      </c>
      <c r="W382">
        <v>0</v>
      </c>
      <c r="X382">
        <v>-709630657</v>
      </c>
      <c r="Y382">
        <v>3.0999999999999999E-3</v>
      </c>
      <c r="AA382">
        <v>39886.74</v>
      </c>
      <c r="AB382">
        <v>0</v>
      </c>
      <c r="AC382">
        <v>0</v>
      </c>
      <c r="AD382">
        <v>0</v>
      </c>
      <c r="AE382">
        <v>5989</v>
      </c>
      <c r="AF382">
        <v>0</v>
      </c>
      <c r="AG382">
        <v>0</v>
      </c>
      <c r="AH382">
        <v>0</v>
      </c>
      <c r="AI382">
        <v>6.66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6</v>
      </c>
      <c r="AT382">
        <v>3.0999999999999999E-3</v>
      </c>
      <c r="AU382" t="s">
        <v>6</v>
      </c>
      <c r="AV382">
        <v>0</v>
      </c>
      <c r="AW382">
        <v>2</v>
      </c>
      <c r="AX382">
        <v>16785699</v>
      </c>
      <c r="AY382">
        <v>1</v>
      </c>
      <c r="AZ382">
        <v>0</v>
      </c>
      <c r="BA382">
        <v>384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Y382*Source!I269</f>
        <v>4.8908700000000003E-3</v>
      </c>
      <c r="CY382">
        <f t="shared" si="72"/>
        <v>39886.74</v>
      </c>
      <c r="CZ382">
        <f t="shared" si="73"/>
        <v>5989</v>
      </c>
      <c r="DA382">
        <f t="shared" si="74"/>
        <v>6.66</v>
      </c>
      <c r="DB382">
        <f t="shared" si="75"/>
        <v>18.57</v>
      </c>
      <c r="DC382">
        <f t="shared" si="76"/>
        <v>0</v>
      </c>
    </row>
    <row r="383" spans="1:107" x14ac:dyDescent="0.2">
      <c r="A383">
        <f>ROW(Source!A269)</f>
        <v>269</v>
      </c>
      <c r="B383">
        <v>16781639</v>
      </c>
      <c r="C383">
        <v>16782387</v>
      </c>
      <c r="D383">
        <v>15195825</v>
      </c>
      <c r="E383">
        <v>1</v>
      </c>
      <c r="F383">
        <v>1</v>
      </c>
      <c r="G383">
        <v>1</v>
      </c>
      <c r="H383">
        <v>3</v>
      </c>
      <c r="I383" t="s">
        <v>802</v>
      </c>
      <c r="J383" t="s">
        <v>803</v>
      </c>
      <c r="K383" t="s">
        <v>804</v>
      </c>
      <c r="L383">
        <v>1339</v>
      </c>
      <c r="N383">
        <v>1007</v>
      </c>
      <c r="O383" t="s">
        <v>95</v>
      </c>
      <c r="P383" t="s">
        <v>95</v>
      </c>
      <c r="Q383">
        <v>1</v>
      </c>
      <c r="W383">
        <v>0</v>
      </c>
      <c r="X383">
        <v>-709833849</v>
      </c>
      <c r="Y383">
        <v>0.93</v>
      </c>
      <c r="AA383">
        <v>13186.8</v>
      </c>
      <c r="AB383">
        <v>0</v>
      </c>
      <c r="AC383">
        <v>0</v>
      </c>
      <c r="AD383">
        <v>0</v>
      </c>
      <c r="AE383">
        <v>1980</v>
      </c>
      <c r="AF383">
        <v>0</v>
      </c>
      <c r="AG383">
        <v>0</v>
      </c>
      <c r="AH383">
        <v>0</v>
      </c>
      <c r="AI383">
        <v>6.66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6</v>
      </c>
      <c r="AT383">
        <v>0.93</v>
      </c>
      <c r="AU383" t="s">
        <v>6</v>
      </c>
      <c r="AV383">
        <v>0</v>
      </c>
      <c r="AW383">
        <v>2</v>
      </c>
      <c r="AX383">
        <v>16785700</v>
      </c>
      <c r="AY383">
        <v>1</v>
      </c>
      <c r="AZ383">
        <v>0</v>
      </c>
      <c r="BA383">
        <v>385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Y383*Source!I269</f>
        <v>1.4672610000000001</v>
      </c>
      <c r="CY383">
        <f t="shared" si="72"/>
        <v>13186.8</v>
      </c>
      <c r="CZ383">
        <f t="shared" si="73"/>
        <v>1980</v>
      </c>
      <c r="DA383">
        <f t="shared" si="74"/>
        <v>6.66</v>
      </c>
      <c r="DB383">
        <f t="shared" si="75"/>
        <v>1841.4</v>
      </c>
      <c r="DC383">
        <f t="shared" si="76"/>
        <v>0</v>
      </c>
    </row>
    <row r="384" spans="1:107" x14ac:dyDescent="0.2">
      <c r="A384">
        <f>ROW(Source!A269)</f>
        <v>269</v>
      </c>
      <c r="B384">
        <v>16781639</v>
      </c>
      <c r="C384">
        <v>16782387</v>
      </c>
      <c r="D384">
        <v>15195929</v>
      </c>
      <c r="E384">
        <v>1</v>
      </c>
      <c r="F384">
        <v>1</v>
      </c>
      <c r="G384">
        <v>1</v>
      </c>
      <c r="H384">
        <v>3</v>
      </c>
      <c r="I384" t="s">
        <v>805</v>
      </c>
      <c r="J384" t="s">
        <v>806</v>
      </c>
      <c r="K384" t="s">
        <v>807</v>
      </c>
      <c r="L384">
        <v>1339</v>
      </c>
      <c r="N384">
        <v>1007</v>
      </c>
      <c r="O384" t="s">
        <v>95</v>
      </c>
      <c r="P384" t="s">
        <v>95</v>
      </c>
      <c r="Q384">
        <v>1</v>
      </c>
      <c r="W384">
        <v>0</v>
      </c>
      <c r="X384">
        <v>-457568341</v>
      </c>
      <c r="Y384">
        <v>0.01</v>
      </c>
      <c r="AA384">
        <v>5545.78</v>
      </c>
      <c r="AB384">
        <v>0</v>
      </c>
      <c r="AC384">
        <v>0</v>
      </c>
      <c r="AD384">
        <v>0</v>
      </c>
      <c r="AE384">
        <v>832.7</v>
      </c>
      <c r="AF384">
        <v>0</v>
      </c>
      <c r="AG384">
        <v>0</v>
      </c>
      <c r="AH384">
        <v>0</v>
      </c>
      <c r="AI384">
        <v>6.66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6</v>
      </c>
      <c r="AT384">
        <v>0.01</v>
      </c>
      <c r="AU384" t="s">
        <v>6</v>
      </c>
      <c r="AV384">
        <v>0</v>
      </c>
      <c r="AW384">
        <v>2</v>
      </c>
      <c r="AX384">
        <v>16785701</v>
      </c>
      <c r="AY384">
        <v>1</v>
      </c>
      <c r="AZ384">
        <v>0</v>
      </c>
      <c r="BA384">
        <v>386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Y384*Source!I269</f>
        <v>1.5777000000000003E-2</v>
      </c>
      <c r="CY384">
        <f t="shared" si="72"/>
        <v>5545.78</v>
      </c>
      <c r="CZ384">
        <f t="shared" si="73"/>
        <v>832.7</v>
      </c>
      <c r="DA384">
        <f t="shared" si="74"/>
        <v>6.66</v>
      </c>
      <c r="DB384">
        <f t="shared" si="75"/>
        <v>8.33</v>
      </c>
      <c r="DC384">
        <f t="shared" si="76"/>
        <v>0</v>
      </c>
    </row>
    <row r="385" spans="1:107" x14ac:dyDescent="0.2">
      <c r="A385">
        <f>ROW(Source!A269)</f>
        <v>269</v>
      </c>
      <c r="B385">
        <v>16781639</v>
      </c>
      <c r="C385">
        <v>16782387</v>
      </c>
      <c r="D385">
        <v>15196015</v>
      </c>
      <c r="E385">
        <v>1</v>
      </c>
      <c r="F385">
        <v>1</v>
      </c>
      <c r="G385">
        <v>1</v>
      </c>
      <c r="H385">
        <v>3</v>
      </c>
      <c r="I385" t="s">
        <v>808</v>
      </c>
      <c r="J385" t="s">
        <v>809</v>
      </c>
      <c r="K385" t="s">
        <v>810</v>
      </c>
      <c r="L385">
        <v>1339</v>
      </c>
      <c r="N385">
        <v>1007</v>
      </c>
      <c r="O385" t="s">
        <v>95</v>
      </c>
      <c r="P385" t="s">
        <v>95</v>
      </c>
      <c r="Q385">
        <v>1</v>
      </c>
      <c r="W385">
        <v>0</v>
      </c>
      <c r="X385">
        <v>-1130628485</v>
      </c>
      <c r="Y385">
        <v>0.12</v>
      </c>
      <c r="AA385">
        <v>8791.2000000000007</v>
      </c>
      <c r="AB385">
        <v>0</v>
      </c>
      <c r="AC385">
        <v>0</v>
      </c>
      <c r="AD385">
        <v>0</v>
      </c>
      <c r="AE385">
        <v>1320</v>
      </c>
      <c r="AF385">
        <v>0</v>
      </c>
      <c r="AG385">
        <v>0</v>
      </c>
      <c r="AH385">
        <v>0</v>
      </c>
      <c r="AI385">
        <v>6.66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6</v>
      </c>
      <c r="AT385">
        <v>0.12</v>
      </c>
      <c r="AU385" t="s">
        <v>6</v>
      </c>
      <c r="AV385">
        <v>0</v>
      </c>
      <c r="AW385">
        <v>2</v>
      </c>
      <c r="AX385">
        <v>16785702</v>
      </c>
      <c r="AY385">
        <v>1</v>
      </c>
      <c r="AZ385">
        <v>0</v>
      </c>
      <c r="BA385">
        <v>387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Y385*Source!I269</f>
        <v>0.18932399999999999</v>
      </c>
      <c r="CY385">
        <f t="shared" si="72"/>
        <v>8791.2000000000007</v>
      </c>
      <c r="CZ385">
        <f t="shared" si="73"/>
        <v>1320</v>
      </c>
      <c r="DA385">
        <f t="shared" si="74"/>
        <v>6.66</v>
      </c>
      <c r="DB385">
        <f t="shared" si="75"/>
        <v>158.4</v>
      </c>
      <c r="DC385">
        <f t="shared" si="76"/>
        <v>0</v>
      </c>
    </row>
    <row r="386" spans="1:107" x14ac:dyDescent="0.2">
      <c r="A386">
        <f>ROW(Source!A269)</f>
        <v>269</v>
      </c>
      <c r="B386">
        <v>16781639</v>
      </c>
      <c r="C386">
        <v>16782387</v>
      </c>
      <c r="D386">
        <v>15198455</v>
      </c>
      <c r="E386">
        <v>1</v>
      </c>
      <c r="F386">
        <v>1</v>
      </c>
      <c r="G386">
        <v>1</v>
      </c>
      <c r="H386">
        <v>3</v>
      </c>
      <c r="I386" t="s">
        <v>811</v>
      </c>
      <c r="J386" t="s">
        <v>812</v>
      </c>
      <c r="K386" t="s">
        <v>813</v>
      </c>
      <c r="L386">
        <v>1327</v>
      </c>
      <c r="N386">
        <v>1005</v>
      </c>
      <c r="O386" t="s">
        <v>182</v>
      </c>
      <c r="P386" t="s">
        <v>182</v>
      </c>
      <c r="Q386">
        <v>1</v>
      </c>
      <c r="W386">
        <v>0</v>
      </c>
      <c r="X386">
        <v>-1963914880</v>
      </c>
      <c r="Y386">
        <v>1.45</v>
      </c>
      <c r="AA386">
        <v>38.03</v>
      </c>
      <c r="AB386">
        <v>0</v>
      </c>
      <c r="AC386">
        <v>0</v>
      </c>
      <c r="AD386">
        <v>0</v>
      </c>
      <c r="AE386">
        <v>5.71</v>
      </c>
      <c r="AF386">
        <v>0</v>
      </c>
      <c r="AG386">
        <v>0</v>
      </c>
      <c r="AH386">
        <v>0</v>
      </c>
      <c r="AI386">
        <v>6.66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1.45</v>
      </c>
      <c r="AU386" t="s">
        <v>6</v>
      </c>
      <c r="AV386">
        <v>0</v>
      </c>
      <c r="AW386">
        <v>2</v>
      </c>
      <c r="AX386">
        <v>16785703</v>
      </c>
      <c r="AY386">
        <v>1</v>
      </c>
      <c r="AZ386">
        <v>0</v>
      </c>
      <c r="BA386">
        <v>388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Y386*Source!I269</f>
        <v>2.2876650000000001</v>
      </c>
      <c r="CY386">
        <f t="shared" si="72"/>
        <v>38.03</v>
      </c>
      <c r="CZ386">
        <f t="shared" si="73"/>
        <v>5.71</v>
      </c>
      <c r="DA386">
        <f t="shared" si="74"/>
        <v>6.66</v>
      </c>
      <c r="DB386">
        <f t="shared" si="75"/>
        <v>8.2799999999999994</v>
      </c>
      <c r="DC386">
        <f t="shared" si="76"/>
        <v>0</v>
      </c>
    </row>
    <row r="387" spans="1:107" x14ac:dyDescent="0.2">
      <c r="A387">
        <f>ROW(Source!A269)</f>
        <v>269</v>
      </c>
      <c r="B387">
        <v>16781639</v>
      </c>
      <c r="C387">
        <v>16782387</v>
      </c>
      <c r="D387">
        <v>15202950</v>
      </c>
      <c r="E387">
        <v>1</v>
      </c>
      <c r="F387">
        <v>1</v>
      </c>
      <c r="G387">
        <v>1</v>
      </c>
      <c r="H387">
        <v>3</v>
      </c>
      <c r="I387" t="s">
        <v>814</v>
      </c>
      <c r="J387" t="s">
        <v>815</v>
      </c>
      <c r="K387" t="s">
        <v>816</v>
      </c>
      <c r="L387">
        <v>1348</v>
      </c>
      <c r="N387">
        <v>1009</v>
      </c>
      <c r="O387" t="s">
        <v>193</v>
      </c>
      <c r="P387" t="s">
        <v>193</v>
      </c>
      <c r="Q387">
        <v>1000</v>
      </c>
      <c r="W387">
        <v>0</v>
      </c>
      <c r="X387">
        <v>-1133395207</v>
      </c>
      <c r="Y387">
        <v>2.5799999999999998E-3</v>
      </c>
      <c r="AA387">
        <v>11288.7</v>
      </c>
      <c r="AB387">
        <v>0</v>
      </c>
      <c r="AC387">
        <v>0</v>
      </c>
      <c r="AD387">
        <v>0</v>
      </c>
      <c r="AE387">
        <v>1695</v>
      </c>
      <c r="AF387">
        <v>0</v>
      </c>
      <c r="AG387">
        <v>0</v>
      </c>
      <c r="AH387">
        <v>0</v>
      </c>
      <c r="AI387">
        <v>6.66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2.5799999999999998E-3</v>
      </c>
      <c r="AU387" t="s">
        <v>6</v>
      </c>
      <c r="AV387">
        <v>0</v>
      </c>
      <c r="AW387">
        <v>2</v>
      </c>
      <c r="AX387">
        <v>16785704</v>
      </c>
      <c r="AY387">
        <v>1</v>
      </c>
      <c r="AZ387">
        <v>0</v>
      </c>
      <c r="BA387">
        <v>389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Y387*Source!I269</f>
        <v>4.070466E-3</v>
      </c>
      <c r="CY387">
        <f t="shared" si="72"/>
        <v>11288.7</v>
      </c>
      <c r="CZ387">
        <f t="shared" si="73"/>
        <v>1695</v>
      </c>
      <c r="DA387">
        <f t="shared" si="74"/>
        <v>6.66</v>
      </c>
      <c r="DB387">
        <f t="shared" si="75"/>
        <v>4.37</v>
      </c>
      <c r="DC387">
        <f t="shared" si="76"/>
        <v>0</v>
      </c>
    </row>
    <row r="388" spans="1:107" x14ac:dyDescent="0.2">
      <c r="A388">
        <f>ROW(Source!A269)</f>
        <v>269</v>
      </c>
      <c r="B388">
        <v>16781639</v>
      </c>
      <c r="C388">
        <v>16782387</v>
      </c>
      <c r="D388">
        <v>15204489</v>
      </c>
      <c r="E388">
        <v>1</v>
      </c>
      <c r="F388">
        <v>1</v>
      </c>
      <c r="G388">
        <v>1</v>
      </c>
      <c r="H388">
        <v>3</v>
      </c>
      <c r="I388" t="s">
        <v>817</v>
      </c>
      <c r="J388" t="s">
        <v>818</v>
      </c>
      <c r="K388" t="s">
        <v>819</v>
      </c>
      <c r="L388">
        <v>1348</v>
      </c>
      <c r="N388">
        <v>1009</v>
      </c>
      <c r="O388" t="s">
        <v>193</v>
      </c>
      <c r="P388" t="s">
        <v>193</v>
      </c>
      <c r="Q388">
        <v>1000</v>
      </c>
      <c r="W388">
        <v>0</v>
      </c>
      <c r="X388">
        <v>1254963396</v>
      </c>
      <c r="Y388">
        <v>3.0100000000000001E-3</v>
      </c>
      <c r="AA388">
        <v>101598.3</v>
      </c>
      <c r="AB388">
        <v>0</v>
      </c>
      <c r="AC388">
        <v>0</v>
      </c>
      <c r="AD388">
        <v>0</v>
      </c>
      <c r="AE388">
        <v>15255</v>
      </c>
      <c r="AF388">
        <v>0</v>
      </c>
      <c r="AG388">
        <v>0</v>
      </c>
      <c r="AH388">
        <v>0</v>
      </c>
      <c r="AI388">
        <v>6.66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6</v>
      </c>
      <c r="AT388">
        <v>3.0100000000000001E-3</v>
      </c>
      <c r="AU388" t="s">
        <v>6</v>
      </c>
      <c r="AV388">
        <v>0</v>
      </c>
      <c r="AW388">
        <v>2</v>
      </c>
      <c r="AX388">
        <v>16785705</v>
      </c>
      <c r="AY388">
        <v>1</v>
      </c>
      <c r="AZ388">
        <v>0</v>
      </c>
      <c r="BA388">
        <v>390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Y388*Source!I269</f>
        <v>4.7488770000000003E-3</v>
      </c>
      <c r="CY388">
        <f t="shared" si="72"/>
        <v>101598.3</v>
      </c>
      <c r="CZ388">
        <f t="shared" si="73"/>
        <v>15255</v>
      </c>
      <c r="DA388">
        <f t="shared" si="74"/>
        <v>6.66</v>
      </c>
      <c r="DB388">
        <f t="shared" si="75"/>
        <v>45.92</v>
      </c>
      <c r="DC388">
        <f t="shared" si="76"/>
        <v>0</v>
      </c>
    </row>
    <row r="389" spans="1:107" x14ac:dyDescent="0.2">
      <c r="A389">
        <f>ROW(Source!A270)</f>
        <v>270</v>
      </c>
      <c r="B389">
        <v>16781625</v>
      </c>
      <c r="C389">
        <v>16782412</v>
      </c>
      <c r="D389">
        <v>15435099</v>
      </c>
      <c r="E389">
        <v>1</v>
      </c>
      <c r="F389">
        <v>1</v>
      </c>
      <c r="G389">
        <v>1</v>
      </c>
      <c r="H389">
        <v>1</v>
      </c>
      <c r="I389" t="s">
        <v>793</v>
      </c>
      <c r="J389" t="s">
        <v>6</v>
      </c>
      <c r="K389" t="s">
        <v>794</v>
      </c>
      <c r="L389">
        <v>1191</v>
      </c>
      <c r="N389">
        <v>1013</v>
      </c>
      <c r="O389" t="s">
        <v>660</v>
      </c>
      <c r="P389" t="s">
        <v>660</v>
      </c>
      <c r="Q389">
        <v>1</v>
      </c>
      <c r="W389">
        <v>0</v>
      </c>
      <c r="X389">
        <v>1010519658</v>
      </c>
      <c r="Y389">
        <v>50.093999999999987</v>
      </c>
      <c r="AA389">
        <v>0</v>
      </c>
      <c r="AB389">
        <v>0</v>
      </c>
      <c r="AC389">
        <v>0</v>
      </c>
      <c r="AD389">
        <v>8.64</v>
      </c>
      <c r="AE389">
        <v>0</v>
      </c>
      <c r="AF389">
        <v>0</v>
      </c>
      <c r="AG389">
        <v>0</v>
      </c>
      <c r="AH389">
        <v>8.64</v>
      </c>
      <c r="AI389">
        <v>1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6</v>
      </c>
      <c r="AT389">
        <v>36.299999999999997</v>
      </c>
      <c r="AU389" t="s">
        <v>173</v>
      </c>
      <c r="AV389">
        <v>1</v>
      </c>
      <c r="AW389">
        <v>2</v>
      </c>
      <c r="AX389">
        <v>16782413</v>
      </c>
      <c r="AY389">
        <v>1</v>
      </c>
      <c r="AZ389">
        <v>0</v>
      </c>
      <c r="BA389">
        <v>391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Y389*Source!I270</f>
        <v>43.489607039999989</v>
      </c>
      <c r="CY389">
        <f>AD389</f>
        <v>8.64</v>
      </c>
      <c r="CZ389">
        <f>AH389</f>
        <v>8.64</v>
      </c>
      <c r="DA389">
        <f>AL389</f>
        <v>1</v>
      </c>
      <c r="DB389">
        <f>ROUND(((ROUND(AT389*CZ389,2)*1.15)*1.2),6)</f>
        <v>432.80939999999998</v>
      </c>
      <c r="DC389">
        <f>ROUND(((ROUND(AT389*AG389,2)*1.15)*1.2),6)</f>
        <v>0</v>
      </c>
    </row>
    <row r="390" spans="1:107" x14ac:dyDescent="0.2">
      <c r="A390">
        <f>ROW(Source!A270)</f>
        <v>270</v>
      </c>
      <c r="B390">
        <v>16781625</v>
      </c>
      <c r="C390">
        <v>16782412</v>
      </c>
      <c r="D390">
        <v>15430395</v>
      </c>
      <c r="E390">
        <v>1</v>
      </c>
      <c r="F390">
        <v>1</v>
      </c>
      <c r="G390">
        <v>1</v>
      </c>
      <c r="H390">
        <v>1</v>
      </c>
      <c r="I390" t="s">
        <v>661</v>
      </c>
      <c r="J390" t="s">
        <v>6</v>
      </c>
      <c r="K390" t="s">
        <v>662</v>
      </c>
      <c r="L390">
        <v>1191</v>
      </c>
      <c r="N390">
        <v>1013</v>
      </c>
      <c r="O390" t="s">
        <v>660</v>
      </c>
      <c r="P390" t="s">
        <v>660</v>
      </c>
      <c r="Q390">
        <v>1</v>
      </c>
      <c r="W390">
        <v>0</v>
      </c>
      <c r="X390">
        <v>-1417349443</v>
      </c>
      <c r="Y390">
        <v>0.56000000000000005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6</v>
      </c>
      <c r="AT390">
        <v>0.56000000000000005</v>
      </c>
      <c r="AU390" t="s">
        <v>6</v>
      </c>
      <c r="AV390">
        <v>2</v>
      </c>
      <c r="AW390">
        <v>2</v>
      </c>
      <c r="AX390">
        <v>16782414</v>
      </c>
      <c r="AY390">
        <v>1</v>
      </c>
      <c r="AZ390">
        <v>2048</v>
      </c>
      <c r="BA390">
        <v>392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Y390*Source!I270</f>
        <v>0.48616960000000009</v>
      </c>
      <c r="CY390">
        <f>AD390</f>
        <v>0</v>
      </c>
      <c r="CZ390">
        <f>AH390</f>
        <v>0</v>
      </c>
      <c r="DA390">
        <f>AL390</f>
        <v>1</v>
      </c>
      <c r="DB390">
        <f>ROUND(ROUND(AT390*CZ390,2),6)</f>
        <v>0</v>
      </c>
      <c r="DC390">
        <f>ROUND(ROUND(AT390*AG390,2),6)</f>
        <v>0</v>
      </c>
    </row>
    <row r="391" spans="1:107" x14ac:dyDescent="0.2">
      <c r="A391">
        <f>ROW(Source!A270)</f>
        <v>270</v>
      </c>
      <c r="B391">
        <v>16781625</v>
      </c>
      <c r="C391">
        <v>16782412</v>
      </c>
      <c r="D391">
        <v>15249073</v>
      </c>
      <c r="E391">
        <v>1</v>
      </c>
      <c r="F391">
        <v>1</v>
      </c>
      <c r="G391">
        <v>1</v>
      </c>
      <c r="H391">
        <v>2</v>
      </c>
      <c r="I391" t="s">
        <v>674</v>
      </c>
      <c r="J391" t="s">
        <v>675</v>
      </c>
      <c r="K391" t="s">
        <v>676</v>
      </c>
      <c r="L391">
        <v>1368</v>
      </c>
      <c r="N391">
        <v>1011</v>
      </c>
      <c r="O391" t="s">
        <v>666</v>
      </c>
      <c r="P391" t="s">
        <v>666</v>
      </c>
      <c r="Q391">
        <v>1</v>
      </c>
      <c r="W391">
        <v>0</v>
      </c>
      <c r="X391">
        <v>1372534845</v>
      </c>
      <c r="Y391">
        <v>0.84000000000000008</v>
      </c>
      <c r="AA391">
        <v>0</v>
      </c>
      <c r="AB391">
        <v>65.709999999999994</v>
      </c>
      <c r="AC391">
        <v>11.6</v>
      </c>
      <c r="AD391">
        <v>0</v>
      </c>
      <c r="AE391">
        <v>0</v>
      </c>
      <c r="AF391">
        <v>65.709999999999994</v>
      </c>
      <c r="AG391">
        <v>11.6</v>
      </c>
      <c r="AH391">
        <v>0</v>
      </c>
      <c r="AI391">
        <v>1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1</v>
      </c>
      <c r="AQ391">
        <v>0</v>
      </c>
      <c r="AR391">
        <v>0</v>
      </c>
      <c r="AS391" t="s">
        <v>6</v>
      </c>
      <c r="AT391">
        <v>0.56000000000000005</v>
      </c>
      <c r="AU391" t="s">
        <v>172</v>
      </c>
      <c r="AV391">
        <v>0</v>
      </c>
      <c r="AW391">
        <v>2</v>
      </c>
      <c r="AX391">
        <v>16782415</v>
      </c>
      <c r="AY391">
        <v>1</v>
      </c>
      <c r="AZ391">
        <v>0</v>
      </c>
      <c r="BA391">
        <v>393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Y391*Source!I270</f>
        <v>0.72925440000000008</v>
      </c>
      <c r="CY391">
        <f>AB391</f>
        <v>65.709999999999994</v>
      </c>
      <c r="CZ391">
        <f>AF391</f>
        <v>65.709999999999994</v>
      </c>
      <c r="DA391">
        <f>AJ391</f>
        <v>1</v>
      </c>
      <c r="DB391">
        <f>ROUND(((ROUND(AT391*CZ391,2)*1.25)*1.2),6)</f>
        <v>55.2</v>
      </c>
      <c r="DC391">
        <f>ROUND(((ROUND(AT391*AG391,2)*1.25)*1.2),6)</f>
        <v>9.75</v>
      </c>
    </row>
    <row r="392" spans="1:107" x14ac:dyDescent="0.2">
      <c r="A392">
        <f>ROW(Source!A270)</f>
        <v>270</v>
      </c>
      <c r="B392">
        <v>16781625</v>
      </c>
      <c r="C392">
        <v>16782412</v>
      </c>
      <c r="D392">
        <v>15170043</v>
      </c>
      <c r="E392">
        <v>1</v>
      </c>
      <c r="F392">
        <v>1</v>
      </c>
      <c r="G392">
        <v>1</v>
      </c>
      <c r="H392">
        <v>3</v>
      </c>
      <c r="I392" t="s">
        <v>873</v>
      </c>
      <c r="J392" t="s">
        <v>874</v>
      </c>
      <c r="K392" t="s">
        <v>875</v>
      </c>
      <c r="L392">
        <v>1348</v>
      </c>
      <c r="N392">
        <v>1009</v>
      </c>
      <c r="O392" t="s">
        <v>193</v>
      </c>
      <c r="P392" t="s">
        <v>193</v>
      </c>
      <c r="Q392">
        <v>1000</v>
      </c>
      <c r="W392">
        <v>0</v>
      </c>
      <c r="X392">
        <v>888381482</v>
      </c>
      <c r="Y392">
        <v>7.2500000000000004E-3</v>
      </c>
      <c r="AA392">
        <v>8475</v>
      </c>
      <c r="AB392">
        <v>0</v>
      </c>
      <c r="AC392">
        <v>0</v>
      </c>
      <c r="AD392">
        <v>0</v>
      </c>
      <c r="AE392">
        <v>8475</v>
      </c>
      <c r="AF392">
        <v>0</v>
      </c>
      <c r="AG392">
        <v>0</v>
      </c>
      <c r="AH392">
        <v>0</v>
      </c>
      <c r="AI392">
        <v>1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6</v>
      </c>
      <c r="AT392">
        <v>7.2500000000000004E-3</v>
      </c>
      <c r="AU392" t="s">
        <v>6</v>
      </c>
      <c r="AV392">
        <v>0</v>
      </c>
      <c r="AW392">
        <v>2</v>
      </c>
      <c r="AX392">
        <v>16782416</v>
      </c>
      <c r="AY392">
        <v>1</v>
      </c>
      <c r="AZ392">
        <v>0</v>
      </c>
      <c r="BA392">
        <v>394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Y392*Source!I270</f>
        <v>6.2941600000000009E-3</v>
      </c>
      <c r="CY392">
        <f>AA392</f>
        <v>8475</v>
      </c>
      <c r="CZ392">
        <f>AE392</f>
        <v>8475</v>
      </c>
      <c r="DA392">
        <f>AI392</f>
        <v>1</v>
      </c>
      <c r="DB392">
        <f>ROUND(ROUND(AT392*CZ392,2),6)</f>
        <v>61.44</v>
      </c>
      <c r="DC392">
        <f>ROUND(ROUND(AT392*AG392,2),6)</f>
        <v>0</v>
      </c>
    </row>
    <row r="393" spans="1:107" x14ac:dyDescent="0.2">
      <c r="A393">
        <f>ROW(Source!A270)</f>
        <v>270</v>
      </c>
      <c r="B393">
        <v>16781625</v>
      </c>
      <c r="C393">
        <v>16782412</v>
      </c>
      <c r="D393">
        <v>15170059</v>
      </c>
      <c r="E393">
        <v>1</v>
      </c>
      <c r="F393">
        <v>1</v>
      </c>
      <c r="G393">
        <v>1</v>
      </c>
      <c r="H393">
        <v>3</v>
      </c>
      <c r="I393" t="s">
        <v>876</v>
      </c>
      <c r="J393" t="s">
        <v>877</v>
      </c>
      <c r="K393" t="s">
        <v>878</v>
      </c>
      <c r="L393">
        <v>1348</v>
      </c>
      <c r="N393">
        <v>1009</v>
      </c>
      <c r="O393" t="s">
        <v>193</v>
      </c>
      <c r="P393" t="s">
        <v>193</v>
      </c>
      <c r="Q393">
        <v>1000</v>
      </c>
      <c r="W393">
        <v>0</v>
      </c>
      <c r="X393">
        <v>-1818623805</v>
      </c>
      <c r="Y393">
        <v>2.2000000000000001E-3</v>
      </c>
      <c r="AA393">
        <v>8475</v>
      </c>
      <c r="AB393">
        <v>0</v>
      </c>
      <c r="AC393">
        <v>0</v>
      </c>
      <c r="AD393">
        <v>0</v>
      </c>
      <c r="AE393">
        <v>8475</v>
      </c>
      <c r="AF393">
        <v>0</v>
      </c>
      <c r="AG393">
        <v>0</v>
      </c>
      <c r="AH393">
        <v>0</v>
      </c>
      <c r="AI393">
        <v>1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6</v>
      </c>
      <c r="AT393">
        <v>2.2000000000000001E-3</v>
      </c>
      <c r="AU393" t="s">
        <v>6</v>
      </c>
      <c r="AV393">
        <v>0</v>
      </c>
      <c r="AW393">
        <v>2</v>
      </c>
      <c r="AX393">
        <v>16782417</v>
      </c>
      <c r="AY393">
        <v>1</v>
      </c>
      <c r="AZ393">
        <v>0</v>
      </c>
      <c r="BA393">
        <v>395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Y393*Source!I270</f>
        <v>1.9099520000000001E-3</v>
      </c>
      <c r="CY393">
        <f>AA393</f>
        <v>8475</v>
      </c>
      <c r="CZ393">
        <f>AE393</f>
        <v>8475</v>
      </c>
      <c r="DA393">
        <f>AI393</f>
        <v>1</v>
      </c>
      <c r="DB393">
        <f>ROUND(ROUND(AT393*CZ393,2),6)</f>
        <v>18.649999999999999</v>
      </c>
      <c r="DC393">
        <f>ROUND(ROUND(AT393*AG393,2),6)</f>
        <v>0</v>
      </c>
    </row>
    <row r="394" spans="1:107" x14ac:dyDescent="0.2">
      <c r="A394">
        <f>ROW(Source!A270)</f>
        <v>270</v>
      </c>
      <c r="B394">
        <v>16781625</v>
      </c>
      <c r="C394">
        <v>16782412</v>
      </c>
      <c r="D394">
        <v>15195521</v>
      </c>
      <c r="E394">
        <v>1</v>
      </c>
      <c r="F394">
        <v>1</v>
      </c>
      <c r="G394">
        <v>1</v>
      </c>
      <c r="H394">
        <v>3</v>
      </c>
      <c r="I394" t="s">
        <v>879</v>
      </c>
      <c r="J394" t="s">
        <v>880</v>
      </c>
      <c r="K394" t="s">
        <v>881</v>
      </c>
      <c r="L394">
        <v>1339</v>
      </c>
      <c r="N394">
        <v>1007</v>
      </c>
      <c r="O394" t="s">
        <v>95</v>
      </c>
      <c r="P394" t="s">
        <v>95</v>
      </c>
      <c r="Q394">
        <v>1</v>
      </c>
      <c r="W394">
        <v>0</v>
      </c>
      <c r="X394">
        <v>1689525452</v>
      </c>
      <c r="Y394">
        <v>1.43</v>
      </c>
      <c r="AA394">
        <v>1784</v>
      </c>
      <c r="AB394">
        <v>0</v>
      </c>
      <c r="AC394">
        <v>0</v>
      </c>
      <c r="AD394">
        <v>0</v>
      </c>
      <c r="AE394">
        <v>1784</v>
      </c>
      <c r="AF394">
        <v>0</v>
      </c>
      <c r="AG394">
        <v>0</v>
      </c>
      <c r="AH394">
        <v>0</v>
      </c>
      <c r="AI394">
        <v>1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6</v>
      </c>
      <c r="AT394">
        <v>1.43</v>
      </c>
      <c r="AU394" t="s">
        <v>6</v>
      </c>
      <c r="AV394">
        <v>0</v>
      </c>
      <c r="AW394">
        <v>2</v>
      </c>
      <c r="AX394">
        <v>16782418</v>
      </c>
      <c r="AY394">
        <v>1</v>
      </c>
      <c r="AZ394">
        <v>0</v>
      </c>
      <c r="BA394">
        <v>396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Y394*Source!I270</f>
        <v>1.2414688</v>
      </c>
      <c r="CY394">
        <f>AA394</f>
        <v>1784</v>
      </c>
      <c r="CZ394">
        <f>AE394</f>
        <v>1784</v>
      </c>
      <c r="DA394">
        <f>AI394</f>
        <v>1</v>
      </c>
      <c r="DB394">
        <f>ROUND(ROUND(AT394*CZ394,2),6)</f>
        <v>2551.12</v>
      </c>
      <c r="DC394">
        <f>ROUND(ROUND(AT394*AG394,2),6)</f>
        <v>0</v>
      </c>
    </row>
    <row r="395" spans="1:107" x14ac:dyDescent="0.2">
      <c r="A395">
        <f>ROW(Source!A270)</f>
        <v>270</v>
      </c>
      <c r="B395">
        <v>16781625</v>
      </c>
      <c r="C395">
        <v>16782412</v>
      </c>
      <c r="D395">
        <v>15196007</v>
      </c>
      <c r="E395">
        <v>1</v>
      </c>
      <c r="F395">
        <v>1</v>
      </c>
      <c r="G395">
        <v>1</v>
      </c>
      <c r="H395">
        <v>3</v>
      </c>
      <c r="I395" t="s">
        <v>882</v>
      </c>
      <c r="J395" t="s">
        <v>883</v>
      </c>
      <c r="K395" t="s">
        <v>884</v>
      </c>
      <c r="L395">
        <v>1339</v>
      </c>
      <c r="N395">
        <v>1007</v>
      </c>
      <c r="O395" t="s">
        <v>95</v>
      </c>
      <c r="P395" t="s">
        <v>95</v>
      </c>
      <c r="Q395">
        <v>1</v>
      </c>
      <c r="W395">
        <v>0</v>
      </c>
      <c r="X395">
        <v>-915187339</v>
      </c>
      <c r="Y395">
        <v>0.14000000000000001</v>
      </c>
      <c r="AA395">
        <v>1375</v>
      </c>
      <c r="AB395">
        <v>0</v>
      </c>
      <c r="AC395">
        <v>0</v>
      </c>
      <c r="AD395">
        <v>0</v>
      </c>
      <c r="AE395">
        <v>1375</v>
      </c>
      <c r="AF395">
        <v>0</v>
      </c>
      <c r="AG395">
        <v>0</v>
      </c>
      <c r="AH395">
        <v>0</v>
      </c>
      <c r="AI395">
        <v>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6</v>
      </c>
      <c r="AT395">
        <v>0.14000000000000001</v>
      </c>
      <c r="AU395" t="s">
        <v>6</v>
      </c>
      <c r="AV395">
        <v>0</v>
      </c>
      <c r="AW395">
        <v>2</v>
      </c>
      <c r="AX395">
        <v>16782419</v>
      </c>
      <c r="AY395">
        <v>1</v>
      </c>
      <c r="AZ395">
        <v>0</v>
      </c>
      <c r="BA395">
        <v>397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Y395*Source!I270</f>
        <v>0.12154240000000002</v>
      </c>
      <c r="CY395">
        <f>AA395</f>
        <v>1375</v>
      </c>
      <c r="CZ395">
        <f>AE395</f>
        <v>1375</v>
      </c>
      <c r="DA395">
        <f>AI395</f>
        <v>1</v>
      </c>
      <c r="DB395">
        <f>ROUND(ROUND(AT395*CZ395,2),6)</f>
        <v>192.5</v>
      </c>
      <c r="DC395">
        <f>ROUND(ROUND(AT395*AG395,2),6)</f>
        <v>0</v>
      </c>
    </row>
    <row r="396" spans="1:107" x14ac:dyDescent="0.2">
      <c r="A396">
        <f>ROW(Source!A270)</f>
        <v>270</v>
      </c>
      <c r="B396">
        <v>16781625</v>
      </c>
      <c r="C396">
        <v>16782412</v>
      </c>
      <c r="D396">
        <v>15198446</v>
      </c>
      <c r="E396">
        <v>1</v>
      </c>
      <c r="F396">
        <v>1</v>
      </c>
      <c r="G396">
        <v>1</v>
      </c>
      <c r="H396">
        <v>3</v>
      </c>
      <c r="I396" t="s">
        <v>885</v>
      </c>
      <c r="J396" t="s">
        <v>886</v>
      </c>
      <c r="K396" t="s">
        <v>887</v>
      </c>
      <c r="L396">
        <v>1327</v>
      </c>
      <c r="N396">
        <v>1005</v>
      </c>
      <c r="O396" t="s">
        <v>182</v>
      </c>
      <c r="P396" t="s">
        <v>182</v>
      </c>
      <c r="Q396">
        <v>1</v>
      </c>
      <c r="W396">
        <v>0</v>
      </c>
      <c r="X396">
        <v>-1215720491</v>
      </c>
      <c r="Y396">
        <v>105</v>
      </c>
      <c r="AA396">
        <v>3.25</v>
      </c>
      <c r="AB396">
        <v>0</v>
      </c>
      <c r="AC396">
        <v>0</v>
      </c>
      <c r="AD396">
        <v>0</v>
      </c>
      <c r="AE396">
        <v>3.25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105</v>
      </c>
      <c r="AU396" t="s">
        <v>6</v>
      </c>
      <c r="AV396">
        <v>0</v>
      </c>
      <c r="AW396">
        <v>2</v>
      </c>
      <c r="AX396">
        <v>16782420</v>
      </c>
      <c r="AY396">
        <v>1</v>
      </c>
      <c r="AZ396">
        <v>0</v>
      </c>
      <c r="BA396">
        <v>398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Y396*Source!I270</f>
        <v>91.156800000000004</v>
      </c>
      <c r="CY396">
        <f>AA396</f>
        <v>3.25</v>
      </c>
      <c r="CZ396">
        <f>AE396</f>
        <v>3.25</v>
      </c>
      <c r="DA396">
        <f>AI396</f>
        <v>1</v>
      </c>
      <c r="DB396">
        <f>ROUND(ROUND(AT396*CZ396,2),6)</f>
        <v>341.25</v>
      </c>
      <c r="DC396">
        <f>ROUND(ROUND(AT396*AG396,2),6)</f>
        <v>0</v>
      </c>
    </row>
    <row r="397" spans="1:107" x14ac:dyDescent="0.2">
      <c r="A397">
        <f>ROW(Source!A271)</f>
        <v>271</v>
      </c>
      <c r="B397">
        <v>16781639</v>
      </c>
      <c r="C397">
        <v>16782412</v>
      </c>
      <c r="D397">
        <v>15435099</v>
      </c>
      <c r="E397">
        <v>1</v>
      </c>
      <c r="F397">
        <v>1</v>
      </c>
      <c r="G397">
        <v>1</v>
      </c>
      <c r="H397">
        <v>1</v>
      </c>
      <c r="I397" t="s">
        <v>793</v>
      </c>
      <c r="J397" t="s">
        <v>6</v>
      </c>
      <c r="K397" t="s">
        <v>794</v>
      </c>
      <c r="L397">
        <v>1191</v>
      </c>
      <c r="N397">
        <v>1013</v>
      </c>
      <c r="O397" t="s">
        <v>660</v>
      </c>
      <c r="P397" t="s">
        <v>660</v>
      </c>
      <c r="Q397">
        <v>1</v>
      </c>
      <c r="W397">
        <v>0</v>
      </c>
      <c r="X397">
        <v>1010519658</v>
      </c>
      <c r="Y397">
        <v>50.093999999999987</v>
      </c>
      <c r="AA397">
        <v>0</v>
      </c>
      <c r="AB397">
        <v>0</v>
      </c>
      <c r="AC397">
        <v>0</v>
      </c>
      <c r="AD397">
        <v>57.54</v>
      </c>
      <c r="AE397">
        <v>0</v>
      </c>
      <c r="AF397">
        <v>0</v>
      </c>
      <c r="AG397">
        <v>0</v>
      </c>
      <c r="AH397">
        <v>8.64</v>
      </c>
      <c r="AI397">
        <v>1</v>
      </c>
      <c r="AJ397">
        <v>1</v>
      </c>
      <c r="AK397">
        <v>1</v>
      </c>
      <c r="AL397">
        <v>6.66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6</v>
      </c>
      <c r="AT397">
        <v>36.299999999999997</v>
      </c>
      <c r="AU397" t="s">
        <v>173</v>
      </c>
      <c r="AV397">
        <v>1</v>
      </c>
      <c r="AW397">
        <v>2</v>
      </c>
      <c r="AX397">
        <v>16782413</v>
      </c>
      <c r="AY397">
        <v>1</v>
      </c>
      <c r="AZ397">
        <v>0</v>
      </c>
      <c r="BA397">
        <v>399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Y397*Source!I271</f>
        <v>43.489607039999989</v>
      </c>
      <c r="CY397">
        <f>AD397</f>
        <v>57.54</v>
      </c>
      <c r="CZ397">
        <f>AH397</f>
        <v>8.64</v>
      </c>
      <c r="DA397">
        <f>AL397</f>
        <v>6.66</v>
      </c>
      <c r="DB397">
        <f>ROUND(((ROUND(AT397*CZ397,2)*1.15)*1.2),6)</f>
        <v>432.80939999999998</v>
      </c>
      <c r="DC397">
        <f>ROUND(((ROUND(AT397*AG397,2)*1.15)*1.2),6)</f>
        <v>0</v>
      </c>
    </row>
    <row r="398" spans="1:107" x14ac:dyDescent="0.2">
      <c r="A398">
        <f>ROW(Source!A271)</f>
        <v>271</v>
      </c>
      <c r="B398">
        <v>16781639</v>
      </c>
      <c r="C398">
        <v>16782412</v>
      </c>
      <c r="D398">
        <v>15430395</v>
      </c>
      <c r="E398">
        <v>1</v>
      </c>
      <c r="F398">
        <v>1</v>
      </c>
      <c r="G398">
        <v>1</v>
      </c>
      <c r="H398">
        <v>1</v>
      </c>
      <c r="I398" t="s">
        <v>661</v>
      </c>
      <c r="J398" t="s">
        <v>6</v>
      </c>
      <c r="K398" t="s">
        <v>662</v>
      </c>
      <c r="L398">
        <v>1191</v>
      </c>
      <c r="N398">
        <v>1013</v>
      </c>
      <c r="O398" t="s">
        <v>660</v>
      </c>
      <c r="P398" t="s">
        <v>660</v>
      </c>
      <c r="Q398">
        <v>1</v>
      </c>
      <c r="W398">
        <v>0</v>
      </c>
      <c r="X398">
        <v>-1417349443</v>
      </c>
      <c r="Y398">
        <v>0.56000000000000005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6.66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6</v>
      </c>
      <c r="AT398">
        <v>0.56000000000000005</v>
      </c>
      <c r="AU398" t="s">
        <v>6</v>
      </c>
      <c r="AV398">
        <v>2</v>
      </c>
      <c r="AW398">
        <v>2</v>
      </c>
      <c r="AX398">
        <v>16782414</v>
      </c>
      <c r="AY398">
        <v>1</v>
      </c>
      <c r="AZ398">
        <v>2048</v>
      </c>
      <c r="BA398">
        <v>400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Y398*Source!I271</f>
        <v>0.48616960000000009</v>
      </c>
      <c r="CY398">
        <f>AD398</f>
        <v>0</v>
      </c>
      <c r="CZ398">
        <f>AH398</f>
        <v>0</v>
      </c>
      <c r="DA398">
        <f>AL398</f>
        <v>1</v>
      </c>
      <c r="DB398">
        <f>ROUND(ROUND(AT398*CZ398,2),6)</f>
        <v>0</v>
      </c>
      <c r="DC398">
        <f>ROUND(ROUND(AT398*AG398,2),6)</f>
        <v>0</v>
      </c>
    </row>
    <row r="399" spans="1:107" x14ac:dyDescent="0.2">
      <c r="A399">
        <f>ROW(Source!A271)</f>
        <v>271</v>
      </c>
      <c r="B399">
        <v>16781639</v>
      </c>
      <c r="C399">
        <v>16782412</v>
      </c>
      <c r="D399">
        <v>15249073</v>
      </c>
      <c r="E399">
        <v>1</v>
      </c>
      <c r="F399">
        <v>1</v>
      </c>
      <c r="G399">
        <v>1</v>
      </c>
      <c r="H399">
        <v>2</v>
      </c>
      <c r="I399" t="s">
        <v>674</v>
      </c>
      <c r="J399" t="s">
        <v>675</v>
      </c>
      <c r="K399" t="s">
        <v>676</v>
      </c>
      <c r="L399">
        <v>1368</v>
      </c>
      <c r="N399">
        <v>1011</v>
      </c>
      <c r="O399" t="s">
        <v>666</v>
      </c>
      <c r="P399" t="s">
        <v>666</v>
      </c>
      <c r="Q399">
        <v>1</v>
      </c>
      <c r="W399">
        <v>0</v>
      </c>
      <c r="X399">
        <v>1372534845</v>
      </c>
      <c r="Y399">
        <v>0.84000000000000008</v>
      </c>
      <c r="AA399">
        <v>0</v>
      </c>
      <c r="AB399">
        <v>437.63</v>
      </c>
      <c r="AC399">
        <v>11.6</v>
      </c>
      <c r="AD399">
        <v>0</v>
      </c>
      <c r="AE399">
        <v>0</v>
      </c>
      <c r="AF399">
        <v>65.709999999999994</v>
      </c>
      <c r="AG399">
        <v>11.6</v>
      </c>
      <c r="AH399">
        <v>0</v>
      </c>
      <c r="AI399">
        <v>1</v>
      </c>
      <c r="AJ399">
        <v>6.66</v>
      </c>
      <c r="AK399">
        <v>1</v>
      </c>
      <c r="AL399">
        <v>1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6</v>
      </c>
      <c r="AT399">
        <v>0.56000000000000005</v>
      </c>
      <c r="AU399" t="s">
        <v>172</v>
      </c>
      <c r="AV399">
        <v>0</v>
      </c>
      <c r="AW399">
        <v>2</v>
      </c>
      <c r="AX399">
        <v>16782415</v>
      </c>
      <c r="AY399">
        <v>1</v>
      </c>
      <c r="AZ399">
        <v>0</v>
      </c>
      <c r="BA399">
        <v>401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Y399*Source!I271</f>
        <v>0.72925440000000008</v>
      </c>
      <c r="CY399">
        <f>AB399</f>
        <v>437.63</v>
      </c>
      <c r="CZ399">
        <f>AF399</f>
        <v>65.709999999999994</v>
      </c>
      <c r="DA399">
        <f>AJ399</f>
        <v>6.66</v>
      </c>
      <c r="DB399">
        <f>ROUND(((ROUND(AT399*CZ399,2)*1.25)*1.2),6)</f>
        <v>55.2</v>
      </c>
      <c r="DC399">
        <f>ROUND(((ROUND(AT399*AG399,2)*1.25)*1.2),6)</f>
        <v>9.75</v>
      </c>
    </row>
    <row r="400" spans="1:107" x14ac:dyDescent="0.2">
      <c r="A400">
        <f>ROW(Source!A271)</f>
        <v>271</v>
      </c>
      <c r="B400">
        <v>16781639</v>
      </c>
      <c r="C400">
        <v>16782412</v>
      </c>
      <c r="D400">
        <v>15170043</v>
      </c>
      <c r="E400">
        <v>1</v>
      </c>
      <c r="F400">
        <v>1</v>
      </c>
      <c r="G400">
        <v>1</v>
      </c>
      <c r="H400">
        <v>3</v>
      </c>
      <c r="I400" t="s">
        <v>873</v>
      </c>
      <c r="J400" t="s">
        <v>874</v>
      </c>
      <c r="K400" t="s">
        <v>875</v>
      </c>
      <c r="L400">
        <v>1348</v>
      </c>
      <c r="N400">
        <v>1009</v>
      </c>
      <c r="O400" t="s">
        <v>193</v>
      </c>
      <c r="P400" t="s">
        <v>193</v>
      </c>
      <c r="Q400">
        <v>1000</v>
      </c>
      <c r="W400">
        <v>0</v>
      </c>
      <c r="X400">
        <v>888381482</v>
      </c>
      <c r="Y400">
        <v>7.2500000000000004E-3</v>
      </c>
      <c r="AA400">
        <v>56443.5</v>
      </c>
      <c r="AB400">
        <v>0</v>
      </c>
      <c r="AC400">
        <v>0</v>
      </c>
      <c r="AD400">
        <v>0</v>
      </c>
      <c r="AE400">
        <v>8475</v>
      </c>
      <c r="AF400">
        <v>0</v>
      </c>
      <c r="AG400">
        <v>0</v>
      </c>
      <c r="AH400">
        <v>0</v>
      </c>
      <c r="AI400">
        <v>6.66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6</v>
      </c>
      <c r="AT400">
        <v>7.2500000000000004E-3</v>
      </c>
      <c r="AU400" t="s">
        <v>6</v>
      </c>
      <c r="AV400">
        <v>0</v>
      </c>
      <c r="AW400">
        <v>2</v>
      </c>
      <c r="AX400">
        <v>16782416</v>
      </c>
      <c r="AY400">
        <v>1</v>
      </c>
      <c r="AZ400">
        <v>0</v>
      </c>
      <c r="BA400">
        <v>402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Y400*Source!I271</f>
        <v>6.2941600000000009E-3</v>
      </c>
      <c r="CY400">
        <f>AA400</f>
        <v>56443.5</v>
      </c>
      <c r="CZ400">
        <f>AE400</f>
        <v>8475</v>
      </c>
      <c r="DA400">
        <f>AI400</f>
        <v>6.66</v>
      </c>
      <c r="DB400">
        <f>ROUND(ROUND(AT400*CZ400,2),6)</f>
        <v>61.44</v>
      </c>
      <c r="DC400">
        <f>ROUND(ROUND(AT400*AG400,2),6)</f>
        <v>0</v>
      </c>
    </row>
    <row r="401" spans="1:107" x14ac:dyDescent="0.2">
      <c r="A401">
        <f>ROW(Source!A271)</f>
        <v>271</v>
      </c>
      <c r="B401">
        <v>16781639</v>
      </c>
      <c r="C401">
        <v>16782412</v>
      </c>
      <c r="D401">
        <v>15170059</v>
      </c>
      <c r="E401">
        <v>1</v>
      </c>
      <c r="F401">
        <v>1</v>
      </c>
      <c r="G401">
        <v>1</v>
      </c>
      <c r="H401">
        <v>3</v>
      </c>
      <c r="I401" t="s">
        <v>876</v>
      </c>
      <c r="J401" t="s">
        <v>877</v>
      </c>
      <c r="K401" t="s">
        <v>878</v>
      </c>
      <c r="L401">
        <v>1348</v>
      </c>
      <c r="N401">
        <v>1009</v>
      </c>
      <c r="O401" t="s">
        <v>193</v>
      </c>
      <c r="P401" t="s">
        <v>193</v>
      </c>
      <c r="Q401">
        <v>1000</v>
      </c>
      <c r="W401">
        <v>0</v>
      </c>
      <c r="X401">
        <v>-1818623805</v>
      </c>
      <c r="Y401">
        <v>2.2000000000000001E-3</v>
      </c>
      <c r="AA401">
        <v>56443.5</v>
      </c>
      <c r="AB401">
        <v>0</v>
      </c>
      <c r="AC401">
        <v>0</v>
      </c>
      <c r="AD401">
        <v>0</v>
      </c>
      <c r="AE401">
        <v>8475</v>
      </c>
      <c r="AF401">
        <v>0</v>
      </c>
      <c r="AG401">
        <v>0</v>
      </c>
      <c r="AH401">
        <v>0</v>
      </c>
      <c r="AI401">
        <v>6.66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6</v>
      </c>
      <c r="AT401">
        <v>2.2000000000000001E-3</v>
      </c>
      <c r="AU401" t="s">
        <v>6</v>
      </c>
      <c r="AV401">
        <v>0</v>
      </c>
      <c r="AW401">
        <v>2</v>
      </c>
      <c r="AX401">
        <v>16782417</v>
      </c>
      <c r="AY401">
        <v>1</v>
      </c>
      <c r="AZ401">
        <v>0</v>
      </c>
      <c r="BA401">
        <v>403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Y401*Source!I271</f>
        <v>1.9099520000000001E-3</v>
      </c>
      <c r="CY401">
        <f>AA401</f>
        <v>56443.5</v>
      </c>
      <c r="CZ401">
        <f>AE401</f>
        <v>8475</v>
      </c>
      <c r="DA401">
        <f>AI401</f>
        <v>6.66</v>
      </c>
      <c r="DB401">
        <f>ROUND(ROUND(AT401*CZ401,2),6)</f>
        <v>18.649999999999999</v>
      </c>
      <c r="DC401">
        <f>ROUND(ROUND(AT401*AG401,2),6)</f>
        <v>0</v>
      </c>
    </row>
    <row r="402" spans="1:107" x14ac:dyDescent="0.2">
      <c r="A402">
        <f>ROW(Source!A271)</f>
        <v>271</v>
      </c>
      <c r="B402">
        <v>16781639</v>
      </c>
      <c r="C402">
        <v>16782412</v>
      </c>
      <c r="D402">
        <v>15195521</v>
      </c>
      <c r="E402">
        <v>1</v>
      </c>
      <c r="F402">
        <v>1</v>
      </c>
      <c r="G402">
        <v>1</v>
      </c>
      <c r="H402">
        <v>3</v>
      </c>
      <c r="I402" t="s">
        <v>879</v>
      </c>
      <c r="J402" t="s">
        <v>880</v>
      </c>
      <c r="K402" t="s">
        <v>881</v>
      </c>
      <c r="L402">
        <v>1339</v>
      </c>
      <c r="N402">
        <v>1007</v>
      </c>
      <c r="O402" t="s">
        <v>95</v>
      </c>
      <c r="P402" t="s">
        <v>95</v>
      </c>
      <c r="Q402">
        <v>1</v>
      </c>
      <c r="W402">
        <v>0</v>
      </c>
      <c r="X402">
        <v>1689525452</v>
      </c>
      <c r="Y402">
        <v>1.43</v>
      </c>
      <c r="AA402">
        <v>11881.44</v>
      </c>
      <c r="AB402">
        <v>0</v>
      </c>
      <c r="AC402">
        <v>0</v>
      </c>
      <c r="AD402">
        <v>0</v>
      </c>
      <c r="AE402">
        <v>1784</v>
      </c>
      <c r="AF402">
        <v>0</v>
      </c>
      <c r="AG402">
        <v>0</v>
      </c>
      <c r="AH402">
        <v>0</v>
      </c>
      <c r="AI402">
        <v>6.66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6</v>
      </c>
      <c r="AT402">
        <v>1.43</v>
      </c>
      <c r="AU402" t="s">
        <v>6</v>
      </c>
      <c r="AV402">
        <v>0</v>
      </c>
      <c r="AW402">
        <v>2</v>
      </c>
      <c r="AX402">
        <v>16782418</v>
      </c>
      <c r="AY402">
        <v>1</v>
      </c>
      <c r="AZ402">
        <v>0</v>
      </c>
      <c r="BA402">
        <v>404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Y402*Source!I271</f>
        <v>1.2414688</v>
      </c>
      <c r="CY402">
        <f>AA402</f>
        <v>11881.44</v>
      </c>
      <c r="CZ402">
        <f>AE402</f>
        <v>1784</v>
      </c>
      <c r="DA402">
        <f>AI402</f>
        <v>6.66</v>
      </c>
      <c r="DB402">
        <f>ROUND(ROUND(AT402*CZ402,2),6)</f>
        <v>2551.12</v>
      </c>
      <c r="DC402">
        <f>ROUND(ROUND(AT402*AG402,2),6)</f>
        <v>0</v>
      </c>
    </row>
    <row r="403" spans="1:107" x14ac:dyDescent="0.2">
      <c r="A403">
        <f>ROW(Source!A271)</f>
        <v>271</v>
      </c>
      <c r="B403">
        <v>16781639</v>
      </c>
      <c r="C403">
        <v>16782412</v>
      </c>
      <c r="D403">
        <v>15196007</v>
      </c>
      <c r="E403">
        <v>1</v>
      </c>
      <c r="F403">
        <v>1</v>
      </c>
      <c r="G403">
        <v>1</v>
      </c>
      <c r="H403">
        <v>3</v>
      </c>
      <c r="I403" t="s">
        <v>882</v>
      </c>
      <c r="J403" t="s">
        <v>883</v>
      </c>
      <c r="K403" t="s">
        <v>884</v>
      </c>
      <c r="L403">
        <v>1339</v>
      </c>
      <c r="N403">
        <v>1007</v>
      </c>
      <c r="O403" t="s">
        <v>95</v>
      </c>
      <c r="P403" t="s">
        <v>95</v>
      </c>
      <c r="Q403">
        <v>1</v>
      </c>
      <c r="W403">
        <v>0</v>
      </c>
      <c r="X403">
        <v>-915187339</v>
      </c>
      <c r="Y403">
        <v>0.14000000000000001</v>
      </c>
      <c r="AA403">
        <v>9157.5</v>
      </c>
      <c r="AB403">
        <v>0</v>
      </c>
      <c r="AC403">
        <v>0</v>
      </c>
      <c r="AD403">
        <v>0</v>
      </c>
      <c r="AE403">
        <v>1375</v>
      </c>
      <c r="AF403">
        <v>0</v>
      </c>
      <c r="AG403">
        <v>0</v>
      </c>
      <c r="AH403">
        <v>0</v>
      </c>
      <c r="AI403">
        <v>6.66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6</v>
      </c>
      <c r="AT403">
        <v>0.14000000000000001</v>
      </c>
      <c r="AU403" t="s">
        <v>6</v>
      </c>
      <c r="AV403">
        <v>0</v>
      </c>
      <c r="AW403">
        <v>2</v>
      </c>
      <c r="AX403">
        <v>16782419</v>
      </c>
      <c r="AY403">
        <v>1</v>
      </c>
      <c r="AZ403">
        <v>0</v>
      </c>
      <c r="BA403">
        <v>405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Y403*Source!I271</f>
        <v>0.12154240000000002</v>
      </c>
      <c r="CY403">
        <f>AA403</f>
        <v>9157.5</v>
      </c>
      <c r="CZ403">
        <f>AE403</f>
        <v>1375</v>
      </c>
      <c r="DA403">
        <f>AI403</f>
        <v>6.66</v>
      </c>
      <c r="DB403">
        <f>ROUND(ROUND(AT403*CZ403,2),6)</f>
        <v>192.5</v>
      </c>
      <c r="DC403">
        <f>ROUND(ROUND(AT403*AG403,2),6)</f>
        <v>0</v>
      </c>
    </row>
    <row r="404" spans="1:107" x14ac:dyDescent="0.2">
      <c r="A404">
        <f>ROW(Source!A271)</f>
        <v>271</v>
      </c>
      <c r="B404">
        <v>16781639</v>
      </c>
      <c r="C404">
        <v>16782412</v>
      </c>
      <c r="D404">
        <v>15198446</v>
      </c>
      <c r="E404">
        <v>1</v>
      </c>
      <c r="F404">
        <v>1</v>
      </c>
      <c r="G404">
        <v>1</v>
      </c>
      <c r="H404">
        <v>3</v>
      </c>
      <c r="I404" t="s">
        <v>885</v>
      </c>
      <c r="J404" t="s">
        <v>886</v>
      </c>
      <c r="K404" t="s">
        <v>887</v>
      </c>
      <c r="L404">
        <v>1327</v>
      </c>
      <c r="N404">
        <v>1005</v>
      </c>
      <c r="O404" t="s">
        <v>182</v>
      </c>
      <c r="P404" t="s">
        <v>182</v>
      </c>
      <c r="Q404">
        <v>1</v>
      </c>
      <c r="W404">
        <v>0</v>
      </c>
      <c r="X404">
        <v>-1215720491</v>
      </c>
      <c r="Y404">
        <v>105</v>
      </c>
      <c r="AA404">
        <v>21.65</v>
      </c>
      <c r="AB404">
        <v>0</v>
      </c>
      <c r="AC404">
        <v>0</v>
      </c>
      <c r="AD404">
        <v>0</v>
      </c>
      <c r="AE404">
        <v>3.25</v>
      </c>
      <c r="AF404">
        <v>0</v>
      </c>
      <c r="AG404">
        <v>0</v>
      </c>
      <c r="AH404">
        <v>0</v>
      </c>
      <c r="AI404">
        <v>6.66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6</v>
      </c>
      <c r="AT404">
        <v>105</v>
      </c>
      <c r="AU404" t="s">
        <v>6</v>
      </c>
      <c r="AV404">
        <v>0</v>
      </c>
      <c r="AW404">
        <v>2</v>
      </c>
      <c r="AX404">
        <v>16782420</v>
      </c>
      <c r="AY404">
        <v>1</v>
      </c>
      <c r="AZ404">
        <v>0</v>
      </c>
      <c r="BA404">
        <v>406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Y404*Source!I271</f>
        <v>91.156800000000004</v>
      </c>
      <c r="CY404">
        <f>AA404</f>
        <v>21.65</v>
      </c>
      <c r="CZ404">
        <f>AE404</f>
        <v>3.25</v>
      </c>
      <c r="DA404">
        <f>AI404</f>
        <v>6.66</v>
      </c>
      <c r="DB404">
        <f>ROUND(ROUND(AT404*CZ404,2),6)</f>
        <v>341.25</v>
      </c>
      <c r="DC404">
        <f>ROUND(ROUND(AT404*AG404,2),6)</f>
        <v>0</v>
      </c>
    </row>
    <row r="405" spans="1:107" x14ac:dyDescent="0.2">
      <c r="A405">
        <f>ROW(Source!A272)</f>
        <v>272</v>
      </c>
      <c r="B405">
        <v>16781625</v>
      </c>
      <c r="C405">
        <v>16783218</v>
      </c>
      <c r="D405">
        <v>15435487</v>
      </c>
      <c r="E405">
        <v>1</v>
      </c>
      <c r="F405">
        <v>1</v>
      </c>
      <c r="G405">
        <v>1</v>
      </c>
      <c r="H405">
        <v>1</v>
      </c>
      <c r="I405" t="s">
        <v>795</v>
      </c>
      <c r="J405" t="s">
        <v>6</v>
      </c>
      <c r="K405" t="s">
        <v>796</v>
      </c>
      <c r="L405">
        <v>1191</v>
      </c>
      <c r="N405">
        <v>1013</v>
      </c>
      <c r="O405" t="s">
        <v>660</v>
      </c>
      <c r="P405" t="s">
        <v>660</v>
      </c>
      <c r="Q405">
        <v>1</v>
      </c>
      <c r="W405">
        <v>0</v>
      </c>
      <c r="X405">
        <v>-200730820</v>
      </c>
      <c r="Y405">
        <v>12.3924</v>
      </c>
      <c r="AA405">
        <v>0</v>
      </c>
      <c r="AB405">
        <v>0</v>
      </c>
      <c r="AC405">
        <v>0</v>
      </c>
      <c r="AD405">
        <v>8.3800000000000008</v>
      </c>
      <c r="AE405">
        <v>0</v>
      </c>
      <c r="AF405">
        <v>0</v>
      </c>
      <c r="AG405">
        <v>0</v>
      </c>
      <c r="AH405">
        <v>8.3800000000000008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6</v>
      </c>
      <c r="AT405">
        <v>8.98</v>
      </c>
      <c r="AU405" t="s">
        <v>173</v>
      </c>
      <c r="AV405">
        <v>1</v>
      </c>
      <c r="AW405">
        <v>2</v>
      </c>
      <c r="AX405">
        <v>16783219</v>
      </c>
      <c r="AY405">
        <v>1</v>
      </c>
      <c r="AZ405">
        <v>0</v>
      </c>
      <c r="BA405">
        <v>407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Y405*Source!I272</f>
        <v>17.145628943999998</v>
      </c>
      <c r="CY405">
        <f>AD405</f>
        <v>8.3800000000000008</v>
      </c>
      <c r="CZ405">
        <f>AH405</f>
        <v>8.3800000000000008</v>
      </c>
      <c r="DA405">
        <f>AL405</f>
        <v>1</v>
      </c>
      <c r="DB405">
        <f>ROUND(((ROUND(AT405*CZ405,2)*1.15)*1.2),6)</f>
        <v>103.845</v>
      </c>
      <c r="DC405">
        <f>ROUND(((ROUND(AT405*AG405,2)*1.15)*1.2),6)</f>
        <v>0</v>
      </c>
    </row>
    <row r="406" spans="1:107" x14ac:dyDescent="0.2">
      <c r="A406">
        <f>ROW(Source!A272)</f>
        <v>272</v>
      </c>
      <c r="B406">
        <v>16781625</v>
      </c>
      <c r="C406">
        <v>16783218</v>
      </c>
      <c r="D406">
        <v>15430395</v>
      </c>
      <c r="E406">
        <v>1</v>
      </c>
      <c r="F406">
        <v>1</v>
      </c>
      <c r="G406">
        <v>1</v>
      </c>
      <c r="H406">
        <v>1</v>
      </c>
      <c r="I406" t="s">
        <v>661</v>
      </c>
      <c r="J406" t="s">
        <v>6</v>
      </c>
      <c r="K406" t="s">
        <v>662</v>
      </c>
      <c r="L406">
        <v>1191</v>
      </c>
      <c r="N406">
        <v>1013</v>
      </c>
      <c r="O406" t="s">
        <v>660</v>
      </c>
      <c r="P406" t="s">
        <v>660</v>
      </c>
      <c r="Q406">
        <v>1</v>
      </c>
      <c r="W406">
        <v>0</v>
      </c>
      <c r="X406">
        <v>-1417349443</v>
      </c>
      <c r="Y406">
        <v>0.2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6</v>
      </c>
      <c r="AT406">
        <v>0.2</v>
      </c>
      <c r="AU406" t="s">
        <v>6</v>
      </c>
      <c r="AV406">
        <v>2</v>
      </c>
      <c r="AW406">
        <v>2</v>
      </c>
      <c r="AX406">
        <v>16783220</v>
      </c>
      <c r="AY406">
        <v>1</v>
      </c>
      <c r="AZ406">
        <v>2048</v>
      </c>
      <c r="BA406">
        <v>408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Y406*Source!I272</f>
        <v>0.27671200000000001</v>
      </c>
      <c r="CY406">
        <f>AD406</f>
        <v>0</v>
      </c>
      <c r="CZ406">
        <f>AH406</f>
        <v>0</v>
      </c>
      <c r="DA406">
        <f>AL406</f>
        <v>1</v>
      </c>
      <c r="DB406">
        <f>ROUND(ROUND(AT406*CZ406,2),6)</f>
        <v>0</v>
      </c>
      <c r="DC406">
        <f>ROUND(ROUND(AT406*AG406,2),6)</f>
        <v>0</v>
      </c>
    </row>
    <row r="407" spans="1:107" x14ac:dyDescent="0.2">
      <c r="A407">
        <f>ROW(Source!A272)</f>
        <v>272</v>
      </c>
      <c r="B407">
        <v>16781625</v>
      </c>
      <c r="C407">
        <v>16783218</v>
      </c>
      <c r="D407">
        <v>15247970</v>
      </c>
      <c r="E407">
        <v>1</v>
      </c>
      <c r="F407">
        <v>1</v>
      </c>
      <c r="G407">
        <v>1</v>
      </c>
      <c r="H407">
        <v>2</v>
      </c>
      <c r="I407" t="s">
        <v>888</v>
      </c>
      <c r="J407" t="s">
        <v>889</v>
      </c>
      <c r="K407" t="s">
        <v>890</v>
      </c>
      <c r="L407">
        <v>1368</v>
      </c>
      <c r="N407">
        <v>1011</v>
      </c>
      <c r="O407" t="s">
        <v>666</v>
      </c>
      <c r="P407" t="s">
        <v>666</v>
      </c>
      <c r="Q407">
        <v>1</v>
      </c>
      <c r="W407">
        <v>0</v>
      </c>
      <c r="X407">
        <v>368031958</v>
      </c>
      <c r="Y407">
        <v>0.09</v>
      </c>
      <c r="AA407">
        <v>0</v>
      </c>
      <c r="AB407">
        <v>27.66</v>
      </c>
      <c r="AC407">
        <v>11.6</v>
      </c>
      <c r="AD407">
        <v>0</v>
      </c>
      <c r="AE407">
        <v>0</v>
      </c>
      <c r="AF407">
        <v>27.66</v>
      </c>
      <c r="AG407">
        <v>11.6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6</v>
      </c>
      <c r="AT407">
        <v>0.06</v>
      </c>
      <c r="AU407" t="s">
        <v>172</v>
      </c>
      <c r="AV407">
        <v>0</v>
      </c>
      <c r="AW407">
        <v>2</v>
      </c>
      <c r="AX407">
        <v>16783221</v>
      </c>
      <c r="AY407">
        <v>1</v>
      </c>
      <c r="AZ407">
        <v>0</v>
      </c>
      <c r="BA407">
        <v>409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Y407*Source!I272</f>
        <v>0.12452039999999999</v>
      </c>
      <c r="CY407">
        <f>AB407</f>
        <v>27.66</v>
      </c>
      <c r="CZ407">
        <f>AF407</f>
        <v>27.66</v>
      </c>
      <c r="DA407">
        <f>AJ407</f>
        <v>1</v>
      </c>
      <c r="DB407">
        <f>ROUND(((ROUND(AT407*CZ407,2)*1.25)*1.2),6)</f>
        <v>2.4900000000000002</v>
      </c>
      <c r="DC407">
        <f>ROUND(((ROUND(AT407*AG407,2)*1.25)*1.2),6)</f>
        <v>1.05</v>
      </c>
    </row>
    <row r="408" spans="1:107" x14ac:dyDescent="0.2">
      <c r="A408">
        <f>ROW(Source!A272)</f>
        <v>272</v>
      </c>
      <c r="B408">
        <v>16781625</v>
      </c>
      <c r="C408">
        <v>16783218</v>
      </c>
      <c r="D408">
        <v>15249073</v>
      </c>
      <c r="E408">
        <v>1</v>
      </c>
      <c r="F408">
        <v>1</v>
      </c>
      <c r="G408">
        <v>1</v>
      </c>
      <c r="H408">
        <v>2</v>
      </c>
      <c r="I408" t="s">
        <v>674</v>
      </c>
      <c r="J408" t="s">
        <v>675</v>
      </c>
      <c r="K408" t="s">
        <v>676</v>
      </c>
      <c r="L408">
        <v>1368</v>
      </c>
      <c r="N408">
        <v>1011</v>
      </c>
      <c r="O408" t="s">
        <v>666</v>
      </c>
      <c r="P408" t="s">
        <v>666</v>
      </c>
      <c r="Q408">
        <v>1</v>
      </c>
      <c r="W408">
        <v>0</v>
      </c>
      <c r="X408">
        <v>1372534845</v>
      </c>
      <c r="Y408">
        <v>0.21000000000000002</v>
      </c>
      <c r="AA408">
        <v>0</v>
      </c>
      <c r="AB408">
        <v>65.709999999999994</v>
      </c>
      <c r="AC408">
        <v>11.6</v>
      </c>
      <c r="AD408">
        <v>0</v>
      </c>
      <c r="AE408">
        <v>0</v>
      </c>
      <c r="AF408">
        <v>65.709999999999994</v>
      </c>
      <c r="AG408">
        <v>11.6</v>
      </c>
      <c r="AH408">
        <v>0</v>
      </c>
      <c r="AI408">
        <v>1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6</v>
      </c>
      <c r="AT408">
        <v>0.14000000000000001</v>
      </c>
      <c r="AU408" t="s">
        <v>172</v>
      </c>
      <c r="AV408">
        <v>0</v>
      </c>
      <c r="AW408">
        <v>2</v>
      </c>
      <c r="AX408">
        <v>16783222</v>
      </c>
      <c r="AY408">
        <v>1</v>
      </c>
      <c r="AZ408">
        <v>0</v>
      </c>
      <c r="BA408">
        <v>410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Y408*Source!I272</f>
        <v>0.29054760000000002</v>
      </c>
      <c r="CY408">
        <f>AB408</f>
        <v>65.709999999999994</v>
      </c>
      <c r="CZ408">
        <f>AF408</f>
        <v>65.709999999999994</v>
      </c>
      <c r="DA408">
        <f>AJ408</f>
        <v>1</v>
      </c>
      <c r="DB408">
        <f>ROUND(((ROUND(AT408*CZ408,2)*1.25)*1.2),6)</f>
        <v>13.8</v>
      </c>
      <c r="DC408">
        <f>ROUND(((ROUND(AT408*AG408,2)*1.25)*1.2),6)</f>
        <v>2.4300000000000002</v>
      </c>
    </row>
    <row r="409" spans="1:107" x14ac:dyDescent="0.2">
      <c r="A409">
        <f>ROW(Source!A272)</f>
        <v>272</v>
      </c>
      <c r="B409">
        <v>16781625</v>
      </c>
      <c r="C409">
        <v>16783218</v>
      </c>
      <c r="D409">
        <v>15249933</v>
      </c>
      <c r="E409">
        <v>1</v>
      </c>
      <c r="F409">
        <v>1</v>
      </c>
      <c r="G409">
        <v>1</v>
      </c>
      <c r="H409">
        <v>2</v>
      </c>
      <c r="I409" t="s">
        <v>891</v>
      </c>
      <c r="J409" t="s">
        <v>892</v>
      </c>
      <c r="K409" t="s">
        <v>893</v>
      </c>
      <c r="L409">
        <v>1368</v>
      </c>
      <c r="N409">
        <v>1011</v>
      </c>
      <c r="O409" t="s">
        <v>666</v>
      </c>
      <c r="P409" t="s">
        <v>666</v>
      </c>
      <c r="Q409">
        <v>1</v>
      </c>
      <c r="W409">
        <v>0</v>
      </c>
      <c r="X409">
        <v>271748449</v>
      </c>
      <c r="Y409">
        <v>11.22</v>
      </c>
      <c r="AA409">
        <v>0</v>
      </c>
      <c r="AB409">
        <v>6.82</v>
      </c>
      <c r="AC409">
        <v>0</v>
      </c>
      <c r="AD409">
        <v>0</v>
      </c>
      <c r="AE409">
        <v>0</v>
      </c>
      <c r="AF409">
        <v>6.82</v>
      </c>
      <c r="AG409">
        <v>0</v>
      </c>
      <c r="AH409">
        <v>0</v>
      </c>
      <c r="AI409">
        <v>1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6</v>
      </c>
      <c r="AT409">
        <v>7.48</v>
      </c>
      <c r="AU409" t="s">
        <v>172</v>
      </c>
      <c r="AV409">
        <v>0</v>
      </c>
      <c r="AW409">
        <v>2</v>
      </c>
      <c r="AX409">
        <v>16783223</v>
      </c>
      <c r="AY409">
        <v>1</v>
      </c>
      <c r="AZ409">
        <v>0</v>
      </c>
      <c r="BA409">
        <v>411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Y409*Source!I272</f>
        <v>15.523543200000001</v>
      </c>
      <c r="CY409">
        <f>AB409</f>
        <v>6.82</v>
      </c>
      <c r="CZ409">
        <f>AF409</f>
        <v>6.82</v>
      </c>
      <c r="DA409">
        <f>AJ409</f>
        <v>1</v>
      </c>
      <c r="DB409">
        <f>ROUND(((ROUND(AT409*CZ409,2)*1.25)*1.2),6)</f>
        <v>76.515000000000001</v>
      </c>
      <c r="DC409">
        <f>ROUND(((ROUND(AT409*AG409,2)*1.25)*1.2),6)</f>
        <v>0</v>
      </c>
    </row>
    <row r="410" spans="1:107" x14ac:dyDescent="0.2">
      <c r="A410">
        <f>ROW(Source!A272)</f>
        <v>272</v>
      </c>
      <c r="B410">
        <v>16781625</v>
      </c>
      <c r="C410">
        <v>16783218</v>
      </c>
      <c r="D410">
        <v>15167286</v>
      </c>
      <c r="E410">
        <v>1</v>
      </c>
      <c r="F410">
        <v>1</v>
      </c>
      <c r="G410">
        <v>1</v>
      </c>
      <c r="H410">
        <v>3</v>
      </c>
      <c r="I410" t="s">
        <v>822</v>
      </c>
      <c r="J410" t="s">
        <v>823</v>
      </c>
      <c r="K410" t="s">
        <v>824</v>
      </c>
      <c r="L410">
        <v>1339</v>
      </c>
      <c r="N410">
        <v>1007</v>
      </c>
      <c r="O410" t="s">
        <v>95</v>
      </c>
      <c r="P410" t="s">
        <v>95</v>
      </c>
      <c r="Q410">
        <v>1</v>
      </c>
      <c r="W410">
        <v>0</v>
      </c>
      <c r="X410">
        <v>-1660354250</v>
      </c>
      <c r="Y410">
        <v>0.01</v>
      </c>
      <c r="AA410">
        <v>2.44</v>
      </c>
      <c r="AB410">
        <v>0</v>
      </c>
      <c r="AC410">
        <v>0</v>
      </c>
      <c r="AD410">
        <v>0</v>
      </c>
      <c r="AE410">
        <v>2.44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6</v>
      </c>
      <c r="AT410">
        <v>0.01</v>
      </c>
      <c r="AU410" t="s">
        <v>6</v>
      </c>
      <c r="AV410">
        <v>0</v>
      </c>
      <c r="AW410">
        <v>2</v>
      </c>
      <c r="AX410">
        <v>16783224</v>
      </c>
      <c r="AY410">
        <v>1</v>
      </c>
      <c r="AZ410">
        <v>0</v>
      </c>
      <c r="BA410">
        <v>412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Y410*Source!I272</f>
        <v>1.38356E-2</v>
      </c>
      <c r="CY410">
        <f>AA410</f>
        <v>2.44</v>
      </c>
      <c r="CZ410">
        <f>AE410</f>
        <v>2.44</v>
      </c>
      <c r="DA410">
        <f>AI410</f>
        <v>1</v>
      </c>
      <c r="DB410">
        <f>ROUND(ROUND(AT410*CZ410,2),6)</f>
        <v>0.02</v>
      </c>
      <c r="DC410">
        <f>ROUND(ROUND(AT410*AG410,2),6)</f>
        <v>0</v>
      </c>
    </row>
    <row r="411" spans="1:107" x14ac:dyDescent="0.2">
      <c r="A411">
        <f>ROW(Source!A272)</f>
        <v>272</v>
      </c>
      <c r="B411">
        <v>16781625</v>
      </c>
      <c r="C411">
        <v>16783218</v>
      </c>
      <c r="D411">
        <v>15171018</v>
      </c>
      <c r="E411">
        <v>1</v>
      </c>
      <c r="F411">
        <v>1</v>
      </c>
      <c r="G411">
        <v>1</v>
      </c>
      <c r="H411">
        <v>3</v>
      </c>
      <c r="I411" t="s">
        <v>726</v>
      </c>
      <c r="J411" t="s">
        <v>727</v>
      </c>
      <c r="K411" t="s">
        <v>728</v>
      </c>
      <c r="L411">
        <v>1346</v>
      </c>
      <c r="N411">
        <v>1009</v>
      </c>
      <c r="O411" t="s">
        <v>201</v>
      </c>
      <c r="P411" t="s">
        <v>201</v>
      </c>
      <c r="Q411">
        <v>1</v>
      </c>
      <c r="W411">
        <v>0</v>
      </c>
      <c r="X411">
        <v>813963326</v>
      </c>
      <c r="Y411">
        <v>1</v>
      </c>
      <c r="AA411">
        <v>1.82</v>
      </c>
      <c r="AB411">
        <v>0</v>
      </c>
      <c r="AC411">
        <v>0</v>
      </c>
      <c r="AD411">
        <v>0</v>
      </c>
      <c r="AE411">
        <v>1.82</v>
      </c>
      <c r="AF411">
        <v>0</v>
      </c>
      <c r="AG411">
        <v>0</v>
      </c>
      <c r="AH411">
        <v>0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6</v>
      </c>
      <c r="AT411">
        <v>1</v>
      </c>
      <c r="AU411" t="s">
        <v>6</v>
      </c>
      <c r="AV411">
        <v>0</v>
      </c>
      <c r="AW411">
        <v>2</v>
      </c>
      <c r="AX411">
        <v>16783225</v>
      </c>
      <c r="AY411">
        <v>1</v>
      </c>
      <c r="AZ411">
        <v>0</v>
      </c>
      <c r="BA411">
        <v>413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Y411*Source!I272</f>
        <v>1.3835599999999999</v>
      </c>
      <c r="CY411">
        <f>AA411</f>
        <v>1.82</v>
      </c>
      <c r="CZ411">
        <f>AE411</f>
        <v>1.82</v>
      </c>
      <c r="DA411">
        <f>AI411</f>
        <v>1</v>
      </c>
      <c r="DB411">
        <f>ROUND(ROUND(AT411*CZ411,2),6)</f>
        <v>1.82</v>
      </c>
      <c r="DC411">
        <f>ROUND(ROUND(AT411*AG411,2),6)</f>
        <v>0</v>
      </c>
    </row>
    <row r="412" spans="1:107" x14ac:dyDescent="0.2">
      <c r="A412">
        <f>ROW(Source!A272)</f>
        <v>272</v>
      </c>
      <c r="B412">
        <v>16781625</v>
      </c>
      <c r="C412">
        <v>16783218</v>
      </c>
      <c r="D412">
        <v>15162541</v>
      </c>
      <c r="E412">
        <v>17</v>
      </c>
      <c r="F412">
        <v>1</v>
      </c>
      <c r="G412">
        <v>1</v>
      </c>
      <c r="H412">
        <v>3</v>
      </c>
      <c r="I412" t="s">
        <v>321</v>
      </c>
      <c r="J412" t="s">
        <v>6</v>
      </c>
      <c r="K412" t="s">
        <v>322</v>
      </c>
      <c r="L412">
        <v>1346</v>
      </c>
      <c r="N412">
        <v>1009</v>
      </c>
      <c r="O412" t="s">
        <v>201</v>
      </c>
      <c r="P412" t="s">
        <v>201</v>
      </c>
      <c r="Q412">
        <v>1</v>
      </c>
      <c r="W412">
        <v>0</v>
      </c>
      <c r="X412">
        <v>24890420</v>
      </c>
      <c r="Y412">
        <v>13.8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1</v>
      </c>
      <c r="AJ412">
        <v>1</v>
      </c>
      <c r="AK412">
        <v>1</v>
      </c>
      <c r="AL412">
        <v>1</v>
      </c>
      <c r="AN412">
        <v>0</v>
      </c>
      <c r="AO412">
        <v>0</v>
      </c>
      <c r="AP412">
        <v>0</v>
      </c>
      <c r="AQ412">
        <v>0</v>
      </c>
      <c r="AR412">
        <v>0</v>
      </c>
      <c r="AS412" t="s">
        <v>6</v>
      </c>
      <c r="AT412">
        <v>13.8</v>
      </c>
      <c r="AU412" t="s">
        <v>6</v>
      </c>
      <c r="AV412">
        <v>0</v>
      </c>
      <c r="AW412">
        <v>2</v>
      </c>
      <c r="AX412">
        <v>16783226</v>
      </c>
      <c r="AY412">
        <v>1</v>
      </c>
      <c r="AZ412">
        <v>0</v>
      </c>
      <c r="BA412">
        <v>414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Y412*Source!I272</f>
        <v>19.093128</v>
      </c>
      <c r="CY412">
        <f>AA412</f>
        <v>0</v>
      </c>
      <c r="CZ412">
        <f>AE412</f>
        <v>0</v>
      </c>
      <c r="DA412">
        <f>AI412</f>
        <v>1</v>
      </c>
      <c r="DB412">
        <f>ROUND(ROUND(AT412*CZ412,2),6)</f>
        <v>0</v>
      </c>
      <c r="DC412">
        <f>ROUND(ROUND(AT412*AG412,2),6)</f>
        <v>0</v>
      </c>
    </row>
    <row r="413" spans="1:107" x14ac:dyDescent="0.2">
      <c r="A413">
        <f>ROW(Source!A272)</f>
        <v>272</v>
      </c>
      <c r="B413">
        <v>16781625</v>
      </c>
      <c r="C413">
        <v>16783218</v>
      </c>
      <c r="D413">
        <v>15203075</v>
      </c>
      <c r="E413">
        <v>1</v>
      </c>
      <c r="F413">
        <v>1</v>
      </c>
      <c r="G413">
        <v>1</v>
      </c>
      <c r="H413">
        <v>3</v>
      </c>
      <c r="I413" t="s">
        <v>324</v>
      </c>
      <c r="J413" t="s">
        <v>326</v>
      </c>
      <c r="K413" t="s">
        <v>325</v>
      </c>
      <c r="L413">
        <v>1346</v>
      </c>
      <c r="N413">
        <v>1009</v>
      </c>
      <c r="O413" t="s">
        <v>201</v>
      </c>
      <c r="P413" t="s">
        <v>201</v>
      </c>
      <c r="Q413">
        <v>1</v>
      </c>
      <c r="W413">
        <v>0</v>
      </c>
      <c r="X413">
        <v>1055181249</v>
      </c>
      <c r="Y413">
        <v>13.8</v>
      </c>
      <c r="AA413">
        <v>18.53</v>
      </c>
      <c r="AB413">
        <v>0</v>
      </c>
      <c r="AC413">
        <v>0</v>
      </c>
      <c r="AD413">
        <v>0</v>
      </c>
      <c r="AE413">
        <v>18.53</v>
      </c>
      <c r="AF413">
        <v>0</v>
      </c>
      <c r="AG413">
        <v>0</v>
      </c>
      <c r="AH413">
        <v>0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0</v>
      </c>
      <c r="AP413">
        <v>0</v>
      </c>
      <c r="AQ413">
        <v>0</v>
      </c>
      <c r="AR413">
        <v>0</v>
      </c>
      <c r="AS413" t="s">
        <v>6</v>
      </c>
      <c r="AT413">
        <v>13.8</v>
      </c>
      <c r="AU413" t="s">
        <v>6</v>
      </c>
      <c r="AV413">
        <v>0</v>
      </c>
      <c r="AW413">
        <v>1</v>
      </c>
      <c r="AX413">
        <v>-1</v>
      </c>
      <c r="AY413">
        <v>0</v>
      </c>
      <c r="AZ413">
        <v>0</v>
      </c>
      <c r="BA413" t="s">
        <v>6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Y413*Source!I272</f>
        <v>19.093128</v>
      </c>
      <c r="CY413">
        <f>AA413</f>
        <v>18.53</v>
      </c>
      <c r="CZ413">
        <f>AE413</f>
        <v>18.53</v>
      </c>
      <c r="DA413">
        <f>AI413</f>
        <v>1</v>
      </c>
      <c r="DB413">
        <f>ROUND(ROUND(AT413*CZ413,2),6)</f>
        <v>255.71</v>
      </c>
      <c r="DC413">
        <f>ROUND(ROUND(AT413*AG413,2),6)</f>
        <v>0</v>
      </c>
    </row>
    <row r="414" spans="1:107" x14ac:dyDescent="0.2">
      <c r="A414">
        <f>ROW(Source!A273)</f>
        <v>273</v>
      </c>
      <c r="B414">
        <v>16781639</v>
      </c>
      <c r="C414">
        <v>16783218</v>
      </c>
      <c r="D414">
        <v>15435487</v>
      </c>
      <c r="E414">
        <v>1</v>
      </c>
      <c r="F414">
        <v>1</v>
      </c>
      <c r="G414">
        <v>1</v>
      </c>
      <c r="H414">
        <v>1</v>
      </c>
      <c r="I414" t="s">
        <v>795</v>
      </c>
      <c r="J414" t="s">
        <v>6</v>
      </c>
      <c r="K414" t="s">
        <v>796</v>
      </c>
      <c r="L414">
        <v>1191</v>
      </c>
      <c r="N414">
        <v>1013</v>
      </c>
      <c r="O414" t="s">
        <v>660</v>
      </c>
      <c r="P414" t="s">
        <v>660</v>
      </c>
      <c r="Q414">
        <v>1</v>
      </c>
      <c r="W414">
        <v>0</v>
      </c>
      <c r="X414">
        <v>-200730820</v>
      </c>
      <c r="Y414">
        <v>12.3924</v>
      </c>
      <c r="AA414">
        <v>0</v>
      </c>
      <c r="AB414">
        <v>0</v>
      </c>
      <c r="AC414">
        <v>0</v>
      </c>
      <c r="AD414">
        <v>55.81</v>
      </c>
      <c r="AE414">
        <v>0</v>
      </c>
      <c r="AF414">
        <v>0</v>
      </c>
      <c r="AG414">
        <v>0</v>
      </c>
      <c r="AH414">
        <v>8.3800000000000008</v>
      </c>
      <c r="AI414">
        <v>1</v>
      </c>
      <c r="AJ414">
        <v>1</v>
      </c>
      <c r="AK414">
        <v>1</v>
      </c>
      <c r="AL414">
        <v>6.66</v>
      </c>
      <c r="AN414">
        <v>0</v>
      </c>
      <c r="AO414">
        <v>1</v>
      </c>
      <c r="AP414">
        <v>1</v>
      </c>
      <c r="AQ414">
        <v>0</v>
      </c>
      <c r="AR414">
        <v>0</v>
      </c>
      <c r="AS414" t="s">
        <v>6</v>
      </c>
      <c r="AT414">
        <v>8.98</v>
      </c>
      <c r="AU414" t="s">
        <v>173</v>
      </c>
      <c r="AV414">
        <v>1</v>
      </c>
      <c r="AW414">
        <v>2</v>
      </c>
      <c r="AX414">
        <v>16783219</v>
      </c>
      <c r="AY414">
        <v>1</v>
      </c>
      <c r="AZ414">
        <v>0</v>
      </c>
      <c r="BA414">
        <v>415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Y414*Source!I273</f>
        <v>17.145628943999998</v>
      </c>
      <c r="CY414">
        <f>AD414</f>
        <v>55.81</v>
      </c>
      <c r="CZ414">
        <f>AH414</f>
        <v>8.3800000000000008</v>
      </c>
      <c r="DA414">
        <f>AL414</f>
        <v>6.66</v>
      </c>
      <c r="DB414">
        <f>ROUND(((ROUND(AT414*CZ414,2)*1.15)*1.2),6)</f>
        <v>103.845</v>
      </c>
      <c r="DC414">
        <f>ROUND(((ROUND(AT414*AG414,2)*1.15)*1.2),6)</f>
        <v>0</v>
      </c>
    </row>
    <row r="415" spans="1:107" x14ac:dyDescent="0.2">
      <c r="A415">
        <f>ROW(Source!A273)</f>
        <v>273</v>
      </c>
      <c r="B415">
        <v>16781639</v>
      </c>
      <c r="C415">
        <v>16783218</v>
      </c>
      <c r="D415">
        <v>15430395</v>
      </c>
      <c r="E415">
        <v>1</v>
      </c>
      <c r="F415">
        <v>1</v>
      </c>
      <c r="G415">
        <v>1</v>
      </c>
      <c r="H415">
        <v>1</v>
      </c>
      <c r="I415" t="s">
        <v>661</v>
      </c>
      <c r="J415" t="s">
        <v>6</v>
      </c>
      <c r="K415" t="s">
        <v>662</v>
      </c>
      <c r="L415">
        <v>1191</v>
      </c>
      <c r="N415">
        <v>1013</v>
      </c>
      <c r="O415" t="s">
        <v>660</v>
      </c>
      <c r="P415" t="s">
        <v>660</v>
      </c>
      <c r="Q415">
        <v>1</v>
      </c>
      <c r="W415">
        <v>0</v>
      </c>
      <c r="X415">
        <v>-1417349443</v>
      </c>
      <c r="Y415">
        <v>0.2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1</v>
      </c>
      <c r="AJ415">
        <v>1</v>
      </c>
      <c r="AK415">
        <v>6.66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6</v>
      </c>
      <c r="AT415">
        <v>0.2</v>
      </c>
      <c r="AU415" t="s">
        <v>6</v>
      </c>
      <c r="AV415">
        <v>2</v>
      </c>
      <c r="AW415">
        <v>2</v>
      </c>
      <c r="AX415">
        <v>16783220</v>
      </c>
      <c r="AY415">
        <v>1</v>
      </c>
      <c r="AZ415">
        <v>2048</v>
      </c>
      <c r="BA415">
        <v>416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Y415*Source!I273</f>
        <v>0.27671200000000001</v>
      </c>
      <c r="CY415">
        <f>AD415</f>
        <v>0</v>
      </c>
      <c r="CZ415">
        <f>AH415</f>
        <v>0</v>
      </c>
      <c r="DA415">
        <f>AL415</f>
        <v>1</v>
      </c>
      <c r="DB415">
        <f>ROUND(ROUND(AT415*CZ415,2),6)</f>
        <v>0</v>
      </c>
      <c r="DC415">
        <f>ROUND(ROUND(AT415*AG415,2),6)</f>
        <v>0</v>
      </c>
    </row>
    <row r="416" spans="1:107" x14ac:dyDescent="0.2">
      <c r="A416">
        <f>ROW(Source!A273)</f>
        <v>273</v>
      </c>
      <c r="B416">
        <v>16781639</v>
      </c>
      <c r="C416">
        <v>16783218</v>
      </c>
      <c r="D416">
        <v>15247970</v>
      </c>
      <c r="E416">
        <v>1</v>
      </c>
      <c r="F416">
        <v>1</v>
      </c>
      <c r="G416">
        <v>1</v>
      </c>
      <c r="H416">
        <v>2</v>
      </c>
      <c r="I416" t="s">
        <v>888</v>
      </c>
      <c r="J416" t="s">
        <v>889</v>
      </c>
      <c r="K416" t="s">
        <v>890</v>
      </c>
      <c r="L416">
        <v>1368</v>
      </c>
      <c r="N416">
        <v>1011</v>
      </c>
      <c r="O416" t="s">
        <v>666</v>
      </c>
      <c r="P416" t="s">
        <v>666</v>
      </c>
      <c r="Q416">
        <v>1</v>
      </c>
      <c r="W416">
        <v>0</v>
      </c>
      <c r="X416">
        <v>368031958</v>
      </c>
      <c r="Y416">
        <v>0.09</v>
      </c>
      <c r="AA416">
        <v>0</v>
      </c>
      <c r="AB416">
        <v>184.22</v>
      </c>
      <c r="AC416">
        <v>11.6</v>
      </c>
      <c r="AD416">
        <v>0</v>
      </c>
      <c r="AE416">
        <v>0</v>
      </c>
      <c r="AF416">
        <v>27.66</v>
      </c>
      <c r="AG416">
        <v>11.6</v>
      </c>
      <c r="AH416">
        <v>0</v>
      </c>
      <c r="AI416">
        <v>1</v>
      </c>
      <c r="AJ416">
        <v>6.66</v>
      </c>
      <c r="AK416">
        <v>1</v>
      </c>
      <c r="AL416">
        <v>1</v>
      </c>
      <c r="AN416">
        <v>0</v>
      </c>
      <c r="AO416">
        <v>1</v>
      </c>
      <c r="AP416">
        <v>1</v>
      </c>
      <c r="AQ416">
        <v>0</v>
      </c>
      <c r="AR416">
        <v>0</v>
      </c>
      <c r="AS416" t="s">
        <v>6</v>
      </c>
      <c r="AT416">
        <v>0.06</v>
      </c>
      <c r="AU416" t="s">
        <v>172</v>
      </c>
      <c r="AV416">
        <v>0</v>
      </c>
      <c r="AW416">
        <v>2</v>
      </c>
      <c r="AX416">
        <v>16783221</v>
      </c>
      <c r="AY416">
        <v>1</v>
      </c>
      <c r="AZ416">
        <v>0</v>
      </c>
      <c r="BA416">
        <v>417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Y416*Source!I273</f>
        <v>0.12452039999999999</v>
      </c>
      <c r="CY416">
        <f>AB416</f>
        <v>184.22</v>
      </c>
      <c r="CZ416">
        <f>AF416</f>
        <v>27.66</v>
      </c>
      <c r="DA416">
        <f>AJ416</f>
        <v>6.66</v>
      </c>
      <c r="DB416">
        <f>ROUND(((ROUND(AT416*CZ416,2)*1.25)*1.2),6)</f>
        <v>2.4900000000000002</v>
      </c>
      <c r="DC416">
        <f>ROUND(((ROUND(AT416*AG416,2)*1.25)*1.2),6)</f>
        <v>1.05</v>
      </c>
    </row>
    <row r="417" spans="1:107" x14ac:dyDescent="0.2">
      <c r="A417">
        <f>ROW(Source!A273)</f>
        <v>273</v>
      </c>
      <c r="B417">
        <v>16781639</v>
      </c>
      <c r="C417">
        <v>16783218</v>
      </c>
      <c r="D417">
        <v>15249073</v>
      </c>
      <c r="E417">
        <v>1</v>
      </c>
      <c r="F417">
        <v>1</v>
      </c>
      <c r="G417">
        <v>1</v>
      </c>
      <c r="H417">
        <v>2</v>
      </c>
      <c r="I417" t="s">
        <v>674</v>
      </c>
      <c r="J417" t="s">
        <v>675</v>
      </c>
      <c r="K417" t="s">
        <v>676</v>
      </c>
      <c r="L417">
        <v>1368</v>
      </c>
      <c r="N417">
        <v>1011</v>
      </c>
      <c r="O417" t="s">
        <v>666</v>
      </c>
      <c r="P417" t="s">
        <v>666</v>
      </c>
      <c r="Q417">
        <v>1</v>
      </c>
      <c r="W417">
        <v>0</v>
      </c>
      <c r="X417">
        <v>1372534845</v>
      </c>
      <c r="Y417">
        <v>0.21000000000000002</v>
      </c>
      <c r="AA417">
        <v>0</v>
      </c>
      <c r="AB417">
        <v>437.63</v>
      </c>
      <c r="AC417">
        <v>11.6</v>
      </c>
      <c r="AD417">
        <v>0</v>
      </c>
      <c r="AE417">
        <v>0</v>
      </c>
      <c r="AF417">
        <v>65.709999999999994</v>
      </c>
      <c r="AG417">
        <v>11.6</v>
      </c>
      <c r="AH417">
        <v>0</v>
      </c>
      <c r="AI417">
        <v>1</v>
      </c>
      <c r="AJ417">
        <v>6.66</v>
      </c>
      <c r="AK417">
        <v>1</v>
      </c>
      <c r="AL417">
        <v>1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6</v>
      </c>
      <c r="AT417">
        <v>0.14000000000000001</v>
      </c>
      <c r="AU417" t="s">
        <v>172</v>
      </c>
      <c r="AV417">
        <v>0</v>
      </c>
      <c r="AW417">
        <v>2</v>
      </c>
      <c r="AX417">
        <v>16783222</v>
      </c>
      <c r="AY417">
        <v>1</v>
      </c>
      <c r="AZ417">
        <v>0</v>
      </c>
      <c r="BA417">
        <v>418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Y417*Source!I273</f>
        <v>0.29054760000000002</v>
      </c>
      <c r="CY417">
        <f>AB417</f>
        <v>437.63</v>
      </c>
      <c r="CZ417">
        <f>AF417</f>
        <v>65.709999999999994</v>
      </c>
      <c r="DA417">
        <f>AJ417</f>
        <v>6.66</v>
      </c>
      <c r="DB417">
        <f>ROUND(((ROUND(AT417*CZ417,2)*1.25)*1.2),6)</f>
        <v>13.8</v>
      </c>
      <c r="DC417">
        <f>ROUND(((ROUND(AT417*AG417,2)*1.25)*1.2),6)</f>
        <v>2.4300000000000002</v>
      </c>
    </row>
    <row r="418" spans="1:107" x14ac:dyDescent="0.2">
      <c r="A418">
        <f>ROW(Source!A273)</f>
        <v>273</v>
      </c>
      <c r="B418">
        <v>16781639</v>
      </c>
      <c r="C418">
        <v>16783218</v>
      </c>
      <c r="D418">
        <v>15249933</v>
      </c>
      <c r="E418">
        <v>1</v>
      </c>
      <c r="F418">
        <v>1</v>
      </c>
      <c r="G418">
        <v>1</v>
      </c>
      <c r="H418">
        <v>2</v>
      </c>
      <c r="I418" t="s">
        <v>891</v>
      </c>
      <c r="J418" t="s">
        <v>892</v>
      </c>
      <c r="K418" t="s">
        <v>893</v>
      </c>
      <c r="L418">
        <v>1368</v>
      </c>
      <c r="N418">
        <v>1011</v>
      </c>
      <c r="O418" t="s">
        <v>666</v>
      </c>
      <c r="P418" t="s">
        <v>666</v>
      </c>
      <c r="Q418">
        <v>1</v>
      </c>
      <c r="W418">
        <v>0</v>
      </c>
      <c r="X418">
        <v>271748449</v>
      </c>
      <c r="Y418">
        <v>11.22</v>
      </c>
      <c r="AA418">
        <v>0</v>
      </c>
      <c r="AB418">
        <v>45.42</v>
      </c>
      <c r="AC418">
        <v>0</v>
      </c>
      <c r="AD418">
        <v>0</v>
      </c>
      <c r="AE418">
        <v>0</v>
      </c>
      <c r="AF418">
        <v>6.82</v>
      </c>
      <c r="AG418">
        <v>0</v>
      </c>
      <c r="AH418">
        <v>0</v>
      </c>
      <c r="AI418">
        <v>1</v>
      </c>
      <c r="AJ418">
        <v>6.66</v>
      </c>
      <c r="AK418">
        <v>1</v>
      </c>
      <c r="AL418">
        <v>1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6</v>
      </c>
      <c r="AT418">
        <v>7.48</v>
      </c>
      <c r="AU418" t="s">
        <v>172</v>
      </c>
      <c r="AV418">
        <v>0</v>
      </c>
      <c r="AW418">
        <v>2</v>
      </c>
      <c r="AX418">
        <v>16783223</v>
      </c>
      <c r="AY418">
        <v>1</v>
      </c>
      <c r="AZ418">
        <v>0</v>
      </c>
      <c r="BA418">
        <v>419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Y418*Source!I273</f>
        <v>15.523543200000001</v>
      </c>
      <c r="CY418">
        <f>AB418</f>
        <v>45.42</v>
      </c>
      <c r="CZ418">
        <f>AF418</f>
        <v>6.82</v>
      </c>
      <c r="DA418">
        <f>AJ418</f>
        <v>6.66</v>
      </c>
      <c r="DB418">
        <f>ROUND(((ROUND(AT418*CZ418,2)*1.25)*1.2),6)</f>
        <v>76.515000000000001</v>
      </c>
      <c r="DC418">
        <f>ROUND(((ROUND(AT418*AG418,2)*1.25)*1.2),6)</f>
        <v>0</v>
      </c>
    </row>
    <row r="419" spans="1:107" x14ac:dyDescent="0.2">
      <c r="A419">
        <f>ROW(Source!A273)</f>
        <v>273</v>
      </c>
      <c r="B419">
        <v>16781639</v>
      </c>
      <c r="C419">
        <v>16783218</v>
      </c>
      <c r="D419">
        <v>15167286</v>
      </c>
      <c r="E419">
        <v>1</v>
      </c>
      <c r="F419">
        <v>1</v>
      </c>
      <c r="G419">
        <v>1</v>
      </c>
      <c r="H419">
        <v>3</v>
      </c>
      <c r="I419" t="s">
        <v>822</v>
      </c>
      <c r="J419" t="s">
        <v>823</v>
      </c>
      <c r="K419" t="s">
        <v>824</v>
      </c>
      <c r="L419">
        <v>1339</v>
      </c>
      <c r="N419">
        <v>1007</v>
      </c>
      <c r="O419" t="s">
        <v>95</v>
      </c>
      <c r="P419" t="s">
        <v>95</v>
      </c>
      <c r="Q419">
        <v>1</v>
      </c>
      <c r="W419">
        <v>0</v>
      </c>
      <c r="X419">
        <v>-1660354250</v>
      </c>
      <c r="Y419">
        <v>0.01</v>
      </c>
      <c r="AA419">
        <v>16.25</v>
      </c>
      <c r="AB419">
        <v>0</v>
      </c>
      <c r="AC419">
        <v>0</v>
      </c>
      <c r="AD419">
        <v>0</v>
      </c>
      <c r="AE419">
        <v>2.44</v>
      </c>
      <c r="AF419">
        <v>0</v>
      </c>
      <c r="AG419">
        <v>0</v>
      </c>
      <c r="AH419">
        <v>0</v>
      </c>
      <c r="AI419">
        <v>6.66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6</v>
      </c>
      <c r="AT419">
        <v>0.01</v>
      </c>
      <c r="AU419" t="s">
        <v>6</v>
      </c>
      <c r="AV419">
        <v>0</v>
      </c>
      <c r="AW419">
        <v>2</v>
      </c>
      <c r="AX419">
        <v>16783224</v>
      </c>
      <c r="AY419">
        <v>1</v>
      </c>
      <c r="AZ419">
        <v>0</v>
      </c>
      <c r="BA419">
        <v>420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Y419*Source!I273</f>
        <v>1.38356E-2</v>
      </c>
      <c r="CY419">
        <f>AA419</f>
        <v>16.25</v>
      </c>
      <c r="CZ419">
        <f>AE419</f>
        <v>2.44</v>
      </c>
      <c r="DA419">
        <f>AI419</f>
        <v>6.66</v>
      </c>
      <c r="DB419">
        <f>ROUND(ROUND(AT419*CZ419,2),6)</f>
        <v>0.02</v>
      </c>
      <c r="DC419">
        <f>ROUND(ROUND(AT419*AG419,2),6)</f>
        <v>0</v>
      </c>
    </row>
    <row r="420" spans="1:107" x14ac:dyDescent="0.2">
      <c r="A420">
        <f>ROW(Source!A273)</f>
        <v>273</v>
      </c>
      <c r="B420">
        <v>16781639</v>
      </c>
      <c r="C420">
        <v>16783218</v>
      </c>
      <c r="D420">
        <v>15171018</v>
      </c>
      <c r="E420">
        <v>1</v>
      </c>
      <c r="F420">
        <v>1</v>
      </c>
      <c r="G420">
        <v>1</v>
      </c>
      <c r="H420">
        <v>3</v>
      </c>
      <c r="I420" t="s">
        <v>726</v>
      </c>
      <c r="J420" t="s">
        <v>727</v>
      </c>
      <c r="K420" t="s">
        <v>728</v>
      </c>
      <c r="L420">
        <v>1346</v>
      </c>
      <c r="N420">
        <v>1009</v>
      </c>
      <c r="O420" t="s">
        <v>201</v>
      </c>
      <c r="P420" t="s">
        <v>201</v>
      </c>
      <c r="Q420">
        <v>1</v>
      </c>
      <c r="W420">
        <v>0</v>
      </c>
      <c r="X420">
        <v>813963326</v>
      </c>
      <c r="Y420">
        <v>1</v>
      </c>
      <c r="AA420">
        <v>12.12</v>
      </c>
      <c r="AB420">
        <v>0</v>
      </c>
      <c r="AC420">
        <v>0</v>
      </c>
      <c r="AD420">
        <v>0</v>
      </c>
      <c r="AE420">
        <v>1.82</v>
      </c>
      <c r="AF420">
        <v>0</v>
      </c>
      <c r="AG420">
        <v>0</v>
      </c>
      <c r="AH420">
        <v>0</v>
      </c>
      <c r="AI420">
        <v>6.66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6</v>
      </c>
      <c r="AT420">
        <v>1</v>
      </c>
      <c r="AU420" t="s">
        <v>6</v>
      </c>
      <c r="AV420">
        <v>0</v>
      </c>
      <c r="AW420">
        <v>2</v>
      </c>
      <c r="AX420">
        <v>16783225</v>
      </c>
      <c r="AY420">
        <v>1</v>
      </c>
      <c r="AZ420">
        <v>0</v>
      </c>
      <c r="BA420">
        <v>421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Y420*Source!I273</f>
        <v>1.3835599999999999</v>
      </c>
      <c r="CY420">
        <f>AA420</f>
        <v>12.12</v>
      </c>
      <c r="CZ420">
        <f>AE420</f>
        <v>1.82</v>
      </c>
      <c r="DA420">
        <f>AI420</f>
        <v>6.66</v>
      </c>
      <c r="DB420">
        <f>ROUND(ROUND(AT420*CZ420,2),6)</f>
        <v>1.82</v>
      </c>
      <c r="DC420">
        <f>ROUND(ROUND(AT420*AG420,2),6)</f>
        <v>0</v>
      </c>
    </row>
    <row r="421" spans="1:107" x14ac:dyDescent="0.2">
      <c r="A421">
        <f>ROW(Source!A273)</f>
        <v>273</v>
      </c>
      <c r="B421">
        <v>16781639</v>
      </c>
      <c r="C421">
        <v>16783218</v>
      </c>
      <c r="D421">
        <v>15162541</v>
      </c>
      <c r="E421">
        <v>17</v>
      </c>
      <c r="F421">
        <v>1</v>
      </c>
      <c r="G421">
        <v>1</v>
      </c>
      <c r="H421">
        <v>3</v>
      </c>
      <c r="I421" t="s">
        <v>321</v>
      </c>
      <c r="J421" t="s">
        <v>6</v>
      </c>
      <c r="K421" t="s">
        <v>322</v>
      </c>
      <c r="L421">
        <v>1346</v>
      </c>
      <c r="N421">
        <v>1009</v>
      </c>
      <c r="O421" t="s">
        <v>201</v>
      </c>
      <c r="P421" t="s">
        <v>201</v>
      </c>
      <c r="Q421">
        <v>1</v>
      </c>
      <c r="W421">
        <v>0</v>
      </c>
      <c r="X421">
        <v>24890420</v>
      </c>
      <c r="Y421">
        <v>13.8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6.66</v>
      </c>
      <c r="AJ421">
        <v>1</v>
      </c>
      <c r="AK421">
        <v>1</v>
      </c>
      <c r="AL421">
        <v>1</v>
      </c>
      <c r="AN421">
        <v>0</v>
      </c>
      <c r="AO421">
        <v>0</v>
      </c>
      <c r="AP421">
        <v>0</v>
      </c>
      <c r="AQ421">
        <v>0</v>
      </c>
      <c r="AR421">
        <v>0</v>
      </c>
      <c r="AS421" t="s">
        <v>6</v>
      </c>
      <c r="AT421">
        <v>13.8</v>
      </c>
      <c r="AU421" t="s">
        <v>6</v>
      </c>
      <c r="AV421">
        <v>0</v>
      </c>
      <c r="AW421">
        <v>2</v>
      </c>
      <c r="AX421">
        <v>16783226</v>
      </c>
      <c r="AY421">
        <v>1</v>
      </c>
      <c r="AZ421">
        <v>0</v>
      </c>
      <c r="BA421">
        <v>422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Y421*Source!I273</f>
        <v>19.093128</v>
      </c>
      <c r="CY421">
        <f>AA421</f>
        <v>0</v>
      </c>
      <c r="CZ421">
        <f>AE421</f>
        <v>0</v>
      </c>
      <c r="DA421">
        <f>AI421</f>
        <v>6.66</v>
      </c>
      <c r="DB421">
        <f>ROUND(ROUND(AT421*CZ421,2),6)</f>
        <v>0</v>
      </c>
      <c r="DC421">
        <f>ROUND(ROUND(AT421*AG421,2),6)</f>
        <v>0</v>
      </c>
    </row>
    <row r="422" spans="1:107" x14ac:dyDescent="0.2">
      <c r="A422">
        <f>ROW(Source!A273)</f>
        <v>273</v>
      </c>
      <c r="B422">
        <v>16781639</v>
      </c>
      <c r="C422">
        <v>16783218</v>
      </c>
      <c r="D422">
        <v>15203075</v>
      </c>
      <c r="E422">
        <v>1</v>
      </c>
      <c r="F422">
        <v>1</v>
      </c>
      <c r="G422">
        <v>1</v>
      </c>
      <c r="H422">
        <v>3</v>
      </c>
      <c r="I422" t="s">
        <v>324</v>
      </c>
      <c r="J422" t="s">
        <v>326</v>
      </c>
      <c r="K422" t="s">
        <v>325</v>
      </c>
      <c r="L422">
        <v>1346</v>
      </c>
      <c r="N422">
        <v>1009</v>
      </c>
      <c r="O422" t="s">
        <v>201</v>
      </c>
      <c r="P422" t="s">
        <v>201</v>
      </c>
      <c r="Q422">
        <v>1</v>
      </c>
      <c r="W422">
        <v>0</v>
      </c>
      <c r="X422">
        <v>1055181249</v>
      </c>
      <c r="Y422">
        <v>13.8</v>
      </c>
      <c r="AA422">
        <v>123.41</v>
      </c>
      <c r="AB422">
        <v>0</v>
      </c>
      <c r="AC422">
        <v>0</v>
      </c>
      <c r="AD422">
        <v>0</v>
      </c>
      <c r="AE422">
        <v>18.53</v>
      </c>
      <c r="AF422">
        <v>0</v>
      </c>
      <c r="AG422">
        <v>0</v>
      </c>
      <c r="AH422">
        <v>0</v>
      </c>
      <c r="AI422">
        <v>6.66</v>
      </c>
      <c r="AJ422">
        <v>1</v>
      </c>
      <c r="AK422">
        <v>1</v>
      </c>
      <c r="AL422">
        <v>1</v>
      </c>
      <c r="AN422">
        <v>0</v>
      </c>
      <c r="AO422">
        <v>0</v>
      </c>
      <c r="AP422">
        <v>0</v>
      </c>
      <c r="AQ422">
        <v>0</v>
      </c>
      <c r="AR422">
        <v>0</v>
      </c>
      <c r="AS422" t="s">
        <v>6</v>
      </c>
      <c r="AT422">
        <v>13.8</v>
      </c>
      <c r="AU422" t="s">
        <v>6</v>
      </c>
      <c r="AV422">
        <v>0</v>
      </c>
      <c r="AW422">
        <v>1</v>
      </c>
      <c r="AX422">
        <v>-1</v>
      </c>
      <c r="AY422">
        <v>0</v>
      </c>
      <c r="AZ422">
        <v>0</v>
      </c>
      <c r="BA422" t="s">
        <v>6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Y422*Source!I273</f>
        <v>19.093128</v>
      </c>
      <c r="CY422">
        <f>AA422</f>
        <v>123.41</v>
      </c>
      <c r="CZ422">
        <f>AE422</f>
        <v>18.53</v>
      </c>
      <c r="DA422">
        <f>AI422</f>
        <v>6.66</v>
      </c>
      <c r="DB422">
        <f>ROUND(ROUND(AT422*CZ422,2),6)</f>
        <v>255.71</v>
      </c>
      <c r="DC422">
        <f>ROUND(ROUND(AT422*AG422,2),6)</f>
        <v>0</v>
      </c>
    </row>
    <row r="423" spans="1:107" x14ac:dyDescent="0.2">
      <c r="A423">
        <f>ROW(Source!A278)</f>
        <v>278</v>
      </c>
      <c r="B423">
        <v>16781625</v>
      </c>
      <c r="C423">
        <v>16782425</v>
      </c>
      <c r="D423">
        <v>15435099</v>
      </c>
      <c r="E423">
        <v>1</v>
      </c>
      <c r="F423">
        <v>1</v>
      </c>
      <c r="G423">
        <v>1</v>
      </c>
      <c r="H423">
        <v>1</v>
      </c>
      <c r="I423" t="s">
        <v>793</v>
      </c>
      <c r="J423" t="s">
        <v>6</v>
      </c>
      <c r="K423" t="s">
        <v>794</v>
      </c>
      <c r="L423">
        <v>1191</v>
      </c>
      <c r="N423">
        <v>1013</v>
      </c>
      <c r="O423" t="s">
        <v>660</v>
      </c>
      <c r="P423" t="s">
        <v>660</v>
      </c>
      <c r="Q423">
        <v>1</v>
      </c>
      <c r="W423">
        <v>0</v>
      </c>
      <c r="X423">
        <v>1010519658</v>
      </c>
      <c r="Y423">
        <v>76.134599999999992</v>
      </c>
      <c r="AA423">
        <v>0</v>
      </c>
      <c r="AB423">
        <v>0</v>
      </c>
      <c r="AC423">
        <v>0</v>
      </c>
      <c r="AD423">
        <v>8.64</v>
      </c>
      <c r="AE423">
        <v>0</v>
      </c>
      <c r="AF423">
        <v>0</v>
      </c>
      <c r="AG423">
        <v>0</v>
      </c>
      <c r="AH423">
        <v>8.64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6</v>
      </c>
      <c r="AT423">
        <v>55.17</v>
      </c>
      <c r="AU423" t="s">
        <v>173</v>
      </c>
      <c r="AV423">
        <v>1</v>
      </c>
      <c r="AW423">
        <v>2</v>
      </c>
      <c r="AX423">
        <v>16782426</v>
      </c>
      <c r="AY423">
        <v>1</v>
      </c>
      <c r="AZ423">
        <v>0</v>
      </c>
      <c r="BA423">
        <v>423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Y423*Source!I278</f>
        <v>49.274313119999995</v>
      </c>
      <c r="CY423">
        <f>AD423</f>
        <v>8.64</v>
      </c>
      <c r="CZ423">
        <f>AH423</f>
        <v>8.64</v>
      </c>
      <c r="DA423">
        <f>AL423</f>
        <v>1</v>
      </c>
      <c r="DB423">
        <f>ROUND(((ROUND(AT423*CZ423,2)*1.15)*1.2),6)</f>
        <v>657.80460000000005</v>
      </c>
      <c r="DC423">
        <f>ROUND(((ROUND(AT423*AG423,2)*1.15)*1.2),6)</f>
        <v>0</v>
      </c>
    </row>
    <row r="424" spans="1:107" x14ac:dyDescent="0.2">
      <c r="A424">
        <f>ROW(Source!A278)</f>
        <v>278</v>
      </c>
      <c r="B424">
        <v>16781625</v>
      </c>
      <c r="C424">
        <v>16782425</v>
      </c>
      <c r="D424">
        <v>15430395</v>
      </c>
      <c r="E424">
        <v>1</v>
      </c>
      <c r="F424">
        <v>1</v>
      </c>
      <c r="G424">
        <v>1</v>
      </c>
      <c r="H424">
        <v>1</v>
      </c>
      <c r="I424" t="s">
        <v>661</v>
      </c>
      <c r="J424" t="s">
        <v>6</v>
      </c>
      <c r="K424" t="s">
        <v>662</v>
      </c>
      <c r="L424">
        <v>1191</v>
      </c>
      <c r="N424">
        <v>1013</v>
      </c>
      <c r="O424" t="s">
        <v>660</v>
      </c>
      <c r="P424" t="s">
        <v>660</v>
      </c>
      <c r="Q424">
        <v>1</v>
      </c>
      <c r="W424">
        <v>0</v>
      </c>
      <c r="X424">
        <v>-1417349443</v>
      </c>
      <c r="Y424">
        <v>0.46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6</v>
      </c>
      <c r="AT424">
        <v>0.46</v>
      </c>
      <c r="AU424" t="s">
        <v>6</v>
      </c>
      <c r="AV424">
        <v>2</v>
      </c>
      <c r="AW424">
        <v>2</v>
      </c>
      <c r="AX424">
        <v>16782427</v>
      </c>
      <c r="AY424">
        <v>1</v>
      </c>
      <c r="AZ424">
        <v>2048</v>
      </c>
      <c r="BA424">
        <v>424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Y424*Source!I278</f>
        <v>0.29771200000000003</v>
      </c>
      <c r="CY424">
        <f>AD424</f>
        <v>0</v>
      </c>
      <c r="CZ424">
        <f>AH424</f>
        <v>0</v>
      </c>
      <c r="DA424">
        <f>AL424</f>
        <v>1</v>
      </c>
      <c r="DB424">
        <f>ROUND(ROUND(AT424*CZ424,2),6)</f>
        <v>0</v>
      </c>
      <c r="DC424">
        <f>ROUND(ROUND(AT424*AG424,2),6)</f>
        <v>0</v>
      </c>
    </row>
    <row r="425" spans="1:107" x14ac:dyDescent="0.2">
      <c r="A425">
        <f>ROW(Source!A278)</f>
        <v>278</v>
      </c>
      <c r="B425">
        <v>16781625</v>
      </c>
      <c r="C425">
        <v>16782425</v>
      </c>
      <c r="D425">
        <v>15247974</v>
      </c>
      <c r="E425">
        <v>1</v>
      </c>
      <c r="F425">
        <v>1</v>
      </c>
      <c r="G425">
        <v>1</v>
      </c>
      <c r="H425">
        <v>2</v>
      </c>
      <c r="I425" t="s">
        <v>663</v>
      </c>
      <c r="J425" t="s">
        <v>664</v>
      </c>
      <c r="K425" t="s">
        <v>665</v>
      </c>
      <c r="L425">
        <v>1368</v>
      </c>
      <c r="N425">
        <v>1011</v>
      </c>
      <c r="O425" t="s">
        <v>666</v>
      </c>
      <c r="P425" t="s">
        <v>666</v>
      </c>
      <c r="Q425">
        <v>1</v>
      </c>
      <c r="W425">
        <v>0</v>
      </c>
      <c r="X425">
        <v>1188625873</v>
      </c>
      <c r="Y425">
        <v>0.28499999999999998</v>
      </c>
      <c r="AA425">
        <v>0</v>
      </c>
      <c r="AB425">
        <v>31.26</v>
      </c>
      <c r="AC425">
        <v>13.5</v>
      </c>
      <c r="AD425">
        <v>0</v>
      </c>
      <c r="AE425">
        <v>0</v>
      </c>
      <c r="AF425">
        <v>31.26</v>
      </c>
      <c r="AG425">
        <v>13.5</v>
      </c>
      <c r="AH425">
        <v>0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1</v>
      </c>
      <c r="AQ425">
        <v>0</v>
      </c>
      <c r="AR425">
        <v>0</v>
      </c>
      <c r="AS425" t="s">
        <v>6</v>
      </c>
      <c r="AT425">
        <v>0.19</v>
      </c>
      <c r="AU425" t="s">
        <v>172</v>
      </c>
      <c r="AV425">
        <v>0</v>
      </c>
      <c r="AW425">
        <v>2</v>
      </c>
      <c r="AX425">
        <v>16782428</v>
      </c>
      <c r="AY425">
        <v>1</v>
      </c>
      <c r="AZ425">
        <v>0</v>
      </c>
      <c r="BA425">
        <v>425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Y425*Source!I278</f>
        <v>0.18445199999999998</v>
      </c>
      <c r="CY425">
        <f>AB425</f>
        <v>31.26</v>
      </c>
      <c r="CZ425">
        <f>AF425</f>
        <v>31.26</v>
      </c>
      <c r="DA425">
        <f>AJ425</f>
        <v>1</v>
      </c>
      <c r="DB425">
        <f>ROUND(((ROUND(AT425*CZ425,2)*1.25)*1.2),6)</f>
        <v>8.91</v>
      </c>
      <c r="DC425">
        <f>ROUND(((ROUND(AT425*AG425,2)*1.25)*1.2),6)</f>
        <v>3.855</v>
      </c>
    </row>
    <row r="426" spans="1:107" x14ac:dyDescent="0.2">
      <c r="A426">
        <f>ROW(Source!A278)</f>
        <v>278</v>
      </c>
      <c r="B426">
        <v>16781625</v>
      </c>
      <c r="C426">
        <v>16782425</v>
      </c>
      <c r="D426">
        <v>15248306</v>
      </c>
      <c r="E426">
        <v>1</v>
      </c>
      <c r="F426">
        <v>1</v>
      </c>
      <c r="G426">
        <v>1</v>
      </c>
      <c r="H426">
        <v>2</v>
      </c>
      <c r="I426" t="s">
        <v>894</v>
      </c>
      <c r="J426" t="s">
        <v>895</v>
      </c>
      <c r="K426" t="s">
        <v>896</v>
      </c>
      <c r="L426">
        <v>1368</v>
      </c>
      <c r="N426">
        <v>1011</v>
      </c>
      <c r="O426" t="s">
        <v>666</v>
      </c>
      <c r="P426" t="s">
        <v>666</v>
      </c>
      <c r="Q426">
        <v>1</v>
      </c>
      <c r="W426">
        <v>0</v>
      </c>
      <c r="X426">
        <v>520357435</v>
      </c>
      <c r="Y426">
        <v>2.0849999999999995</v>
      </c>
      <c r="AA426">
        <v>0</v>
      </c>
      <c r="AB426">
        <v>30</v>
      </c>
      <c r="AC426">
        <v>0</v>
      </c>
      <c r="AD426">
        <v>0</v>
      </c>
      <c r="AE426">
        <v>0</v>
      </c>
      <c r="AF426">
        <v>30</v>
      </c>
      <c r="AG426">
        <v>0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1</v>
      </c>
      <c r="AQ426">
        <v>0</v>
      </c>
      <c r="AR426">
        <v>0</v>
      </c>
      <c r="AS426" t="s">
        <v>6</v>
      </c>
      <c r="AT426">
        <v>1.39</v>
      </c>
      <c r="AU426" t="s">
        <v>172</v>
      </c>
      <c r="AV426">
        <v>0</v>
      </c>
      <c r="AW426">
        <v>2</v>
      </c>
      <c r="AX426">
        <v>16782429</v>
      </c>
      <c r="AY426">
        <v>1</v>
      </c>
      <c r="AZ426">
        <v>0</v>
      </c>
      <c r="BA426">
        <v>426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Y426*Source!I278</f>
        <v>1.3494119999999996</v>
      </c>
      <c r="CY426">
        <f>AB426</f>
        <v>30</v>
      </c>
      <c r="CZ426">
        <f>AF426</f>
        <v>30</v>
      </c>
      <c r="DA426">
        <f>AJ426</f>
        <v>1</v>
      </c>
      <c r="DB426">
        <f>ROUND(((ROUND(AT426*CZ426,2)*1.25)*1.2),6)</f>
        <v>62.55</v>
      </c>
      <c r="DC426">
        <f>ROUND(((ROUND(AT426*AG426,2)*1.25)*1.2),6)</f>
        <v>0</v>
      </c>
    </row>
    <row r="427" spans="1:107" x14ac:dyDescent="0.2">
      <c r="A427">
        <f>ROW(Source!A278)</f>
        <v>278</v>
      </c>
      <c r="B427">
        <v>16781625</v>
      </c>
      <c r="C427">
        <v>16782425</v>
      </c>
      <c r="D427">
        <v>15249073</v>
      </c>
      <c r="E427">
        <v>1</v>
      </c>
      <c r="F427">
        <v>1</v>
      </c>
      <c r="G427">
        <v>1</v>
      </c>
      <c r="H427">
        <v>2</v>
      </c>
      <c r="I427" t="s">
        <v>674</v>
      </c>
      <c r="J427" t="s">
        <v>675</v>
      </c>
      <c r="K427" t="s">
        <v>676</v>
      </c>
      <c r="L427">
        <v>1368</v>
      </c>
      <c r="N427">
        <v>1011</v>
      </c>
      <c r="O427" t="s">
        <v>666</v>
      </c>
      <c r="P427" t="s">
        <v>666</v>
      </c>
      <c r="Q427">
        <v>1</v>
      </c>
      <c r="W427">
        <v>0</v>
      </c>
      <c r="X427">
        <v>1372534845</v>
      </c>
      <c r="Y427">
        <v>0.40500000000000003</v>
      </c>
      <c r="AA427">
        <v>0</v>
      </c>
      <c r="AB427">
        <v>65.709999999999994</v>
      </c>
      <c r="AC427">
        <v>11.6</v>
      </c>
      <c r="AD427">
        <v>0</v>
      </c>
      <c r="AE427">
        <v>0</v>
      </c>
      <c r="AF427">
        <v>65.709999999999994</v>
      </c>
      <c r="AG427">
        <v>11.6</v>
      </c>
      <c r="AH427">
        <v>0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1</v>
      </c>
      <c r="AQ427">
        <v>0</v>
      </c>
      <c r="AR427">
        <v>0</v>
      </c>
      <c r="AS427" t="s">
        <v>6</v>
      </c>
      <c r="AT427">
        <v>0.27</v>
      </c>
      <c r="AU427" t="s">
        <v>172</v>
      </c>
      <c r="AV427">
        <v>0</v>
      </c>
      <c r="AW427">
        <v>2</v>
      </c>
      <c r="AX427">
        <v>16782430</v>
      </c>
      <c r="AY427">
        <v>1</v>
      </c>
      <c r="AZ427">
        <v>0</v>
      </c>
      <c r="BA427">
        <v>427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Y427*Source!I278</f>
        <v>0.26211600000000002</v>
      </c>
      <c r="CY427">
        <f>AB427</f>
        <v>65.709999999999994</v>
      </c>
      <c r="CZ427">
        <f>AF427</f>
        <v>65.709999999999994</v>
      </c>
      <c r="DA427">
        <f>AJ427</f>
        <v>1</v>
      </c>
      <c r="DB427">
        <f>ROUND(((ROUND(AT427*CZ427,2)*1.25)*1.2),6)</f>
        <v>26.61</v>
      </c>
      <c r="DC427">
        <f>ROUND(((ROUND(AT427*AG427,2)*1.25)*1.2),6)</f>
        <v>4.6950000000000003</v>
      </c>
    </row>
    <row r="428" spans="1:107" x14ac:dyDescent="0.2">
      <c r="A428">
        <f>ROW(Source!A278)</f>
        <v>278</v>
      </c>
      <c r="B428">
        <v>16781625</v>
      </c>
      <c r="C428">
        <v>16782425</v>
      </c>
      <c r="D428">
        <v>15165197</v>
      </c>
      <c r="E428">
        <v>1</v>
      </c>
      <c r="F428">
        <v>1</v>
      </c>
      <c r="G428">
        <v>1</v>
      </c>
      <c r="H428">
        <v>3</v>
      </c>
      <c r="I428" t="s">
        <v>897</v>
      </c>
      <c r="J428" t="s">
        <v>898</v>
      </c>
      <c r="K428" t="s">
        <v>899</v>
      </c>
      <c r="L428">
        <v>1348</v>
      </c>
      <c r="N428">
        <v>1009</v>
      </c>
      <c r="O428" t="s">
        <v>193</v>
      </c>
      <c r="P428" t="s">
        <v>193</v>
      </c>
      <c r="Q428">
        <v>1000</v>
      </c>
      <c r="W428">
        <v>0</v>
      </c>
      <c r="X428">
        <v>1964823621</v>
      </c>
      <c r="Y428">
        <v>1.2999999999999999E-2</v>
      </c>
      <c r="AA428">
        <v>12034</v>
      </c>
      <c r="AB428">
        <v>0</v>
      </c>
      <c r="AC428">
        <v>0</v>
      </c>
      <c r="AD428">
        <v>0</v>
      </c>
      <c r="AE428">
        <v>12034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6</v>
      </c>
      <c r="AT428">
        <v>1.2999999999999999E-2</v>
      </c>
      <c r="AU428" t="s">
        <v>6</v>
      </c>
      <c r="AV428">
        <v>0</v>
      </c>
      <c r="AW428">
        <v>2</v>
      </c>
      <c r="AX428">
        <v>16782431</v>
      </c>
      <c r="AY428">
        <v>1</v>
      </c>
      <c r="AZ428">
        <v>0</v>
      </c>
      <c r="BA428">
        <v>428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Y428*Source!I278</f>
        <v>8.4136000000000002E-3</v>
      </c>
      <c r="CY428">
        <f>AA428</f>
        <v>12034</v>
      </c>
      <c r="CZ428">
        <f>AE428</f>
        <v>12034</v>
      </c>
      <c r="DA428">
        <f>AI428</f>
        <v>1</v>
      </c>
      <c r="DB428">
        <f>ROUND(ROUND(AT428*CZ428,2),6)</f>
        <v>156.44</v>
      </c>
      <c r="DC428">
        <f>ROUND(ROUND(AT428*AG428,2),6)</f>
        <v>0</v>
      </c>
    </row>
    <row r="429" spans="1:107" x14ac:dyDescent="0.2">
      <c r="A429">
        <f>ROW(Source!A278)</f>
        <v>278</v>
      </c>
      <c r="B429">
        <v>16781625</v>
      </c>
      <c r="C429">
        <v>16782425</v>
      </c>
      <c r="D429">
        <v>15165343</v>
      </c>
      <c r="E429">
        <v>1</v>
      </c>
      <c r="F429">
        <v>1</v>
      </c>
      <c r="G429">
        <v>1</v>
      </c>
      <c r="H429">
        <v>3</v>
      </c>
      <c r="I429" t="s">
        <v>900</v>
      </c>
      <c r="J429" t="s">
        <v>901</v>
      </c>
      <c r="K429" t="s">
        <v>902</v>
      </c>
      <c r="L429">
        <v>1348</v>
      </c>
      <c r="N429">
        <v>1009</v>
      </c>
      <c r="O429" t="s">
        <v>193</v>
      </c>
      <c r="P429" t="s">
        <v>193</v>
      </c>
      <c r="Q429">
        <v>1000</v>
      </c>
      <c r="W429">
        <v>0</v>
      </c>
      <c r="X429">
        <v>-699661963</v>
      </c>
      <c r="Y429">
        <v>0.13</v>
      </c>
      <c r="AA429">
        <v>1530</v>
      </c>
      <c r="AB429">
        <v>0</v>
      </c>
      <c r="AC429">
        <v>0</v>
      </c>
      <c r="AD429">
        <v>0</v>
      </c>
      <c r="AE429">
        <v>1530</v>
      </c>
      <c r="AF429">
        <v>0</v>
      </c>
      <c r="AG429">
        <v>0</v>
      </c>
      <c r="AH429">
        <v>0</v>
      </c>
      <c r="AI429">
        <v>1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6</v>
      </c>
      <c r="AT429">
        <v>0.13</v>
      </c>
      <c r="AU429" t="s">
        <v>6</v>
      </c>
      <c r="AV429">
        <v>0</v>
      </c>
      <c r="AW429">
        <v>2</v>
      </c>
      <c r="AX429">
        <v>16782432</v>
      </c>
      <c r="AY429">
        <v>1</v>
      </c>
      <c r="AZ429">
        <v>0</v>
      </c>
      <c r="BA429">
        <v>429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Y429*Source!I278</f>
        <v>8.4136000000000002E-2</v>
      </c>
      <c r="CY429">
        <f>AA429</f>
        <v>1530</v>
      </c>
      <c r="CZ429">
        <f>AE429</f>
        <v>1530</v>
      </c>
      <c r="DA429">
        <f>AI429</f>
        <v>1</v>
      </c>
      <c r="DB429">
        <f>ROUND(ROUND(AT429*CZ429,2),6)</f>
        <v>198.9</v>
      </c>
      <c r="DC429">
        <f>ROUND(ROUND(AT429*AG429,2),6)</f>
        <v>0</v>
      </c>
    </row>
    <row r="430" spans="1:107" x14ac:dyDescent="0.2">
      <c r="A430">
        <f>ROW(Source!A278)</f>
        <v>278</v>
      </c>
      <c r="B430">
        <v>16781625</v>
      </c>
      <c r="C430">
        <v>16782425</v>
      </c>
      <c r="D430">
        <v>15167867</v>
      </c>
      <c r="E430">
        <v>1</v>
      </c>
      <c r="F430">
        <v>1</v>
      </c>
      <c r="G430">
        <v>1</v>
      </c>
      <c r="H430">
        <v>3</v>
      </c>
      <c r="I430" t="s">
        <v>903</v>
      </c>
      <c r="J430" t="s">
        <v>904</v>
      </c>
      <c r="K430" t="s">
        <v>905</v>
      </c>
      <c r="L430">
        <v>1348</v>
      </c>
      <c r="N430">
        <v>1009</v>
      </c>
      <c r="O430" t="s">
        <v>193</v>
      </c>
      <c r="P430" t="s">
        <v>193</v>
      </c>
      <c r="Q430">
        <v>1000</v>
      </c>
      <c r="W430">
        <v>0</v>
      </c>
      <c r="X430">
        <v>1012095217</v>
      </c>
      <c r="Y430">
        <v>1.2999999999999999E-2</v>
      </c>
      <c r="AA430">
        <v>1820</v>
      </c>
      <c r="AB430">
        <v>0</v>
      </c>
      <c r="AC430">
        <v>0</v>
      </c>
      <c r="AD430">
        <v>0</v>
      </c>
      <c r="AE430">
        <v>1820</v>
      </c>
      <c r="AF430">
        <v>0</v>
      </c>
      <c r="AG430">
        <v>0</v>
      </c>
      <c r="AH430">
        <v>0</v>
      </c>
      <c r="AI430">
        <v>1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6</v>
      </c>
      <c r="AT430">
        <v>1.2999999999999999E-2</v>
      </c>
      <c r="AU430" t="s">
        <v>6</v>
      </c>
      <c r="AV430">
        <v>0</v>
      </c>
      <c r="AW430">
        <v>2</v>
      </c>
      <c r="AX430">
        <v>16782433</v>
      </c>
      <c r="AY430">
        <v>1</v>
      </c>
      <c r="AZ430">
        <v>0</v>
      </c>
      <c r="BA430">
        <v>430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Y430*Source!I278</f>
        <v>8.4136000000000002E-3</v>
      </c>
      <c r="CY430">
        <f>AA430</f>
        <v>1820</v>
      </c>
      <c r="CZ430">
        <f>AE430</f>
        <v>1820</v>
      </c>
      <c r="DA430">
        <f>AI430</f>
        <v>1</v>
      </c>
      <c r="DB430">
        <f>ROUND(ROUND(AT430*CZ430,2),6)</f>
        <v>23.66</v>
      </c>
      <c r="DC430">
        <f>ROUND(ROUND(AT430*AG430,2),6)</f>
        <v>0</v>
      </c>
    </row>
    <row r="431" spans="1:107" x14ac:dyDescent="0.2">
      <c r="A431">
        <f>ROW(Source!A278)</f>
        <v>278</v>
      </c>
      <c r="B431">
        <v>16781625</v>
      </c>
      <c r="C431">
        <v>16782425</v>
      </c>
      <c r="D431">
        <v>15196808</v>
      </c>
      <c r="E431">
        <v>1</v>
      </c>
      <c r="F431">
        <v>1</v>
      </c>
      <c r="G431">
        <v>1</v>
      </c>
      <c r="H431">
        <v>3</v>
      </c>
      <c r="I431" t="s">
        <v>906</v>
      </c>
      <c r="J431" t="s">
        <v>907</v>
      </c>
      <c r="K431" t="s">
        <v>908</v>
      </c>
      <c r="L431">
        <v>1329</v>
      </c>
      <c r="N431">
        <v>1005</v>
      </c>
      <c r="O431" t="s">
        <v>909</v>
      </c>
      <c r="P431" t="s">
        <v>909</v>
      </c>
      <c r="Q431">
        <v>1000</v>
      </c>
      <c r="W431">
        <v>0</v>
      </c>
      <c r="X431">
        <v>-1161241183</v>
      </c>
      <c r="Y431">
        <v>0.10199999999999999</v>
      </c>
      <c r="AA431">
        <v>16303</v>
      </c>
      <c r="AB431">
        <v>0</v>
      </c>
      <c r="AC431">
        <v>0</v>
      </c>
      <c r="AD431">
        <v>0</v>
      </c>
      <c r="AE431">
        <v>16303</v>
      </c>
      <c r="AF431">
        <v>0</v>
      </c>
      <c r="AG431">
        <v>0</v>
      </c>
      <c r="AH431">
        <v>0</v>
      </c>
      <c r="AI431">
        <v>1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6</v>
      </c>
      <c r="AT431">
        <v>0.10199999999999999</v>
      </c>
      <c r="AU431" t="s">
        <v>6</v>
      </c>
      <c r="AV431">
        <v>0</v>
      </c>
      <c r="AW431">
        <v>2</v>
      </c>
      <c r="AX431">
        <v>16782434</v>
      </c>
      <c r="AY431">
        <v>1</v>
      </c>
      <c r="AZ431">
        <v>0</v>
      </c>
      <c r="BA431">
        <v>431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Y431*Source!I278</f>
        <v>6.6014400000000001E-2</v>
      </c>
      <c r="CY431">
        <f>AA431</f>
        <v>16303</v>
      </c>
      <c r="CZ431">
        <f>AE431</f>
        <v>16303</v>
      </c>
      <c r="DA431">
        <f>AI431</f>
        <v>1</v>
      </c>
      <c r="DB431">
        <f>ROUND(ROUND(AT431*CZ431,2),6)</f>
        <v>1662.91</v>
      </c>
      <c r="DC431">
        <f>ROUND(ROUND(AT431*AG431,2),6)</f>
        <v>0</v>
      </c>
    </row>
    <row r="432" spans="1:107" x14ac:dyDescent="0.2">
      <c r="A432">
        <f>ROW(Source!A279)</f>
        <v>279</v>
      </c>
      <c r="B432">
        <v>16781639</v>
      </c>
      <c r="C432">
        <v>16782425</v>
      </c>
      <c r="D432">
        <v>15435099</v>
      </c>
      <c r="E432">
        <v>1</v>
      </c>
      <c r="F432">
        <v>1</v>
      </c>
      <c r="G432">
        <v>1</v>
      </c>
      <c r="H432">
        <v>1</v>
      </c>
      <c r="I432" t="s">
        <v>793</v>
      </c>
      <c r="J432" t="s">
        <v>6</v>
      </c>
      <c r="K432" t="s">
        <v>794</v>
      </c>
      <c r="L432">
        <v>1191</v>
      </c>
      <c r="N432">
        <v>1013</v>
      </c>
      <c r="O432" t="s">
        <v>660</v>
      </c>
      <c r="P432" t="s">
        <v>660</v>
      </c>
      <c r="Q432">
        <v>1</v>
      </c>
      <c r="W432">
        <v>0</v>
      </c>
      <c r="X432">
        <v>1010519658</v>
      </c>
      <c r="Y432">
        <v>76.134599999999992</v>
      </c>
      <c r="AA432">
        <v>0</v>
      </c>
      <c r="AB432">
        <v>0</v>
      </c>
      <c r="AC432">
        <v>0</v>
      </c>
      <c r="AD432">
        <v>57.54</v>
      </c>
      <c r="AE432">
        <v>0</v>
      </c>
      <c r="AF432">
        <v>0</v>
      </c>
      <c r="AG432">
        <v>0</v>
      </c>
      <c r="AH432">
        <v>8.64</v>
      </c>
      <c r="AI432">
        <v>1</v>
      </c>
      <c r="AJ432">
        <v>1</v>
      </c>
      <c r="AK432">
        <v>1</v>
      </c>
      <c r="AL432">
        <v>6.66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6</v>
      </c>
      <c r="AT432">
        <v>55.17</v>
      </c>
      <c r="AU432" t="s">
        <v>173</v>
      </c>
      <c r="AV432">
        <v>1</v>
      </c>
      <c r="AW432">
        <v>2</v>
      </c>
      <c r="AX432">
        <v>16782426</v>
      </c>
      <c r="AY432">
        <v>1</v>
      </c>
      <c r="AZ432">
        <v>0</v>
      </c>
      <c r="BA432">
        <v>432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Y432*Source!I279</f>
        <v>49.274313119999995</v>
      </c>
      <c r="CY432">
        <f>AD432</f>
        <v>57.54</v>
      </c>
      <c r="CZ432">
        <f>AH432</f>
        <v>8.64</v>
      </c>
      <c r="DA432">
        <f>AL432</f>
        <v>6.66</v>
      </c>
      <c r="DB432">
        <f>ROUND(((ROUND(AT432*CZ432,2)*1.15)*1.2),6)</f>
        <v>657.80460000000005</v>
      </c>
      <c r="DC432">
        <f>ROUND(((ROUND(AT432*AG432,2)*1.15)*1.2),6)</f>
        <v>0</v>
      </c>
    </row>
    <row r="433" spans="1:107" x14ac:dyDescent="0.2">
      <c r="A433">
        <f>ROW(Source!A279)</f>
        <v>279</v>
      </c>
      <c r="B433">
        <v>16781639</v>
      </c>
      <c r="C433">
        <v>16782425</v>
      </c>
      <c r="D433">
        <v>15430395</v>
      </c>
      <c r="E433">
        <v>1</v>
      </c>
      <c r="F433">
        <v>1</v>
      </c>
      <c r="G433">
        <v>1</v>
      </c>
      <c r="H433">
        <v>1</v>
      </c>
      <c r="I433" t="s">
        <v>661</v>
      </c>
      <c r="J433" t="s">
        <v>6</v>
      </c>
      <c r="K433" t="s">
        <v>662</v>
      </c>
      <c r="L433">
        <v>1191</v>
      </c>
      <c r="N433">
        <v>1013</v>
      </c>
      <c r="O433" t="s">
        <v>660</v>
      </c>
      <c r="P433" t="s">
        <v>660</v>
      </c>
      <c r="Q433">
        <v>1</v>
      </c>
      <c r="W433">
        <v>0</v>
      </c>
      <c r="X433">
        <v>-1417349443</v>
      </c>
      <c r="Y433">
        <v>0.46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1</v>
      </c>
      <c r="AJ433">
        <v>1</v>
      </c>
      <c r="AK433">
        <v>6.66</v>
      </c>
      <c r="AL433">
        <v>1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6</v>
      </c>
      <c r="AT433">
        <v>0.46</v>
      </c>
      <c r="AU433" t="s">
        <v>6</v>
      </c>
      <c r="AV433">
        <v>2</v>
      </c>
      <c r="AW433">
        <v>2</v>
      </c>
      <c r="AX433">
        <v>16782427</v>
      </c>
      <c r="AY433">
        <v>1</v>
      </c>
      <c r="AZ433">
        <v>2048</v>
      </c>
      <c r="BA433">
        <v>433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Y433*Source!I279</f>
        <v>0.29771200000000003</v>
      </c>
      <c r="CY433">
        <f>AD433</f>
        <v>0</v>
      </c>
      <c r="CZ433">
        <f>AH433</f>
        <v>0</v>
      </c>
      <c r="DA433">
        <f>AL433</f>
        <v>1</v>
      </c>
      <c r="DB433">
        <f>ROUND(ROUND(AT433*CZ433,2),6)</f>
        <v>0</v>
      </c>
      <c r="DC433">
        <f>ROUND(ROUND(AT433*AG433,2),6)</f>
        <v>0</v>
      </c>
    </row>
    <row r="434" spans="1:107" x14ac:dyDescent="0.2">
      <c r="A434">
        <f>ROW(Source!A279)</f>
        <v>279</v>
      </c>
      <c r="B434">
        <v>16781639</v>
      </c>
      <c r="C434">
        <v>16782425</v>
      </c>
      <c r="D434">
        <v>15247974</v>
      </c>
      <c r="E434">
        <v>1</v>
      </c>
      <c r="F434">
        <v>1</v>
      </c>
      <c r="G434">
        <v>1</v>
      </c>
      <c r="H434">
        <v>2</v>
      </c>
      <c r="I434" t="s">
        <v>663</v>
      </c>
      <c r="J434" t="s">
        <v>664</v>
      </c>
      <c r="K434" t="s">
        <v>665</v>
      </c>
      <c r="L434">
        <v>1368</v>
      </c>
      <c r="N434">
        <v>1011</v>
      </c>
      <c r="O434" t="s">
        <v>666</v>
      </c>
      <c r="P434" t="s">
        <v>666</v>
      </c>
      <c r="Q434">
        <v>1</v>
      </c>
      <c r="W434">
        <v>0</v>
      </c>
      <c r="X434">
        <v>1188625873</v>
      </c>
      <c r="Y434">
        <v>0.28499999999999998</v>
      </c>
      <c r="AA434">
        <v>0</v>
      </c>
      <c r="AB434">
        <v>208.19</v>
      </c>
      <c r="AC434">
        <v>13.5</v>
      </c>
      <c r="AD434">
        <v>0</v>
      </c>
      <c r="AE434">
        <v>0</v>
      </c>
      <c r="AF434">
        <v>31.26</v>
      </c>
      <c r="AG434">
        <v>13.5</v>
      </c>
      <c r="AH434">
        <v>0</v>
      </c>
      <c r="AI434">
        <v>1</v>
      </c>
      <c r="AJ434">
        <v>6.66</v>
      </c>
      <c r="AK434">
        <v>1</v>
      </c>
      <c r="AL434">
        <v>1</v>
      </c>
      <c r="AN434">
        <v>0</v>
      </c>
      <c r="AO434">
        <v>1</v>
      </c>
      <c r="AP434">
        <v>1</v>
      </c>
      <c r="AQ434">
        <v>0</v>
      </c>
      <c r="AR434">
        <v>0</v>
      </c>
      <c r="AS434" t="s">
        <v>6</v>
      </c>
      <c r="AT434">
        <v>0.19</v>
      </c>
      <c r="AU434" t="s">
        <v>172</v>
      </c>
      <c r="AV434">
        <v>0</v>
      </c>
      <c r="AW434">
        <v>2</v>
      </c>
      <c r="AX434">
        <v>16782428</v>
      </c>
      <c r="AY434">
        <v>1</v>
      </c>
      <c r="AZ434">
        <v>0</v>
      </c>
      <c r="BA434">
        <v>434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Y434*Source!I279</f>
        <v>0.18445199999999998</v>
      </c>
      <c r="CY434">
        <f>AB434</f>
        <v>208.19</v>
      </c>
      <c r="CZ434">
        <f>AF434</f>
        <v>31.26</v>
      </c>
      <c r="DA434">
        <f>AJ434</f>
        <v>6.66</v>
      </c>
      <c r="DB434">
        <f>ROUND(((ROUND(AT434*CZ434,2)*1.25)*1.2),6)</f>
        <v>8.91</v>
      </c>
      <c r="DC434">
        <f>ROUND(((ROUND(AT434*AG434,2)*1.25)*1.2),6)</f>
        <v>3.855</v>
      </c>
    </row>
    <row r="435" spans="1:107" x14ac:dyDescent="0.2">
      <c r="A435">
        <f>ROW(Source!A279)</f>
        <v>279</v>
      </c>
      <c r="B435">
        <v>16781639</v>
      </c>
      <c r="C435">
        <v>16782425</v>
      </c>
      <c r="D435">
        <v>15248306</v>
      </c>
      <c r="E435">
        <v>1</v>
      </c>
      <c r="F435">
        <v>1</v>
      </c>
      <c r="G435">
        <v>1</v>
      </c>
      <c r="H435">
        <v>2</v>
      </c>
      <c r="I435" t="s">
        <v>894</v>
      </c>
      <c r="J435" t="s">
        <v>895</v>
      </c>
      <c r="K435" t="s">
        <v>896</v>
      </c>
      <c r="L435">
        <v>1368</v>
      </c>
      <c r="N435">
        <v>1011</v>
      </c>
      <c r="O435" t="s">
        <v>666</v>
      </c>
      <c r="P435" t="s">
        <v>666</v>
      </c>
      <c r="Q435">
        <v>1</v>
      </c>
      <c r="W435">
        <v>0</v>
      </c>
      <c r="X435">
        <v>520357435</v>
      </c>
      <c r="Y435">
        <v>2.0849999999999995</v>
      </c>
      <c r="AA435">
        <v>0</v>
      </c>
      <c r="AB435">
        <v>199.8</v>
      </c>
      <c r="AC435">
        <v>0</v>
      </c>
      <c r="AD435">
        <v>0</v>
      </c>
      <c r="AE435">
        <v>0</v>
      </c>
      <c r="AF435">
        <v>30</v>
      </c>
      <c r="AG435">
        <v>0</v>
      </c>
      <c r="AH435">
        <v>0</v>
      </c>
      <c r="AI435">
        <v>1</v>
      </c>
      <c r="AJ435">
        <v>6.66</v>
      </c>
      <c r="AK435">
        <v>1</v>
      </c>
      <c r="AL435">
        <v>1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6</v>
      </c>
      <c r="AT435">
        <v>1.39</v>
      </c>
      <c r="AU435" t="s">
        <v>172</v>
      </c>
      <c r="AV435">
        <v>0</v>
      </c>
      <c r="AW435">
        <v>2</v>
      </c>
      <c r="AX435">
        <v>16782429</v>
      </c>
      <c r="AY435">
        <v>1</v>
      </c>
      <c r="AZ435">
        <v>0</v>
      </c>
      <c r="BA435">
        <v>435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Y435*Source!I279</f>
        <v>1.3494119999999996</v>
      </c>
      <c r="CY435">
        <f>AB435</f>
        <v>199.8</v>
      </c>
      <c r="CZ435">
        <f>AF435</f>
        <v>30</v>
      </c>
      <c r="DA435">
        <f>AJ435</f>
        <v>6.66</v>
      </c>
      <c r="DB435">
        <f>ROUND(((ROUND(AT435*CZ435,2)*1.25)*1.2),6)</f>
        <v>62.55</v>
      </c>
      <c r="DC435">
        <f>ROUND(((ROUND(AT435*AG435,2)*1.25)*1.2),6)</f>
        <v>0</v>
      </c>
    </row>
    <row r="436" spans="1:107" x14ac:dyDescent="0.2">
      <c r="A436">
        <f>ROW(Source!A279)</f>
        <v>279</v>
      </c>
      <c r="B436">
        <v>16781639</v>
      </c>
      <c r="C436">
        <v>16782425</v>
      </c>
      <c r="D436">
        <v>15249073</v>
      </c>
      <c r="E436">
        <v>1</v>
      </c>
      <c r="F436">
        <v>1</v>
      </c>
      <c r="G436">
        <v>1</v>
      </c>
      <c r="H436">
        <v>2</v>
      </c>
      <c r="I436" t="s">
        <v>674</v>
      </c>
      <c r="J436" t="s">
        <v>675</v>
      </c>
      <c r="K436" t="s">
        <v>676</v>
      </c>
      <c r="L436">
        <v>1368</v>
      </c>
      <c r="N436">
        <v>1011</v>
      </c>
      <c r="O436" t="s">
        <v>666</v>
      </c>
      <c r="P436" t="s">
        <v>666</v>
      </c>
      <c r="Q436">
        <v>1</v>
      </c>
      <c r="W436">
        <v>0</v>
      </c>
      <c r="X436">
        <v>1372534845</v>
      </c>
      <c r="Y436">
        <v>0.40500000000000003</v>
      </c>
      <c r="AA436">
        <v>0</v>
      </c>
      <c r="AB436">
        <v>437.63</v>
      </c>
      <c r="AC436">
        <v>11.6</v>
      </c>
      <c r="AD436">
        <v>0</v>
      </c>
      <c r="AE436">
        <v>0</v>
      </c>
      <c r="AF436">
        <v>65.709999999999994</v>
      </c>
      <c r="AG436">
        <v>11.6</v>
      </c>
      <c r="AH436">
        <v>0</v>
      </c>
      <c r="AI436">
        <v>1</v>
      </c>
      <c r="AJ436">
        <v>6.66</v>
      </c>
      <c r="AK436">
        <v>1</v>
      </c>
      <c r="AL436">
        <v>1</v>
      </c>
      <c r="AN436">
        <v>0</v>
      </c>
      <c r="AO436">
        <v>1</v>
      </c>
      <c r="AP436">
        <v>1</v>
      </c>
      <c r="AQ436">
        <v>0</v>
      </c>
      <c r="AR436">
        <v>0</v>
      </c>
      <c r="AS436" t="s">
        <v>6</v>
      </c>
      <c r="AT436">
        <v>0.27</v>
      </c>
      <c r="AU436" t="s">
        <v>172</v>
      </c>
      <c r="AV436">
        <v>0</v>
      </c>
      <c r="AW436">
        <v>2</v>
      </c>
      <c r="AX436">
        <v>16782430</v>
      </c>
      <c r="AY436">
        <v>1</v>
      </c>
      <c r="AZ436">
        <v>0</v>
      </c>
      <c r="BA436">
        <v>436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Y436*Source!I279</f>
        <v>0.26211600000000002</v>
      </c>
      <c r="CY436">
        <f>AB436</f>
        <v>437.63</v>
      </c>
      <c r="CZ436">
        <f>AF436</f>
        <v>65.709999999999994</v>
      </c>
      <c r="DA436">
        <f>AJ436</f>
        <v>6.66</v>
      </c>
      <c r="DB436">
        <f>ROUND(((ROUND(AT436*CZ436,2)*1.25)*1.2),6)</f>
        <v>26.61</v>
      </c>
      <c r="DC436">
        <f>ROUND(((ROUND(AT436*AG436,2)*1.25)*1.2),6)</f>
        <v>4.6950000000000003</v>
      </c>
    </row>
    <row r="437" spans="1:107" x14ac:dyDescent="0.2">
      <c r="A437">
        <f>ROW(Source!A279)</f>
        <v>279</v>
      </c>
      <c r="B437">
        <v>16781639</v>
      </c>
      <c r="C437">
        <v>16782425</v>
      </c>
      <c r="D437">
        <v>15165197</v>
      </c>
      <c r="E437">
        <v>1</v>
      </c>
      <c r="F437">
        <v>1</v>
      </c>
      <c r="G437">
        <v>1</v>
      </c>
      <c r="H437">
        <v>3</v>
      </c>
      <c r="I437" t="s">
        <v>897</v>
      </c>
      <c r="J437" t="s">
        <v>898</v>
      </c>
      <c r="K437" t="s">
        <v>899</v>
      </c>
      <c r="L437">
        <v>1348</v>
      </c>
      <c r="N437">
        <v>1009</v>
      </c>
      <c r="O437" t="s">
        <v>193</v>
      </c>
      <c r="P437" t="s">
        <v>193</v>
      </c>
      <c r="Q437">
        <v>1000</v>
      </c>
      <c r="W437">
        <v>0</v>
      </c>
      <c r="X437">
        <v>1964823621</v>
      </c>
      <c r="Y437">
        <v>1.2999999999999999E-2</v>
      </c>
      <c r="AA437">
        <v>80146.44</v>
      </c>
      <c r="AB437">
        <v>0</v>
      </c>
      <c r="AC437">
        <v>0</v>
      </c>
      <c r="AD437">
        <v>0</v>
      </c>
      <c r="AE437">
        <v>12034</v>
      </c>
      <c r="AF437">
        <v>0</v>
      </c>
      <c r="AG437">
        <v>0</v>
      </c>
      <c r="AH437">
        <v>0</v>
      </c>
      <c r="AI437">
        <v>6.66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6</v>
      </c>
      <c r="AT437">
        <v>1.2999999999999999E-2</v>
      </c>
      <c r="AU437" t="s">
        <v>6</v>
      </c>
      <c r="AV437">
        <v>0</v>
      </c>
      <c r="AW437">
        <v>2</v>
      </c>
      <c r="AX437">
        <v>16782431</v>
      </c>
      <c r="AY437">
        <v>1</v>
      </c>
      <c r="AZ437">
        <v>0</v>
      </c>
      <c r="BA437">
        <v>437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Y437*Source!I279</f>
        <v>8.4136000000000002E-3</v>
      </c>
      <c r="CY437">
        <f>AA437</f>
        <v>80146.44</v>
      </c>
      <c r="CZ437">
        <f>AE437</f>
        <v>12034</v>
      </c>
      <c r="DA437">
        <f>AI437</f>
        <v>6.66</v>
      </c>
      <c r="DB437">
        <f>ROUND(ROUND(AT437*CZ437,2),6)</f>
        <v>156.44</v>
      </c>
      <c r="DC437">
        <f>ROUND(ROUND(AT437*AG437,2),6)</f>
        <v>0</v>
      </c>
    </row>
    <row r="438" spans="1:107" x14ac:dyDescent="0.2">
      <c r="A438">
        <f>ROW(Source!A279)</f>
        <v>279</v>
      </c>
      <c r="B438">
        <v>16781639</v>
      </c>
      <c r="C438">
        <v>16782425</v>
      </c>
      <c r="D438">
        <v>15165343</v>
      </c>
      <c r="E438">
        <v>1</v>
      </c>
      <c r="F438">
        <v>1</v>
      </c>
      <c r="G438">
        <v>1</v>
      </c>
      <c r="H438">
        <v>3</v>
      </c>
      <c r="I438" t="s">
        <v>900</v>
      </c>
      <c r="J438" t="s">
        <v>901</v>
      </c>
      <c r="K438" t="s">
        <v>902</v>
      </c>
      <c r="L438">
        <v>1348</v>
      </c>
      <c r="N438">
        <v>1009</v>
      </c>
      <c r="O438" t="s">
        <v>193</v>
      </c>
      <c r="P438" t="s">
        <v>193</v>
      </c>
      <c r="Q438">
        <v>1000</v>
      </c>
      <c r="W438">
        <v>0</v>
      </c>
      <c r="X438">
        <v>-699661963</v>
      </c>
      <c r="Y438">
        <v>0.13</v>
      </c>
      <c r="AA438">
        <v>10189.799999999999</v>
      </c>
      <c r="AB438">
        <v>0</v>
      </c>
      <c r="AC438">
        <v>0</v>
      </c>
      <c r="AD438">
        <v>0</v>
      </c>
      <c r="AE438">
        <v>1530</v>
      </c>
      <c r="AF438">
        <v>0</v>
      </c>
      <c r="AG438">
        <v>0</v>
      </c>
      <c r="AH438">
        <v>0</v>
      </c>
      <c r="AI438">
        <v>6.66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6</v>
      </c>
      <c r="AT438">
        <v>0.13</v>
      </c>
      <c r="AU438" t="s">
        <v>6</v>
      </c>
      <c r="AV438">
        <v>0</v>
      </c>
      <c r="AW438">
        <v>2</v>
      </c>
      <c r="AX438">
        <v>16782432</v>
      </c>
      <c r="AY438">
        <v>1</v>
      </c>
      <c r="AZ438">
        <v>0</v>
      </c>
      <c r="BA438">
        <v>438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Y438*Source!I279</f>
        <v>8.4136000000000002E-2</v>
      </c>
      <c r="CY438">
        <f>AA438</f>
        <v>10189.799999999999</v>
      </c>
      <c r="CZ438">
        <f>AE438</f>
        <v>1530</v>
      </c>
      <c r="DA438">
        <f>AI438</f>
        <v>6.66</v>
      </c>
      <c r="DB438">
        <f>ROUND(ROUND(AT438*CZ438,2),6)</f>
        <v>198.9</v>
      </c>
      <c r="DC438">
        <f>ROUND(ROUND(AT438*AG438,2),6)</f>
        <v>0</v>
      </c>
    </row>
    <row r="439" spans="1:107" x14ac:dyDescent="0.2">
      <c r="A439">
        <f>ROW(Source!A279)</f>
        <v>279</v>
      </c>
      <c r="B439">
        <v>16781639</v>
      </c>
      <c r="C439">
        <v>16782425</v>
      </c>
      <c r="D439">
        <v>15167867</v>
      </c>
      <c r="E439">
        <v>1</v>
      </c>
      <c r="F439">
        <v>1</v>
      </c>
      <c r="G439">
        <v>1</v>
      </c>
      <c r="H439">
        <v>3</v>
      </c>
      <c r="I439" t="s">
        <v>903</v>
      </c>
      <c r="J439" t="s">
        <v>904</v>
      </c>
      <c r="K439" t="s">
        <v>905</v>
      </c>
      <c r="L439">
        <v>1348</v>
      </c>
      <c r="N439">
        <v>1009</v>
      </c>
      <c r="O439" t="s">
        <v>193</v>
      </c>
      <c r="P439" t="s">
        <v>193</v>
      </c>
      <c r="Q439">
        <v>1000</v>
      </c>
      <c r="W439">
        <v>0</v>
      </c>
      <c r="X439">
        <v>1012095217</v>
      </c>
      <c r="Y439">
        <v>1.2999999999999999E-2</v>
      </c>
      <c r="AA439">
        <v>12121.2</v>
      </c>
      <c r="AB439">
        <v>0</v>
      </c>
      <c r="AC439">
        <v>0</v>
      </c>
      <c r="AD439">
        <v>0</v>
      </c>
      <c r="AE439">
        <v>1820</v>
      </c>
      <c r="AF439">
        <v>0</v>
      </c>
      <c r="AG439">
        <v>0</v>
      </c>
      <c r="AH439">
        <v>0</v>
      </c>
      <c r="AI439">
        <v>6.66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6</v>
      </c>
      <c r="AT439">
        <v>1.2999999999999999E-2</v>
      </c>
      <c r="AU439" t="s">
        <v>6</v>
      </c>
      <c r="AV439">
        <v>0</v>
      </c>
      <c r="AW439">
        <v>2</v>
      </c>
      <c r="AX439">
        <v>16782433</v>
      </c>
      <c r="AY439">
        <v>1</v>
      </c>
      <c r="AZ439">
        <v>0</v>
      </c>
      <c r="BA439">
        <v>439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Y439*Source!I279</f>
        <v>8.4136000000000002E-3</v>
      </c>
      <c r="CY439">
        <f>AA439</f>
        <v>12121.2</v>
      </c>
      <c r="CZ439">
        <f>AE439</f>
        <v>1820</v>
      </c>
      <c r="DA439">
        <f>AI439</f>
        <v>6.66</v>
      </c>
      <c r="DB439">
        <f>ROUND(ROUND(AT439*CZ439,2),6)</f>
        <v>23.66</v>
      </c>
      <c r="DC439">
        <f>ROUND(ROUND(AT439*AG439,2),6)</f>
        <v>0</v>
      </c>
    </row>
    <row r="440" spans="1:107" x14ac:dyDescent="0.2">
      <c r="A440">
        <f>ROW(Source!A279)</f>
        <v>279</v>
      </c>
      <c r="B440">
        <v>16781639</v>
      </c>
      <c r="C440">
        <v>16782425</v>
      </c>
      <c r="D440">
        <v>15196808</v>
      </c>
      <c r="E440">
        <v>1</v>
      </c>
      <c r="F440">
        <v>1</v>
      </c>
      <c r="G440">
        <v>1</v>
      </c>
      <c r="H440">
        <v>3</v>
      </c>
      <c r="I440" t="s">
        <v>906</v>
      </c>
      <c r="J440" t="s">
        <v>907</v>
      </c>
      <c r="K440" t="s">
        <v>908</v>
      </c>
      <c r="L440">
        <v>1329</v>
      </c>
      <c r="N440">
        <v>1005</v>
      </c>
      <c r="O440" t="s">
        <v>909</v>
      </c>
      <c r="P440" t="s">
        <v>909</v>
      </c>
      <c r="Q440">
        <v>1000</v>
      </c>
      <c r="W440">
        <v>0</v>
      </c>
      <c r="X440">
        <v>-1161241183</v>
      </c>
      <c r="Y440">
        <v>0.10199999999999999</v>
      </c>
      <c r="AA440">
        <v>108577.98</v>
      </c>
      <c r="AB440">
        <v>0</v>
      </c>
      <c r="AC440">
        <v>0</v>
      </c>
      <c r="AD440">
        <v>0</v>
      </c>
      <c r="AE440">
        <v>16303</v>
      </c>
      <c r="AF440">
        <v>0</v>
      </c>
      <c r="AG440">
        <v>0</v>
      </c>
      <c r="AH440">
        <v>0</v>
      </c>
      <c r="AI440">
        <v>6.66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6</v>
      </c>
      <c r="AT440">
        <v>0.10199999999999999</v>
      </c>
      <c r="AU440" t="s">
        <v>6</v>
      </c>
      <c r="AV440">
        <v>0</v>
      </c>
      <c r="AW440">
        <v>2</v>
      </c>
      <c r="AX440">
        <v>16782434</v>
      </c>
      <c r="AY440">
        <v>1</v>
      </c>
      <c r="AZ440">
        <v>0</v>
      </c>
      <c r="BA440">
        <v>440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Y440*Source!I279</f>
        <v>6.6014400000000001E-2</v>
      </c>
      <c r="CY440">
        <f>AA440</f>
        <v>108577.98</v>
      </c>
      <c r="CZ440">
        <f>AE440</f>
        <v>16303</v>
      </c>
      <c r="DA440">
        <f>AI440</f>
        <v>6.66</v>
      </c>
      <c r="DB440">
        <f>ROUND(ROUND(AT440*CZ440,2),6)</f>
        <v>1662.91</v>
      </c>
      <c r="DC440">
        <f>ROUND(ROUND(AT440*AG440,2),6)</f>
        <v>0</v>
      </c>
    </row>
    <row r="441" spans="1:107" x14ac:dyDescent="0.2">
      <c r="A441">
        <f>ROW(Source!A280)</f>
        <v>280</v>
      </c>
      <c r="B441">
        <v>16781625</v>
      </c>
      <c r="C441">
        <v>16782435</v>
      </c>
      <c r="D441">
        <v>15432356</v>
      </c>
      <c r="E441">
        <v>1</v>
      </c>
      <c r="F441">
        <v>1</v>
      </c>
      <c r="G441">
        <v>1</v>
      </c>
      <c r="H441">
        <v>1</v>
      </c>
      <c r="I441" t="s">
        <v>910</v>
      </c>
      <c r="J441" t="s">
        <v>6</v>
      </c>
      <c r="K441" t="s">
        <v>911</v>
      </c>
      <c r="L441">
        <v>1191</v>
      </c>
      <c r="N441">
        <v>1013</v>
      </c>
      <c r="O441" t="s">
        <v>660</v>
      </c>
      <c r="P441" t="s">
        <v>660</v>
      </c>
      <c r="Q441">
        <v>1</v>
      </c>
      <c r="W441">
        <v>0</v>
      </c>
      <c r="X441">
        <v>1850719656</v>
      </c>
      <c r="Y441">
        <v>58.511999999999993</v>
      </c>
      <c r="AA441">
        <v>0</v>
      </c>
      <c r="AB441">
        <v>0</v>
      </c>
      <c r="AC441">
        <v>0</v>
      </c>
      <c r="AD441">
        <v>8.31</v>
      </c>
      <c r="AE441">
        <v>0</v>
      </c>
      <c r="AF441">
        <v>0</v>
      </c>
      <c r="AG441">
        <v>0</v>
      </c>
      <c r="AH441">
        <v>8.31</v>
      </c>
      <c r="AI441">
        <v>1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6</v>
      </c>
      <c r="AT441">
        <v>42.4</v>
      </c>
      <c r="AU441" t="s">
        <v>173</v>
      </c>
      <c r="AV441">
        <v>1</v>
      </c>
      <c r="AW441">
        <v>2</v>
      </c>
      <c r="AX441">
        <v>16782436</v>
      </c>
      <c r="AY441">
        <v>1</v>
      </c>
      <c r="AZ441">
        <v>0</v>
      </c>
      <c r="BA441">
        <v>441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Y441*Source!I280</f>
        <v>37.868966399999998</v>
      </c>
      <c r="CY441">
        <f>AD441</f>
        <v>8.31</v>
      </c>
      <c r="CZ441">
        <f>AH441</f>
        <v>8.31</v>
      </c>
      <c r="DA441">
        <f>AL441</f>
        <v>1</v>
      </c>
      <c r="DB441">
        <f>ROUND(((ROUND(AT441*CZ441,2)*1.15)*1.2),6)</f>
        <v>486.22919999999999</v>
      </c>
      <c r="DC441">
        <f>ROUND(((ROUND(AT441*AG441,2)*1.15)*1.2),6)</f>
        <v>0</v>
      </c>
    </row>
    <row r="442" spans="1:107" x14ac:dyDescent="0.2">
      <c r="A442">
        <f>ROW(Source!A280)</f>
        <v>280</v>
      </c>
      <c r="B442">
        <v>16781625</v>
      </c>
      <c r="C442">
        <v>16782435</v>
      </c>
      <c r="D442">
        <v>15430395</v>
      </c>
      <c r="E442">
        <v>1</v>
      </c>
      <c r="F442">
        <v>1</v>
      </c>
      <c r="G442">
        <v>1</v>
      </c>
      <c r="H442">
        <v>1</v>
      </c>
      <c r="I442" t="s">
        <v>661</v>
      </c>
      <c r="J442" t="s">
        <v>6</v>
      </c>
      <c r="K442" t="s">
        <v>662</v>
      </c>
      <c r="L442">
        <v>1191</v>
      </c>
      <c r="N442">
        <v>1013</v>
      </c>
      <c r="O442" t="s">
        <v>660</v>
      </c>
      <c r="P442" t="s">
        <v>660</v>
      </c>
      <c r="Q442">
        <v>1</v>
      </c>
      <c r="W442">
        <v>0</v>
      </c>
      <c r="X442">
        <v>-1417349443</v>
      </c>
      <c r="Y442">
        <v>0.85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1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6</v>
      </c>
      <c r="AT442">
        <v>0.85</v>
      </c>
      <c r="AU442" t="s">
        <v>6</v>
      </c>
      <c r="AV442">
        <v>2</v>
      </c>
      <c r="AW442">
        <v>2</v>
      </c>
      <c r="AX442">
        <v>16782437</v>
      </c>
      <c r="AY442">
        <v>1</v>
      </c>
      <c r="AZ442">
        <v>2048</v>
      </c>
      <c r="BA442">
        <v>442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Y442*Source!I280</f>
        <v>0.55011999999999994</v>
      </c>
      <c r="CY442">
        <f>AD442</f>
        <v>0</v>
      </c>
      <c r="CZ442">
        <f>AH442</f>
        <v>0</v>
      </c>
      <c r="DA442">
        <f>AL442</f>
        <v>1</v>
      </c>
      <c r="DB442">
        <f>ROUND(ROUND(AT442*CZ442,2),6)</f>
        <v>0</v>
      </c>
      <c r="DC442">
        <f>ROUND(ROUND(AT442*AG442,2),6)</f>
        <v>0</v>
      </c>
    </row>
    <row r="443" spans="1:107" x14ac:dyDescent="0.2">
      <c r="A443">
        <f>ROW(Source!A280)</f>
        <v>280</v>
      </c>
      <c r="B443">
        <v>16781625</v>
      </c>
      <c r="C443">
        <v>16782435</v>
      </c>
      <c r="D443">
        <v>15247974</v>
      </c>
      <c r="E443">
        <v>1</v>
      </c>
      <c r="F443">
        <v>1</v>
      </c>
      <c r="G443">
        <v>1</v>
      </c>
      <c r="H443">
        <v>2</v>
      </c>
      <c r="I443" t="s">
        <v>663</v>
      </c>
      <c r="J443" t="s">
        <v>664</v>
      </c>
      <c r="K443" t="s">
        <v>665</v>
      </c>
      <c r="L443">
        <v>1368</v>
      </c>
      <c r="N443">
        <v>1011</v>
      </c>
      <c r="O443" t="s">
        <v>666</v>
      </c>
      <c r="P443" t="s">
        <v>666</v>
      </c>
      <c r="Q443">
        <v>1</v>
      </c>
      <c r="W443">
        <v>0</v>
      </c>
      <c r="X443">
        <v>1188625873</v>
      </c>
      <c r="Y443">
        <v>0.52500000000000002</v>
      </c>
      <c r="AA443">
        <v>0</v>
      </c>
      <c r="AB443">
        <v>31.26</v>
      </c>
      <c r="AC443">
        <v>13.5</v>
      </c>
      <c r="AD443">
        <v>0</v>
      </c>
      <c r="AE443">
        <v>0</v>
      </c>
      <c r="AF443">
        <v>31.26</v>
      </c>
      <c r="AG443">
        <v>13.5</v>
      </c>
      <c r="AH443">
        <v>0</v>
      </c>
      <c r="AI443">
        <v>1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6</v>
      </c>
      <c r="AT443">
        <v>0.35</v>
      </c>
      <c r="AU443" t="s">
        <v>172</v>
      </c>
      <c r="AV443">
        <v>0</v>
      </c>
      <c r="AW443">
        <v>2</v>
      </c>
      <c r="AX443">
        <v>16782438</v>
      </c>
      <c r="AY443">
        <v>1</v>
      </c>
      <c r="AZ443">
        <v>0</v>
      </c>
      <c r="BA443">
        <v>443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Y443*Source!I280</f>
        <v>0.33978000000000003</v>
      </c>
      <c r="CY443">
        <f>AB443</f>
        <v>31.26</v>
      </c>
      <c r="CZ443">
        <f>AF443</f>
        <v>31.26</v>
      </c>
      <c r="DA443">
        <f>AJ443</f>
        <v>1</v>
      </c>
      <c r="DB443">
        <f>ROUND(((ROUND(AT443*CZ443,2)*1.25)*1.2),6)</f>
        <v>16.41</v>
      </c>
      <c r="DC443">
        <f>ROUND(((ROUND(AT443*AG443,2)*1.25)*1.2),6)</f>
        <v>7.0949999999999998</v>
      </c>
    </row>
    <row r="444" spans="1:107" x14ac:dyDescent="0.2">
      <c r="A444">
        <f>ROW(Source!A280)</f>
        <v>280</v>
      </c>
      <c r="B444">
        <v>16781625</v>
      </c>
      <c r="C444">
        <v>16782435</v>
      </c>
      <c r="D444">
        <v>15249073</v>
      </c>
      <c r="E444">
        <v>1</v>
      </c>
      <c r="F444">
        <v>1</v>
      </c>
      <c r="G444">
        <v>1</v>
      </c>
      <c r="H444">
        <v>2</v>
      </c>
      <c r="I444" t="s">
        <v>674</v>
      </c>
      <c r="J444" t="s">
        <v>675</v>
      </c>
      <c r="K444" t="s">
        <v>676</v>
      </c>
      <c r="L444">
        <v>1368</v>
      </c>
      <c r="N444">
        <v>1011</v>
      </c>
      <c r="O444" t="s">
        <v>666</v>
      </c>
      <c r="P444" t="s">
        <v>666</v>
      </c>
      <c r="Q444">
        <v>1</v>
      </c>
      <c r="W444">
        <v>0</v>
      </c>
      <c r="X444">
        <v>1372534845</v>
      </c>
      <c r="Y444">
        <v>0.75</v>
      </c>
      <c r="AA444">
        <v>0</v>
      </c>
      <c r="AB444">
        <v>65.709999999999994</v>
      </c>
      <c r="AC444">
        <v>11.6</v>
      </c>
      <c r="AD444">
        <v>0</v>
      </c>
      <c r="AE444">
        <v>0</v>
      </c>
      <c r="AF444">
        <v>65.709999999999994</v>
      </c>
      <c r="AG444">
        <v>11.6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1</v>
      </c>
      <c r="AQ444">
        <v>0</v>
      </c>
      <c r="AR444">
        <v>0</v>
      </c>
      <c r="AS444" t="s">
        <v>6</v>
      </c>
      <c r="AT444">
        <v>0.5</v>
      </c>
      <c r="AU444" t="s">
        <v>172</v>
      </c>
      <c r="AV444">
        <v>0</v>
      </c>
      <c r="AW444">
        <v>2</v>
      </c>
      <c r="AX444">
        <v>16782439</v>
      </c>
      <c r="AY444">
        <v>1</v>
      </c>
      <c r="AZ444">
        <v>0</v>
      </c>
      <c r="BA444">
        <v>444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Y444*Source!I280</f>
        <v>0.4854</v>
      </c>
      <c r="CY444">
        <f>AB444</f>
        <v>65.709999999999994</v>
      </c>
      <c r="CZ444">
        <f>AF444</f>
        <v>65.709999999999994</v>
      </c>
      <c r="DA444">
        <f>AJ444</f>
        <v>1</v>
      </c>
      <c r="DB444">
        <f>ROUND(((ROUND(AT444*CZ444,2)*1.25)*1.2),6)</f>
        <v>49.29</v>
      </c>
      <c r="DC444">
        <f>ROUND(((ROUND(AT444*AG444,2)*1.25)*1.2),6)</f>
        <v>8.6999999999999993</v>
      </c>
    </row>
    <row r="445" spans="1:107" x14ac:dyDescent="0.2">
      <c r="A445">
        <f>ROW(Source!A280)</f>
        <v>280</v>
      </c>
      <c r="B445">
        <v>16781625</v>
      </c>
      <c r="C445">
        <v>16782435</v>
      </c>
      <c r="D445">
        <v>15162736</v>
      </c>
      <c r="E445">
        <v>17</v>
      </c>
      <c r="F445">
        <v>1</v>
      </c>
      <c r="G445">
        <v>1</v>
      </c>
      <c r="H445">
        <v>3</v>
      </c>
      <c r="I445" t="s">
        <v>336</v>
      </c>
      <c r="J445" t="s">
        <v>6</v>
      </c>
      <c r="K445" t="s">
        <v>337</v>
      </c>
      <c r="L445">
        <v>1327</v>
      </c>
      <c r="N445">
        <v>1005</v>
      </c>
      <c r="O445" t="s">
        <v>182</v>
      </c>
      <c r="P445" t="s">
        <v>182</v>
      </c>
      <c r="Q445">
        <v>1</v>
      </c>
      <c r="W445">
        <v>0</v>
      </c>
      <c r="X445">
        <v>-919469713</v>
      </c>
      <c r="Y445">
        <v>102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0</v>
      </c>
      <c r="AP445">
        <v>0</v>
      </c>
      <c r="AQ445">
        <v>0</v>
      </c>
      <c r="AR445">
        <v>0</v>
      </c>
      <c r="AS445" t="s">
        <v>6</v>
      </c>
      <c r="AT445">
        <v>102</v>
      </c>
      <c r="AU445" t="s">
        <v>6</v>
      </c>
      <c r="AV445">
        <v>0</v>
      </c>
      <c r="AW445">
        <v>2</v>
      </c>
      <c r="AX445">
        <v>16782440</v>
      </c>
      <c r="AY445">
        <v>1</v>
      </c>
      <c r="AZ445">
        <v>0</v>
      </c>
      <c r="BA445">
        <v>445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Y445*Source!I280</f>
        <v>66.014399999999995</v>
      </c>
      <c r="CY445">
        <f>AA445</f>
        <v>0</v>
      </c>
      <c r="CZ445">
        <f>AE445</f>
        <v>0</v>
      </c>
      <c r="DA445">
        <f>AI445</f>
        <v>1</v>
      </c>
      <c r="DB445">
        <f>ROUND(ROUND(AT445*CZ445,2),6)</f>
        <v>0</v>
      </c>
      <c r="DC445">
        <f>ROUND(ROUND(AT445*AG445,2),6)</f>
        <v>0</v>
      </c>
    </row>
    <row r="446" spans="1:107" x14ac:dyDescent="0.2">
      <c r="A446">
        <f>ROW(Source!A280)</f>
        <v>280</v>
      </c>
      <c r="B446">
        <v>16781625</v>
      </c>
      <c r="C446">
        <v>16782435</v>
      </c>
      <c r="D446">
        <v>15167023</v>
      </c>
      <c r="E446">
        <v>1</v>
      </c>
      <c r="F446">
        <v>1</v>
      </c>
      <c r="G446">
        <v>1</v>
      </c>
      <c r="H446">
        <v>3</v>
      </c>
      <c r="I446" t="s">
        <v>339</v>
      </c>
      <c r="J446" t="s">
        <v>341</v>
      </c>
      <c r="K446" t="s">
        <v>340</v>
      </c>
      <c r="L446">
        <v>1327</v>
      </c>
      <c r="N446">
        <v>1005</v>
      </c>
      <c r="O446" t="s">
        <v>182</v>
      </c>
      <c r="P446" t="s">
        <v>182</v>
      </c>
      <c r="Q446">
        <v>1</v>
      </c>
      <c r="W446">
        <v>0</v>
      </c>
      <c r="X446">
        <v>-1779363530</v>
      </c>
      <c r="Y446">
        <v>102</v>
      </c>
      <c r="AA446">
        <v>299.95</v>
      </c>
      <c r="AB446">
        <v>0</v>
      </c>
      <c r="AC446">
        <v>0</v>
      </c>
      <c r="AD446">
        <v>0</v>
      </c>
      <c r="AE446">
        <v>299.95</v>
      </c>
      <c r="AF446">
        <v>0</v>
      </c>
      <c r="AG446">
        <v>0</v>
      </c>
      <c r="AH446">
        <v>0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0</v>
      </c>
      <c r="AP446">
        <v>0</v>
      </c>
      <c r="AQ446">
        <v>0</v>
      </c>
      <c r="AR446">
        <v>0</v>
      </c>
      <c r="AS446" t="s">
        <v>6</v>
      </c>
      <c r="AT446">
        <v>102</v>
      </c>
      <c r="AU446" t="s">
        <v>6</v>
      </c>
      <c r="AV446">
        <v>0</v>
      </c>
      <c r="AW446">
        <v>1</v>
      </c>
      <c r="AX446">
        <v>-1</v>
      </c>
      <c r="AY446">
        <v>0</v>
      </c>
      <c r="AZ446">
        <v>0</v>
      </c>
      <c r="BA446" t="s">
        <v>6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Y446*Source!I280</f>
        <v>66.014399999999995</v>
      </c>
      <c r="CY446">
        <f>AA446</f>
        <v>299.95</v>
      </c>
      <c r="CZ446">
        <f>AE446</f>
        <v>299.95</v>
      </c>
      <c r="DA446">
        <f>AI446</f>
        <v>1</v>
      </c>
      <c r="DB446">
        <f>ROUND(ROUND(AT446*CZ446,2),6)</f>
        <v>30594.9</v>
      </c>
      <c r="DC446">
        <f>ROUND(ROUND(AT446*AG446,2),6)</f>
        <v>0</v>
      </c>
    </row>
    <row r="447" spans="1:107" x14ac:dyDescent="0.2">
      <c r="A447">
        <f>ROW(Source!A280)</f>
        <v>280</v>
      </c>
      <c r="B447">
        <v>16781625</v>
      </c>
      <c r="C447">
        <v>16782435</v>
      </c>
      <c r="D447">
        <v>15171018</v>
      </c>
      <c r="E447">
        <v>1</v>
      </c>
      <c r="F447">
        <v>1</v>
      </c>
      <c r="G447">
        <v>1</v>
      </c>
      <c r="H447">
        <v>3</v>
      </c>
      <c r="I447" t="s">
        <v>726</v>
      </c>
      <c r="J447" t="s">
        <v>727</v>
      </c>
      <c r="K447" t="s">
        <v>728</v>
      </c>
      <c r="L447">
        <v>1346</v>
      </c>
      <c r="N447">
        <v>1009</v>
      </c>
      <c r="O447" t="s">
        <v>201</v>
      </c>
      <c r="P447" t="s">
        <v>201</v>
      </c>
      <c r="Q447">
        <v>1</v>
      </c>
      <c r="W447">
        <v>0</v>
      </c>
      <c r="X447">
        <v>813963326</v>
      </c>
      <c r="Y447">
        <v>0.5</v>
      </c>
      <c r="AA447">
        <v>1.82</v>
      </c>
      <c r="AB447">
        <v>0</v>
      </c>
      <c r="AC447">
        <v>0</v>
      </c>
      <c r="AD447">
        <v>0</v>
      </c>
      <c r="AE447">
        <v>1.82</v>
      </c>
      <c r="AF447">
        <v>0</v>
      </c>
      <c r="AG447">
        <v>0</v>
      </c>
      <c r="AH447">
        <v>0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6</v>
      </c>
      <c r="AT447">
        <v>0.5</v>
      </c>
      <c r="AU447" t="s">
        <v>6</v>
      </c>
      <c r="AV447">
        <v>0</v>
      </c>
      <c r="AW447">
        <v>2</v>
      </c>
      <c r="AX447">
        <v>16782441</v>
      </c>
      <c r="AY447">
        <v>1</v>
      </c>
      <c r="AZ447">
        <v>0</v>
      </c>
      <c r="BA447">
        <v>446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Y447*Source!I280</f>
        <v>0.3236</v>
      </c>
      <c r="CY447">
        <f>AA447</f>
        <v>1.82</v>
      </c>
      <c r="CZ447">
        <f>AE447</f>
        <v>1.82</v>
      </c>
      <c r="DA447">
        <f>AI447</f>
        <v>1</v>
      </c>
      <c r="DB447">
        <f>ROUND(ROUND(AT447*CZ447,2),6)</f>
        <v>0.91</v>
      </c>
      <c r="DC447">
        <f>ROUND(ROUND(AT447*AG447,2),6)</f>
        <v>0</v>
      </c>
    </row>
    <row r="448" spans="1:107" x14ac:dyDescent="0.2">
      <c r="A448">
        <f>ROW(Source!A280)</f>
        <v>280</v>
      </c>
      <c r="B448">
        <v>16781625</v>
      </c>
      <c r="C448">
        <v>16782435</v>
      </c>
      <c r="D448">
        <v>15202462</v>
      </c>
      <c r="E448">
        <v>1</v>
      </c>
      <c r="F448">
        <v>1</v>
      </c>
      <c r="G448">
        <v>1</v>
      </c>
      <c r="H448">
        <v>3</v>
      </c>
      <c r="I448" t="s">
        <v>346</v>
      </c>
      <c r="J448" t="s">
        <v>348</v>
      </c>
      <c r="K448" t="s">
        <v>347</v>
      </c>
      <c r="L448">
        <v>1348</v>
      </c>
      <c r="N448">
        <v>1009</v>
      </c>
      <c r="O448" t="s">
        <v>193</v>
      </c>
      <c r="P448" t="s">
        <v>193</v>
      </c>
      <c r="Q448">
        <v>1000</v>
      </c>
      <c r="W448">
        <v>0</v>
      </c>
      <c r="X448">
        <v>1662118199</v>
      </c>
      <c r="Y448">
        <v>0.05</v>
      </c>
      <c r="AA448">
        <v>11300</v>
      </c>
      <c r="AB448">
        <v>0</v>
      </c>
      <c r="AC448">
        <v>0</v>
      </c>
      <c r="AD448">
        <v>0</v>
      </c>
      <c r="AE448">
        <v>11300</v>
      </c>
      <c r="AF448">
        <v>0</v>
      </c>
      <c r="AG448">
        <v>0</v>
      </c>
      <c r="AH448">
        <v>0</v>
      </c>
      <c r="AI448">
        <v>1</v>
      </c>
      <c r="AJ448">
        <v>1</v>
      </c>
      <c r="AK448">
        <v>1</v>
      </c>
      <c r="AL448">
        <v>1</v>
      </c>
      <c r="AN448">
        <v>0</v>
      </c>
      <c r="AO448">
        <v>0</v>
      </c>
      <c r="AP448">
        <v>0</v>
      </c>
      <c r="AQ448">
        <v>0</v>
      </c>
      <c r="AR448">
        <v>0</v>
      </c>
      <c r="AS448" t="s">
        <v>6</v>
      </c>
      <c r="AT448">
        <v>0.05</v>
      </c>
      <c r="AU448" t="s">
        <v>6</v>
      </c>
      <c r="AV448">
        <v>0</v>
      </c>
      <c r="AW448">
        <v>1</v>
      </c>
      <c r="AX448">
        <v>-1</v>
      </c>
      <c r="AY448">
        <v>0</v>
      </c>
      <c r="AZ448">
        <v>0</v>
      </c>
      <c r="BA448" t="s">
        <v>6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Y448*Source!I280</f>
        <v>3.236E-2</v>
      </c>
      <c r="CY448">
        <f>AA448</f>
        <v>11300</v>
      </c>
      <c r="CZ448">
        <f>AE448</f>
        <v>11300</v>
      </c>
      <c r="DA448">
        <f>AI448</f>
        <v>1</v>
      </c>
      <c r="DB448">
        <f>ROUND(ROUND(AT448*CZ448,2),6)</f>
        <v>565</v>
      </c>
      <c r="DC448">
        <f>ROUND(ROUND(AT448*AG448,2),6)</f>
        <v>0</v>
      </c>
    </row>
    <row r="449" spans="1:107" x14ac:dyDescent="0.2">
      <c r="A449">
        <f>ROW(Source!A280)</f>
        <v>280</v>
      </c>
      <c r="B449">
        <v>16781625</v>
      </c>
      <c r="C449">
        <v>16782435</v>
      </c>
      <c r="D449">
        <v>15162257</v>
      </c>
      <c r="E449">
        <v>17</v>
      </c>
      <c r="F449">
        <v>1</v>
      </c>
      <c r="G449">
        <v>1</v>
      </c>
      <c r="H449">
        <v>3</v>
      </c>
      <c r="I449" t="s">
        <v>343</v>
      </c>
      <c r="J449" t="s">
        <v>6</v>
      </c>
      <c r="K449" t="s">
        <v>344</v>
      </c>
      <c r="L449">
        <v>1346</v>
      </c>
      <c r="N449">
        <v>1009</v>
      </c>
      <c r="O449" t="s">
        <v>201</v>
      </c>
      <c r="P449" t="s">
        <v>201</v>
      </c>
      <c r="Q449">
        <v>1</v>
      </c>
      <c r="W449">
        <v>0</v>
      </c>
      <c r="X449">
        <v>290394019</v>
      </c>
      <c r="Y449">
        <v>50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1</v>
      </c>
      <c r="AJ449">
        <v>1</v>
      </c>
      <c r="AK449">
        <v>1</v>
      </c>
      <c r="AL449">
        <v>1</v>
      </c>
      <c r="AN449">
        <v>0</v>
      </c>
      <c r="AO449">
        <v>0</v>
      </c>
      <c r="AP449">
        <v>0</v>
      </c>
      <c r="AQ449">
        <v>0</v>
      </c>
      <c r="AR449">
        <v>0</v>
      </c>
      <c r="AS449" t="s">
        <v>6</v>
      </c>
      <c r="AT449">
        <v>50</v>
      </c>
      <c r="AU449" t="s">
        <v>6</v>
      </c>
      <c r="AV449">
        <v>0</v>
      </c>
      <c r="AW449">
        <v>2</v>
      </c>
      <c r="AX449">
        <v>16782442</v>
      </c>
      <c r="AY449">
        <v>1</v>
      </c>
      <c r="AZ449">
        <v>0</v>
      </c>
      <c r="BA449">
        <v>447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Y449*Source!I280</f>
        <v>32.36</v>
      </c>
      <c r="CY449">
        <f>AA449</f>
        <v>0</v>
      </c>
      <c r="CZ449">
        <f>AE449</f>
        <v>0</v>
      </c>
      <c r="DA449">
        <f>AI449</f>
        <v>1</v>
      </c>
      <c r="DB449">
        <f>ROUND(ROUND(AT449*CZ449,2),6)</f>
        <v>0</v>
      </c>
      <c r="DC449">
        <f>ROUND(ROUND(AT449*AG449,2),6)</f>
        <v>0</v>
      </c>
    </row>
    <row r="450" spans="1:107" x14ac:dyDescent="0.2">
      <c r="A450">
        <f>ROW(Source!A281)</f>
        <v>281</v>
      </c>
      <c r="B450">
        <v>16781639</v>
      </c>
      <c r="C450">
        <v>16782435</v>
      </c>
      <c r="D450">
        <v>15432356</v>
      </c>
      <c r="E450">
        <v>1</v>
      </c>
      <c r="F450">
        <v>1</v>
      </c>
      <c r="G450">
        <v>1</v>
      </c>
      <c r="H450">
        <v>1</v>
      </c>
      <c r="I450" t="s">
        <v>910</v>
      </c>
      <c r="J450" t="s">
        <v>6</v>
      </c>
      <c r="K450" t="s">
        <v>911</v>
      </c>
      <c r="L450">
        <v>1191</v>
      </c>
      <c r="N450">
        <v>1013</v>
      </c>
      <c r="O450" t="s">
        <v>660</v>
      </c>
      <c r="P450" t="s">
        <v>660</v>
      </c>
      <c r="Q450">
        <v>1</v>
      </c>
      <c r="W450">
        <v>0</v>
      </c>
      <c r="X450">
        <v>1850719656</v>
      </c>
      <c r="Y450">
        <v>58.511999999999993</v>
      </c>
      <c r="AA450">
        <v>0</v>
      </c>
      <c r="AB450">
        <v>0</v>
      </c>
      <c r="AC450">
        <v>0</v>
      </c>
      <c r="AD450">
        <v>55.34</v>
      </c>
      <c r="AE450">
        <v>0</v>
      </c>
      <c r="AF450">
        <v>0</v>
      </c>
      <c r="AG450">
        <v>0</v>
      </c>
      <c r="AH450">
        <v>8.31</v>
      </c>
      <c r="AI450">
        <v>1</v>
      </c>
      <c r="AJ450">
        <v>1</v>
      </c>
      <c r="AK450">
        <v>1</v>
      </c>
      <c r="AL450">
        <v>6.66</v>
      </c>
      <c r="AN450">
        <v>0</v>
      </c>
      <c r="AO450">
        <v>1</v>
      </c>
      <c r="AP450">
        <v>1</v>
      </c>
      <c r="AQ450">
        <v>0</v>
      </c>
      <c r="AR450">
        <v>0</v>
      </c>
      <c r="AS450" t="s">
        <v>6</v>
      </c>
      <c r="AT450">
        <v>42.4</v>
      </c>
      <c r="AU450" t="s">
        <v>173</v>
      </c>
      <c r="AV450">
        <v>1</v>
      </c>
      <c r="AW450">
        <v>2</v>
      </c>
      <c r="AX450">
        <v>16782436</v>
      </c>
      <c r="AY450">
        <v>1</v>
      </c>
      <c r="AZ450">
        <v>0</v>
      </c>
      <c r="BA450">
        <v>448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Y450*Source!I281</f>
        <v>37.868966399999998</v>
      </c>
      <c r="CY450">
        <f>AD450</f>
        <v>55.34</v>
      </c>
      <c r="CZ450">
        <f>AH450</f>
        <v>8.31</v>
      </c>
      <c r="DA450">
        <f>AL450</f>
        <v>6.66</v>
      </c>
      <c r="DB450">
        <f>ROUND(((ROUND(AT450*CZ450,2)*1.15)*1.2),6)</f>
        <v>486.22919999999999</v>
      </c>
      <c r="DC450">
        <f>ROUND(((ROUND(AT450*AG450,2)*1.15)*1.2),6)</f>
        <v>0</v>
      </c>
    </row>
    <row r="451" spans="1:107" x14ac:dyDescent="0.2">
      <c r="A451">
        <f>ROW(Source!A281)</f>
        <v>281</v>
      </c>
      <c r="B451">
        <v>16781639</v>
      </c>
      <c r="C451">
        <v>16782435</v>
      </c>
      <c r="D451">
        <v>15430395</v>
      </c>
      <c r="E451">
        <v>1</v>
      </c>
      <c r="F451">
        <v>1</v>
      </c>
      <c r="G451">
        <v>1</v>
      </c>
      <c r="H451">
        <v>1</v>
      </c>
      <c r="I451" t="s">
        <v>661</v>
      </c>
      <c r="J451" t="s">
        <v>6</v>
      </c>
      <c r="K451" t="s">
        <v>662</v>
      </c>
      <c r="L451">
        <v>1191</v>
      </c>
      <c r="N451">
        <v>1013</v>
      </c>
      <c r="O451" t="s">
        <v>660</v>
      </c>
      <c r="P451" t="s">
        <v>660</v>
      </c>
      <c r="Q451">
        <v>1</v>
      </c>
      <c r="W451">
        <v>0</v>
      </c>
      <c r="X451">
        <v>-1417349443</v>
      </c>
      <c r="Y451">
        <v>0.85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1</v>
      </c>
      <c r="AJ451">
        <v>1</v>
      </c>
      <c r="AK451">
        <v>6.66</v>
      </c>
      <c r="AL451">
        <v>1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6</v>
      </c>
      <c r="AT451">
        <v>0.85</v>
      </c>
      <c r="AU451" t="s">
        <v>6</v>
      </c>
      <c r="AV451">
        <v>2</v>
      </c>
      <c r="AW451">
        <v>2</v>
      </c>
      <c r="AX451">
        <v>16782437</v>
      </c>
      <c r="AY451">
        <v>1</v>
      </c>
      <c r="AZ451">
        <v>2048</v>
      </c>
      <c r="BA451">
        <v>449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Y451*Source!I281</f>
        <v>0.55011999999999994</v>
      </c>
      <c r="CY451">
        <f>AD451</f>
        <v>0</v>
      </c>
      <c r="CZ451">
        <f>AH451</f>
        <v>0</v>
      </c>
      <c r="DA451">
        <f>AL451</f>
        <v>1</v>
      </c>
      <c r="DB451">
        <f>ROUND(ROUND(AT451*CZ451,2),6)</f>
        <v>0</v>
      </c>
      <c r="DC451">
        <f>ROUND(ROUND(AT451*AG451,2),6)</f>
        <v>0</v>
      </c>
    </row>
    <row r="452" spans="1:107" x14ac:dyDescent="0.2">
      <c r="A452">
        <f>ROW(Source!A281)</f>
        <v>281</v>
      </c>
      <c r="B452">
        <v>16781639</v>
      </c>
      <c r="C452">
        <v>16782435</v>
      </c>
      <c r="D452">
        <v>15247974</v>
      </c>
      <c r="E452">
        <v>1</v>
      </c>
      <c r="F452">
        <v>1</v>
      </c>
      <c r="G452">
        <v>1</v>
      </c>
      <c r="H452">
        <v>2</v>
      </c>
      <c r="I452" t="s">
        <v>663</v>
      </c>
      <c r="J452" t="s">
        <v>664</v>
      </c>
      <c r="K452" t="s">
        <v>665</v>
      </c>
      <c r="L452">
        <v>1368</v>
      </c>
      <c r="N452">
        <v>1011</v>
      </c>
      <c r="O452" t="s">
        <v>666</v>
      </c>
      <c r="P452" t="s">
        <v>666</v>
      </c>
      <c r="Q452">
        <v>1</v>
      </c>
      <c r="W452">
        <v>0</v>
      </c>
      <c r="X452">
        <v>1188625873</v>
      </c>
      <c r="Y452">
        <v>0.52500000000000002</v>
      </c>
      <c r="AA452">
        <v>0</v>
      </c>
      <c r="AB452">
        <v>208.19</v>
      </c>
      <c r="AC452">
        <v>13.5</v>
      </c>
      <c r="AD452">
        <v>0</v>
      </c>
      <c r="AE452">
        <v>0</v>
      </c>
      <c r="AF452">
        <v>31.26</v>
      </c>
      <c r="AG452">
        <v>13.5</v>
      </c>
      <c r="AH452">
        <v>0</v>
      </c>
      <c r="AI452">
        <v>1</v>
      </c>
      <c r="AJ452">
        <v>6.66</v>
      </c>
      <c r="AK452">
        <v>1</v>
      </c>
      <c r="AL452">
        <v>1</v>
      </c>
      <c r="AN452">
        <v>0</v>
      </c>
      <c r="AO452">
        <v>1</v>
      </c>
      <c r="AP452">
        <v>1</v>
      </c>
      <c r="AQ452">
        <v>0</v>
      </c>
      <c r="AR452">
        <v>0</v>
      </c>
      <c r="AS452" t="s">
        <v>6</v>
      </c>
      <c r="AT452">
        <v>0.35</v>
      </c>
      <c r="AU452" t="s">
        <v>172</v>
      </c>
      <c r="AV452">
        <v>0</v>
      </c>
      <c r="AW452">
        <v>2</v>
      </c>
      <c r="AX452">
        <v>16782438</v>
      </c>
      <c r="AY452">
        <v>1</v>
      </c>
      <c r="AZ452">
        <v>0</v>
      </c>
      <c r="BA452">
        <v>450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Y452*Source!I281</f>
        <v>0.33978000000000003</v>
      </c>
      <c r="CY452">
        <f>AB452</f>
        <v>208.19</v>
      </c>
      <c r="CZ452">
        <f>AF452</f>
        <v>31.26</v>
      </c>
      <c r="DA452">
        <f>AJ452</f>
        <v>6.66</v>
      </c>
      <c r="DB452">
        <f>ROUND(((ROUND(AT452*CZ452,2)*1.25)*1.2),6)</f>
        <v>16.41</v>
      </c>
      <c r="DC452">
        <f>ROUND(((ROUND(AT452*AG452,2)*1.25)*1.2),6)</f>
        <v>7.0949999999999998</v>
      </c>
    </row>
    <row r="453" spans="1:107" x14ac:dyDescent="0.2">
      <c r="A453">
        <f>ROW(Source!A281)</f>
        <v>281</v>
      </c>
      <c r="B453">
        <v>16781639</v>
      </c>
      <c r="C453">
        <v>16782435</v>
      </c>
      <c r="D453">
        <v>15249073</v>
      </c>
      <c r="E453">
        <v>1</v>
      </c>
      <c r="F453">
        <v>1</v>
      </c>
      <c r="G453">
        <v>1</v>
      </c>
      <c r="H453">
        <v>2</v>
      </c>
      <c r="I453" t="s">
        <v>674</v>
      </c>
      <c r="J453" t="s">
        <v>675</v>
      </c>
      <c r="K453" t="s">
        <v>676</v>
      </c>
      <c r="L453">
        <v>1368</v>
      </c>
      <c r="N453">
        <v>1011</v>
      </c>
      <c r="O453" t="s">
        <v>666</v>
      </c>
      <c r="P453" t="s">
        <v>666</v>
      </c>
      <c r="Q453">
        <v>1</v>
      </c>
      <c r="W453">
        <v>0</v>
      </c>
      <c r="X453">
        <v>1372534845</v>
      </c>
      <c r="Y453">
        <v>0.75</v>
      </c>
      <c r="AA453">
        <v>0</v>
      </c>
      <c r="AB453">
        <v>437.63</v>
      </c>
      <c r="AC453">
        <v>11.6</v>
      </c>
      <c r="AD453">
        <v>0</v>
      </c>
      <c r="AE453">
        <v>0</v>
      </c>
      <c r="AF453">
        <v>65.709999999999994</v>
      </c>
      <c r="AG453">
        <v>11.6</v>
      </c>
      <c r="AH453">
        <v>0</v>
      </c>
      <c r="AI453">
        <v>1</v>
      </c>
      <c r="AJ453">
        <v>6.66</v>
      </c>
      <c r="AK453">
        <v>1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6</v>
      </c>
      <c r="AT453">
        <v>0.5</v>
      </c>
      <c r="AU453" t="s">
        <v>172</v>
      </c>
      <c r="AV453">
        <v>0</v>
      </c>
      <c r="AW453">
        <v>2</v>
      </c>
      <c r="AX453">
        <v>16782439</v>
      </c>
      <c r="AY453">
        <v>1</v>
      </c>
      <c r="AZ453">
        <v>0</v>
      </c>
      <c r="BA453">
        <v>451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Y453*Source!I281</f>
        <v>0.4854</v>
      </c>
      <c r="CY453">
        <f>AB453</f>
        <v>437.63</v>
      </c>
      <c r="CZ453">
        <f>AF453</f>
        <v>65.709999999999994</v>
      </c>
      <c r="DA453">
        <f>AJ453</f>
        <v>6.66</v>
      </c>
      <c r="DB453">
        <f>ROUND(((ROUND(AT453*CZ453,2)*1.25)*1.2),6)</f>
        <v>49.29</v>
      </c>
      <c r="DC453">
        <f>ROUND(((ROUND(AT453*AG453,2)*1.25)*1.2),6)</f>
        <v>8.6999999999999993</v>
      </c>
    </row>
    <row r="454" spans="1:107" x14ac:dyDescent="0.2">
      <c r="A454">
        <f>ROW(Source!A281)</f>
        <v>281</v>
      </c>
      <c r="B454">
        <v>16781639</v>
      </c>
      <c r="C454">
        <v>16782435</v>
      </c>
      <c r="D454">
        <v>15162736</v>
      </c>
      <c r="E454">
        <v>17</v>
      </c>
      <c r="F454">
        <v>1</v>
      </c>
      <c r="G454">
        <v>1</v>
      </c>
      <c r="H454">
        <v>3</v>
      </c>
      <c r="I454" t="s">
        <v>336</v>
      </c>
      <c r="J454" t="s">
        <v>6</v>
      </c>
      <c r="K454" t="s">
        <v>337</v>
      </c>
      <c r="L454">
        <v>1327</v>
      </c>
      <c r="N454">
        <v>1005</v>
      </c>
      <c r="O454" t="s">
        <v>182</v>
      </c>
      <c r="P454" t="s">
        <v>182</v>
      </c>
      <c r="Q454">
        <v>1</v>
      </c>
      <c r="W454">
        <v>0</v>
      </c>
      <c r="X454">
        <v>-919469713</v>
      </c>
      <c r="Y454">
        <v>102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6.66</v>
      </c>
      <c r="AJ454">
        <v>1</v>
      </c>
      <c r="AK454">
        <v>1</v>
      </c>
      <c r="AL454">
        <v>1</v>
      </c>
      <c r="AN454">
        <v>0</v>
      </c>
      <c r="AO454">
        <v>0</v>
      </c>
      <c r="AP454">
        <v>0</v>
      </c>
      <c r="AQ454">
        <v>0</v>
      </c>
      <c r="AR454">
        <v>0</v>
      </c>
      <c r="AS454" t="s">
        <v>6</v>
      </c>
      <c r="AT454">
        <v>102</v>
      </c>
      <c r="AU454" t="s">
        <v>6</v>
      </c>
      <c r="AV454">
        <v>0</v>
      </c>
      <c r="AW454">
        <v>2</v>
      </c>
      <c r="AX454">
        <v>16782440</v>
      </c>
      <c r="AY454">
        <v>1</v>
      </c>
      <c r="AZ454">
        <v>0</v>
      </c>
      <c r="BA454">
        <v>452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Y454*Source!I281</f>
        <v>66.014399999999995</v>
      </c>
      <c r="CY454">
        <f>AA454</f>
        <v>0</v>
      </c>
      <c r="CZ454">
        <f>AE454</f>
        <v>0</v>
      </c>
      <c r="DA454">
        <f>AI454</f>
        <v>6.66</v>
      </c>
      <c r="DB454">
        <f t="shared" ref="DB454:DB460" si="77">ROUND(ROUND(AT454*CZ454,2),6)</f>
        <v>0</v>
      </c>
      <c r="DC454">
        <f t="shared" ref="DC454:DC460" si="78">ROUND(ROUND(AT454*AG454,2),6)</f>
        <v>0</v>
      </c>
    </row>
    <row r="455" spans="1:107" x14ac:dyDescent="0.2">
      <c r="A455">
        <f>ROW(Source!A281)</f>
        <v>281</v>
      </c>
      <c r="B455">
        <v>16781639</v>
      </c>
      <c r="C455">
        <v>16782435</v>
      </c>
      <c r="D455">
        <v>15167023</v>
      </c>
      <c r="E455">
        <v>1</v>
      </c>
      <c r="F455">
        <v>1</v>
      </c>
      <c r="G455">
        <v>1</v>
      </c>
      <c r="H455">
        <v>3</v>
      </c>
      <c r="I455" t="s">
        <v>339</v>
      </c>
      <c r="J455" t="s">
        <v>341</v>
      </c>
      <c r="K455" t="s">
        <v>340</v>
      </c>
      <c r="L455">
        <v>1327</v>
      </c>
      <c r="N455">
        <v>1005</v>
      </c>
      <c r="O455" t="s">
        <v>182</v>
      </c>
      <c r="P455" t="s">
        <v>182</v>
      </c>
      <c r="Q455">
        <v>1</v>
      </c>
      <c r="W455">
        <v>0</v>
      </c>
      <c r="X455">
        <v>-1779363530</v>
      </c>
      <c r="Y455">
        <v>102</v>
      </c>
      <c r="AA455">
        <v>1997.67</v>
      </c>
      <c r="AB455">
        <v>0</v>
      </c>
      <c r="AC455">
        <v>0</v>
      </c>
      <c r="AD455">
        <v>0</v>
      </c>
      <c r="AE455">
        <v>299.95</v>
      </c>
      <c r="AF455">
        <v>0</v>
      </c>
      <c r="AG455">
        <v>0</v>
      </c>
      <c r="AH455">
        <v>0</v>
      </c>
      <c r="AI455">
        <v>6.66</v>
      </c>
      <c r="AJ455">
        <v>1</v>
      </c>
      <c r="AK455">
        <v>1</v>
      </c>
      <c r="AL455">
        <v>1</v>
      </c>
      <c r="AN455">
        <v>0</v>
      </c>
      <c r="AO455">
        <v>0</v>
      </c>
      <c r="AP455">
        <v>0</v>
      </c>
      <c r="AQ455">
        <v>0</v>
      </c>
      <c r="AR455">
        <v>0</v>
      </c>
      <c r="AS455" t="s">
        <v>6</v>
      </c>
      <c r="AT455">
        <v>102</v>
      </c>
      <c r="AU455" t="s">
        <v>6</v>
      </c>
      <c r="AV455">
        <v>0</v>
      </c>
      <c r="AW455">
        <v>1</v>
      </c>
      <c r="AX455">
        <v>-1</v>
      </c>
      <c r="AY455">
        <v>0</v>
      </c>
      <c r="AZ455">
        <v>0</v>
      </c>
      <c r="BA455" t="s">
        <v>6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Y455*Source!I281</f>
        <v>66.014399999999995</v>
      </c>
      <c r="CY455">
        <f>AA455</f>
        <v>1997.67</v>
      </c>
      <c r="CZ455">
        <f>AE455</f>
        <v>299.95</v>
      </c>
      <c r="DA455">
        <f>AI455</f>
        <v>6.66</v>
      </c>
      <c r="DB455">
        <f t="shared" si="77"/>
        <v>30594.9</v>
      </c>
      <c r="DC455">
        <f t="shared" si="78"/>
        <v>0</v>
      </c>
    </row>
    <row r="456" spans="1:107" x14ac:dyDescent="0.2">
      <c r="A456">
        <f>ROW(Source!A281)</f>
        <v>281</v>
      </c>
      <c r="B456">
        <v>16781639</v>
      </c>
      <c r="C456">
        <v>16782435</v>
      </c>
      <c r="D456">
        <v>15171018</v>
      </c>
      <c r="E456">
        <v>1</v>
      </c>
      <c r="F456">
        <v>1</v>
      </c>
      <c r="G456">
        <v>1</v>
      </c>
      <c r="H456">
        <v>3</v>
      </c>
      <c r="I456" t="s">
        <v>726</v>
      </c>
      <c r="J456" t="s">
        <v>727</v>
      </c>
      <c r="K456" t="s">
        <v>728</v>
      </c>
      <c r="L456">
        <v>1346</v>
      </c>
      <c r="N456">
        <v>1009</v>
      </c>
      <c r="O456" t="s">
        <v>201</v>
      </c>
      <c r="P456" t="s">
        <v>201</v>
      </c>
      <c r="Q456">
        <v>1</v>
      </c>
      <c r="W456">
        <v>0</v>
      </c>
      <c r="X456">
        <v>813963326</v>
      </c>
      <c r="Y456">
        <v>0.5</v>
      </c>
      <c r="AA456">
        <v>12.12</v>
      </c>
      <c r="AB456">
        <v>0</v>
      </c>
      <c r="AC456">
        <v>0</v>
      </c>
      <c r="AD456">
        <v>0</v>
      </c>
      <c r="AE456">
        <v>1.82</v>
      </c>
      <c r="AF456">
        <v>0</v>
      </c>
      <c r="AG456">
        <v>0</v>
      </c>
      <c r="AH456">
        <v>0</v>
      </c>
      <c r="AI456">
        <v>6.66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6</v>
      </c>
      <c r="AT456">
        <v>0.5</v>
      </c>
      <c r="AU456" t="s">
        <v>6</v>
      </c>
      <c r="AV456">
        <v>0</v>
      </c>
      <c r="AW456">
        <v>2</v>
      </c>
      <c r="AX456">
        <v>16782441</v>
      </c>
      <c r="AY456">
        <v>1</v>
      </c>
      <c r="AZ456">
        <v>0</v>
      </c>
      <c r="BA456">
        <v>453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Y456*Source!I281</f>
        <v>0.3236</v>
      </c>
      <c r="CY456">
        <f>AA456</f>
        <v>12.12</v>
      </c>
      <c r="CZ456">
        <f>AE456</f>
        <v>1.82</v>
      </c>
      <c r="DA456">
        <f>AI456</f>
        <v>6.66</v>
      </c>
      <c r="DB456">
        <f t="shared" si="77"/>
        <v>0.91</v>
      </c>
      <c r="DC456">
        <f t="shared" si="78"/>
        <v>0</v>
      </c>
    </row>
    <row r="457" spans="1:107" x14ac:dyDescent="0.2">
      <c r="A457">
        <f>ROW(Source!A281)</f>
        <v>281</v>
      </c>
      <c r="B457">
        <v>16781639</v>
      </c>
      <c r="C457">
        <v>16782435</v>
      </c>
      <c r="D457">
        <v>15202462</v>
      </c>
      <c r="E457">
        <v>1</v>
      </c>
      <c r="F457">
        <v>1</v>
      </c>
      <c r="G457">
        <v>1</v>
      </c>
      <c r="H457">
        <v>3</v>
      </c>
      <c r="I457" t="s">
        <v>346</v>
      </c>
      <c r="J457" t="s">
        <v>348</v>
      </c>
      <c r="K457" t="s">
        <v>347</v>
      </c>
      <c r="L457">
        <v>1348</v>
      </c>
      <c r="N457">
        <v>1009</v>
      </c>
      <c r="O457" t="s">
        <v>193</v>
      </c>
      <c r="P457" t="s">
        <v>193</v>
      </c>
      <c r="Q457">
        <v>1000</v>
      </c>
      <c r="W457">
        <v>0</v>
      </c>
      <c r="X457">
        <v>1662118199</v>
      </c>
      <c r="Y457">
        <v>0.05</v>
      </c>
      <c r="AA457">
        <v>75258</v>
      </c>
      <c r="AB457">
        <v>0</v>
      </c>
      <c r="AC457">
        <v>0</v>
      </c>
      <c r="AD457">
        <v>0</v>
      </c>
      <c r="AE457">
        <v>11300</v>
      </c>
      <c r="AF457">
        <v>0</v>
      </c>
      <c r="AG457">
        <v>0</v>
      </c>
      <c r="AH457">
        <v>0</v>
      </c>
      <c r="AI457">
        <v>6.66</v>
      </c>
      <c r="AJ457">
        <v>1</v>
      </c>
      <c r="AK457">
        <v>1</v>
      </c>
      <c r="AL457">
        <v>1</v>
      </c>
      <c r="AN457">
        <v>0</v>
      </c>
      <c r="AO457">
        <v>0</v>
      </c>
      <c r="AP457">
        <v>0</v>
      </c>
      <c r="AQ457">
        <v>0</v>
      </c>
      <c r="AR457">
        <v>0</v>
      </c>
      <c r="AS457" t="s">
        <v>6</v>
      </c>
      <c r="AT457">
        <v>0.05</v>
      </c>
      <c r="AU457" t="s">
        <v>6</v>
      </c>
      <c r="AV457">
        <v>0</v>
      </c>
      <c r="AW457">
        <v>1</v>
      </c>
      <c r="AX457">
        <v>-1</v>
      </c>
      <c r="AY457">
        <v>0</v>
      </c>
      <c r="AZ457">
        <v>0</v>
      </c>
      <c r="BA457" t="s">
        <v>6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Y457*Source!I281</f>
        <v>3.236E-2</v>
      </c>
      <c r="CY457">
        <f>AA457</f>
        <v>75258</v>
      </c>
      <c r="CZ457">
        <f>AE457</f>
        <v>11300</v>
      </c>
      <c r="DA457">
        <f>AI457</f>
        <v>6.66</v>
      </c>
      <c r="DB457">
        <f t="shared" si="77"/>
        <v>565</v>
      </c>
      <c r="DC457">
        <f t="shared" si="78"/>
        <v>0</v>
      </c>
    </row>
    <row r="458" spans="1:107" x14ac:dyDescent="0.2">
      <c r="A458">
        <f>ROW(Source!A281)</f>
        <v>281</v>
      </c>
      <c r="B458">
        <v>16781639</v>
      </c>
      <c r="C458">
        <v>16782435</v>
      </c>
      <c r="D458">
        <v>15162257</v>
      </c>
      <c r="E458">
        <v>17</v>
      </c>
      <c r="F458">
        <v>1</v>
      </c>
      <c r="G458">
        <v>1</v>
      </c>
      <c r="H458">
        <v>3</v>
      </c>
      <c r="I458" t="s">
        <v>343</v>
      </c>
      <c r="J458" t="s">
        <v>6</v>
      </c>
      <c r="K458" t="s">
        <v>344</v>
      </c>
      <c r="L458">
        <v>1346</v>
      </c>
      <c r="N458">
        <v>1009</v>
      </c>
      <c r="O458" t="s">
        <v>201</v>
      </c>
      <c r="P458" t="s">
        <v>201</v>
      </c>
      <c r="Q458">
        <v>1</v>
      </c>
      <c r="W458">
        <v>0</v>
      </c>
      <c r="X458">
        <v>290394019</v>
      </c>
      <c r="Y458">
        <v>50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6.66</v>
      </c>
      <c r="AJ458">
        <v>1</v>
      </c>
      <c r="AK458">
        <v>1</v>
      </c>
      <c r="AL458">
        <v>1</v>
      </c>
      <c r="AN458">
        <v>0</v>
      </c>
      <c r="AO458">
        <v>0</v>
      </c>
      <c r="AP458">
        <v>0</v>
      </c>
      <c r="AQ458">
        <v>0</v>
      </c>
      <c r="AR458">
        <v>0</v>
      </c>
      <c r="AS458" t="s">
        <v>6</v>
      </c>
      <c r="AT458">
        <v>50</v>
      </c>
      <c r="AU458" t="s">
        <v>6</v>
      </c>
      <c r="AV458">
        <v>0</v>
      </c>
      <c r="AW458">
        <v>2</v>
      </c>
      <c r="AX458">
        <v>16782442</v>
      </c>
      <c r="AY458">
        <v>1</v>
      </c>
      <c r="AZ458">
        <v>0</v>
      </c>
      <c r="BA458">
        <v>454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Y458*Source!I281</f>
        <v>32.36</v>
      </c>
      <c r="CY458">
        <f>AA458</f>
        <v>0</v>
      </c>
      <c r="CZ458">
        <f>AE458</f>
        <v>0</v>
      </c>
      <c r="DA458">
        <f>AI458</f>
        <v>6.66</v>
      </c>
      <c r="DB458">
        <f t="shared" si="77"/>
        <v>0</v>
      </c>
      <c r="DC458">
        <f t="shared" si="78"/>
        <v>0</v>
      </c>
    </row>
    <row r="459" spans="1:107" x14ac:dyDescent="0.2">
      <c r="A459">
        <f>ROW(Source!A353)</f>
        <v>353</v>
      </c>
      <c r="B459">
        <v>16781625</v>
      </c>
      <c r="C459">
        <v>16782521</v>
      </c>
      <c r="D459">
        <v>15430767</v>
      </c>
      <c r="E459">
        <v>1</v>
      </c>
      <c r="F459">
        <v>1</v>
      </c>
      <c r="G459">
        <v>1</v>
      </c>
      <c r="H459">
        <v>1</v>
      </c>
      <c r="I459" t="s">
        <v>828</v>
      </c>
      <c r="J459" t="s">
        <v>6</v>
      </c>
      <c r="K459" t="s">
        <v>829</v>
      </c>
      <c r="L459">
        <v>1191</v>
      </c>
      <c r="N459">
        <v>1013</v>
      </c>
      <c r="O459" t="s">
        <v>660</v>
      </c>
      <c r="P459" t="s">
        <v>660</v>
      </c>
      <c r="Q459">
        <v>1</v>
      </c>
      <c r="W459">
        <v>0</v>
      </c>
      <c r="X459">
        <v>-400197608</v>
      </c>
      <c r="Y459">
        <v>5</v>
      </c>
      <c r="AA459">
        <v>0</v>
      </c>
      <c r="AB459">
        <v>0</v>
      </c>
      <c r="AC459">
        <v>0</v>
      </c>
      <c r="AD459">
        <v>8.5299999999999994</v>
      </c>
      <c r="AE459">
        <v>0</v>
      </c>
      <c r="AF459">
        <v>0</v>
      </c>
      <c r="AG459">
        <v>0</v>
      </c>
      <c r="AH459">
        <v>8.5299999999999994</v>
      </c>
      <c r="AI459">
        <v>1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6</v>
      </c>
      <c r="AT459">
        <v>5</v>
      </c>
      <c r="AU459" t="s">
        <v>6</v>
      </c>
      <c r="AV459">
        <v>1</v>
      </c>
      <c r="AW459">
        <v>2</v>
      </c>
      <c r="AX459">
        <v>16782522</v>
      </c>
      <c r="AY459">
        <v>1</v>
      </c>
      <c r="AZ459">
        <v>0</v>
      </c>
      <c r="BA459">
        <v>455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Y459*Source!I353</f>
        <v>1</v>
      </c>
      <c r="CY459">
        <f>AD459</f>
        <v>8.5299999999999994</v>
      </c>
      <c r="CZ459">
        <f>AH459</f>
        <v>8.5299999999999994</v>
      </c>
      <c r="DA459">
        <f>AL459</f>
        <v>1</v>
      </c>
      <c r="DB459">
        <f t="shared" si="77"/>
        <v>42.65</v>
      </c>
      <c r="DC459">
        <f t="shared" si="78"/>
        <v>0</v>
      </c>
    </row>
    <row r="460" spans="1:107" x14ac:dyDescent="0.2">
      <c r="A460">
        <f>ROW(Source!A354)</f>
        <v>354</v>
      </c>
      <c r="B460">
        <v>16781639</v>
      </c>
      <c r="C460">
        <v>16782521</v>
      </c>
      <c r="D460">
        <v>15430767</v>
      </c>
      <c r="E460">
        <v>1</v>
      </c>
      <c r="F460">
        <v>1</v>
      </c>
      <c r="G460">
        <v>1</v>
      </c>
      <c r="H460">
        <v>1</v>
      </c>
      <c r="I460" t="s">
        <v>828</v>
      </c>
      <c r="J460" t="s">
        <v>6</v>
      </c>
      <c r="K460" t="s">
        <v>829</v>
      </c>
      <c r="L460">
        <v>1191</v>
      </c>
      <c r="N460">
        <v>1013</v>
      </c>
      <c r="O460" t="s">
        <v>660</v>
      </c>
      <c r="P460" t="s">
        <v>660</v>
      </c>
      <c r="Q460">
        <v>1</v>
      </c>
      <c r="W460">
        <v>0</v>
      </c>
      <c r="X460">
        <v>-400197608</v>
      </c>
      <c r="Y460">
        <v>5</v>
      </c>
      <c r="AA460">
        <v>0</v>
      </c>
      <c r="AB460">
        <v>0</v>
      </c>
      <c r="AC460">
        <v>0</v>
      </c>
      <c r="AD460">
        <v>56.81</v>
      </c>
      <c r="AE460">
        <v>0</v>
      </c>
      <c r="AF460">
        <v>0</v>
      </c>
      <c r="AG460">
        <v>0</v>
      </c>
      <c r="AH460">
        <v>8.5299999999999994</v>
      </c>
      <c r="AI460">
        <v>1</v>
      </c>
      <c r="AJ460">
        <v>1</v>
      </c>
      <c r="AK460">
        <v>1</v>
      </c>
      <c r="AL460">
        <v>6.66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6</v>
      </c>
      <c r="AT460">
        <v>5</v>
      </c>
      <c r="AU460" t="s">
        <v>6</v>
      </c>
      <c r="AV460">
        <v>1</v>
      </c>
      <c r="AW460">
        <v>2</v>
      </c>
      <c r="AX460">
        <v>16782522</v>
      </c>
      <c r="AY460">
        <v>1</v>
      </c>
      <c r="AZ460">
        <v>0</v>
      </c>
      <c r="BA460">
        <v>456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Y460*Source!I354</f>
        <v>1</v>
      </c>
      <c r="CY460">
        <f>AD460</f>
        <v>56.81</v>
      </c>
      <c r="CZ460">
        <f>AH460</f>
        <v>8.5299999999999994</v>
      </c>
      <c r="DA460">
        <f>AL460</f>
        <v>6.66</v>
      </c>
      <c r="DB460">
        <f t="shared" si="77"/>
        <v>42.65</v>
      </c>
      <c r="DC460">
        <f t="shared" si="78"/>
        <v>0</v>
      </c>
    </row>
    <row r="461" spans="1:107" x14ac:dyDescent="0.2">
      <c r="A461">
        <f>ROW(Source!A355)</f>
        <v>355</v>
      </c>
      <c r="B461">
        <v>16781625</v>
      </c>
      <c r="C461">
        <v>16782523</v>
      </c>
      <c r="D461">
        <v>15430497</v>
      </c>
      <c r="E461">
        <v>1</v>
      </c>
      <c r="F461">
        <v>1</v>
      </c>
      <c r="G461">
        <v>1</v>
      </c>
      <c r="H461">
        <v>1</v>
      </c>
      <c r="I461" t="s">
        <v>820</v>
      </c>
      <c r="J461" t="s">
        <v>6</v>
      </c>
      <c r="K461" t="s">
        <v>821</v>
      </c>
      <c r="L461">
        <v>1191</v>
      </c>
      <c r="N461">
        <v>1013</v>
      </c>
      <c r="O461" t="s">
        <v>660</v>
      </c>
      <c r="P461" t="s">
        <v>660</v>
      </c>
      <c r="Q461">
        <v>1</v>
      </c>
      <c r="W461">
        <v>0</v>
      </c>
      <c r="X461">
        <v>-719309759</v>
      </c>
      <c r="Y461">
        <v>362.26149999999996</v>
      </c>
      <c r="AA461">
        <v>0</v>
      </c>
      <c r="AB461">
        <v>0</v>
      </c>
      <c r="AC461">
        <v>0</v>
      </c>
      <c r="AD461">
        <v>8.86</v>
      </c>
      <c r="AE461">
        <v>0</v>
      </c>
      <c r="AF461">
        <v>0</v>
      </c>
      <c r="AG461">
        <v>0</v>
      </c>
      <c r="AH461">
        <v>8.86</v>
      </c>
      <c r="AI461">
        <v>1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6</v>
      </c>
      <c r="AT461">
        <v>315.01</v>
      </c>
      <c r="AU461" t="s">
        <v>361</v>
      </c>
      <c r="AV461">
        <v>1</v>
      </c>
      <c r="AW461">
        <v>2</v>
      </c>
      <c r="AX461">
        <v>16782524</v>
      </c>
      <c r="AY461">
        <v>1</v>
      </c>
      <c r="AZ461">
        <v>0</v>
      </c>
      <c r="BA461">
        <v>457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Y461*Source!I355</f>
        <v>0.61584454999999994</v>
      </c>
      <c r="CY461">
        <f>AD461</f>
        <v>8.86</v>
      </c>
      <c r="CZ461">
        <f>AH461</f>
        <v>8.86</v>
      </c>
      <c r="DA461">
        <f>AL461</f>
        <v>1</v>
      </c>
      <c r="DB461">
        <f>ROUND((ROUND(AT461*CZ461,2)*1.15),6)</f>
        <v>3209.6385</v>
      </c>
      <c r="DC461">
        <f>ROUND((ROUND(AT461*AG461,2)*1.15),6)</f>
        <v>0</v>
      </c>
    </row>
    <row r="462" spans="1:107" x14ac:dyDescent="0.2">
      <c r="A462">
        <f>ROW(Source!A355)</f>
        <v>355</v>
      </c>
      <c r="B462">
        <v>16781625</v>
      </c>
      <c r="C462">
        <v>16782523</v>
      </c>
      <c r="D462">
        <v>15430395</v>
      </c>
      <c r="E462">
        <v>1</v>
      </c>
      <c r="F462">
        <v>1</v>
      </c>
      <c r="G462">
        <v>1</v>
      </c>
      <c r="H462">
        <v>1</v>
      </c>
      <c r="I462" t="s">
        <v>661</v>
      </c>
      <c r="J462" t="s">
        <v>6</v>
      </c>
      <c r="K462" t="s">
        <v>662</v>
      </c>
      <c r="L462">
        <v>1191</v>
      </c>
      <c r="N462">
        <v>1013</v>
      </c>
      <c r="O462" t="s">
        <v>660</v>
      </c>
      <c r="P462" t="s">
        <v>660</v>
      </c>
      <c r="Q462">
        <v>1</v>
      </c>
      <c r="W462">
        <v>0</v>
      </c>
      <c r="X462">
        <v>-1417349443</v>
      </c>
      <c r="Y462">
        <v>0.62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1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6</v>
      </c>
      <c r="AT462">
        <v>0.62</v>
      </c>
      <c r="AU462" t="s">
        <v>6</v>
      </c>
      <c r="AV462">
        <v>2</v>
      </c>
      <c r="AW462">
        <v>2</v>
      </c>
      <c r="AX462">
        <v>16782525</v>
      </c>
      <c r="AY462">
        <v>1</v>
      </c>
      <c r="AZ462">
        <v>2048</v>
      </c>
      <c r="BA462">
        <v>458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Y462*Source!I355</f>
        <v>1.054E-3</v>
      </c>
      <c r="CY462">
        <f>AD462</f>
        <v>0</v>
      </c>
      <c r="CZ462">
        <f>AH462</f>
        <v>0</v>
      </c>
      <c r="DA462">
        <f>AL462</f>
        <v>1</v>
      </c>
      <c r="DB462">
        <f>ROUND(ROUND(AT462*CZ462,2),6)</f>
        <v>0</v>
      </c>
      <c r="DC462">
        <f>ROUND(ROUND(AT462*AG462,2),6)</f>
        <v>0</v>
      </c>
    </row>
    <row r="463" spans="1:107" x14ac:dyDescent="0.2">
      <c r="A463">
        <f>ROW(Source!A355)</f>
        <v>355</v>
      </c>
      <c r="B463">
        <v>16781625</v>
      </c>
      <c r="C463">
        <v>16782523</v>
      </c>
      <c r="D463">
        <v>15247680</v>
      </c>
      <c r="E463">
        <v>1</v>
      </c>
      <c r="F463">
        <v>1</v>
      </c>
      <c r="G463">
        <v>1</v>
      </c>
      <c r="H463">
        <v>2</v>
      </c>
      <c r="I463" t="s">
        <v>671</v>
      </c>
      <c r="J463" t="s">
        <v>672</v>
      </c>
      <c r="K463" t="s">
        <v>673</v>
      </c>
      <c r="L463">
        <v>1368</v>
      </c>
      <c r="N463">
        <v>1011</v>
      </c>
      <c r="O463" t="s">
        <v>666</v>
      </c>
      <c r="P463" t="s">
        <v>666</v>
      </c>
      <c r="Q463">
        <v>1</v>
      </c>
      <c r="W463">
        <v>0</v>
      </c>
      <c r="X463">
        <v>-1718674368</v>
      </c>
      <c r="Y463">
        <v>0.3125</v>
      </c>
      <c r="AA463">
        <v>0</v>
      </c>
      <c r="AB463">
        <v>111.99</v>
      </c>
      <c r="AC463">
        <v>13.5</v>
      </c>
      <c r="AD463">
        <v>0</v>
      </c>
      <c r="AE463">
        <v>0</v>
      </c>
      <c r="AF463">
        <v>111.99</v>
      </c>
      <c r="AG463">
        <v>13.5</v>
      </c>
      <c r="AH463">
        <v>0</v>
      </c>
      <c r="AI463">
        <v>1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6</v>
      </c>
      <c r="AT463">
        <v>0.25</v>
      </c>
      <c r="AU463" t="s">
        <v>360</v>
      </c>
      <c r="AV463">
        <v>0</v>
      </c>
      <c r="AW463">
        <v>2</v>
      </c>
      <c r="AX463">
        <v>16782526</v>
      </c>
      <c r="AY463">
        <v>1</v>
      </c>
      <c r="AZ463">
        <v>0</v>
      </c>
      <c r="BA463">
        <v>459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Y463*Source!I355</f>
        <v>5.3124999999999993E-4</v>
      </c>
      <c r="CY463">
        <f>AB463</f>
        <v>111.99</v>
      </c>
      <c r="CZ463">
        <f>AF463</f>
        <v>111.99</v>
      </c>
      <c r="DA463">
        <f>AJ463</f>
        <v>1</v>
      </c>
      <c r="DB463">
        <f>ROUND((ROUND(AT463*CZ463,2)*1.25),6)</f>
        <v>35</v>
      </c>
      <c r="DC463">
        <f>ROUND((ROUND(AT463*AG463,2)*1.25),6)</f>
        <v>4.2249999999999996</v>
      </c>
    </row>
    <row r="464" spans="1:107" x14ac:dyDescent="0.2">
      <c r="A464">
        <f>ROW(Source!A355)</f>
        <v>355</v>
      </c>
      <c r="B464">
        <v>16781625</v>
      </c>
      <c r="C464">
        <v>16782523</v>
      </c>
      <c r="D464">
        <v>15249073</v>
      </c>
      <c r="E464">
        <v>1</v>
      </c>
      <c r="F464">
        <v>1</v>
      </c>
      <c r="G464">
        <v>1</v>
      </c>
      <c r="H464">
        <v>2</v>
      </c>
      <c r="I464" t="s">
        <v>674</v>
      </c>
      <c r="J464" t="s">
        <v>675</v>
      </c>
      <c r="K464" t="s">
        <v>676</v>
      </c>
      <c r="L464">
        <v>1368</v>
      </c>
      <c r="N464">
        <v>1011</v>
      </c>
      <c r="O464" t="s">
        <v>666</v>
      </c>
      <c r="P464" t="s">
        <v>666</v>
      </c>
      <c r="Q464">
        <v>1</v>
      </c>
      <c r="W464">
        <v>0</v>
      </c>
      <c r="X464">
        <v>1372534845</v>
      </c>
      <c r="Y464">
        <v>0.46250000000000002</v>
      </c>
      <c r="AA464">
        <v>0</v>
      </c>
      <c r="AB464">
        <v>65.709999999999994</v>
      </c>
      <c r="AC464">
        <v>11.6</v>
      </c>
      <c r="AD464">
        <v>0</v>
      </c>
      <c r="AE464">
        <v>0</v>
      </c>
      <c r="AF464">
        <v>65.709999999999994</v>
      </c>
      <c r="AG464">
        <v>11.6</v>
      </c>
      <c r="AH464">
        <v>0</v>
      </c>
      <c r="AI464">
        <v>1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1</v>
      </c>
      <c r="AQ464">
        <v>0</v>
      </c>
      <c r="AR464">
        <v>0</v>
      </c>
      <c r="AS464" t="s">
        <v>6</v>
      </c>
      <c r="AT464">
        <v>0.37</v>
      </c>
      <c r="AU464" t="s">
        <v>360</v>
      </c>
      <c r="AV464">
        <v>0</v>
      </c>
      <c r="AW464">
        <v>2</v>
      </c>
      <c r="AX464">
        <v>16782527</v>
      </c>
      <c r="AY464">
        <v>1</v>
      </c>
      <c r="AZ464">
        <v>0</v>
      </c>
      <c r="BA464">
        <v>460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Y464*Source!I355</f>
        <v>7.8624999999999995E-4</v>
      </c>
      <c r="CY464">
        <f>AB464</f>
        <v>65.709999999999994</v>
      </c>
      <c r="CZ464">
        <f>AF464</f>
        <v>65.709999999999994</v>
      </c>
      <c r="DA464">
        <f>AJ464</f>
        <v>1</v>
      </c>
      <c r="DB464">
        <f>ROUND((ROUND(AT464*CZ464,2)*1.25),6)</f>
        <v>30.387499999999999</v>
      </c>
      <c r="DC464">
        <f>ROUND((ROUND(AT464*AG464,2)*1.25),6)</f>
        <v>5.3624999999999998</v>
      </c>
    </row>
    <row r="465" spans="1:107" x14ac:dyDescent="0.2">
      <c r="A465">
        <f>ROW(Source!A355)</f>
        <v>355</v>
      </c>
      <c r="B465">
        <v>16781625</v>
      </c>
      <c r="C465">
        <v>16782523</v>
      </c>
      <c r="D465">
        <v>15192016</v>
      </c>
      <c r="E465">
        <v>1</v>
      </c>
      <c r="F465">
        <v>1</v>
      </c>
      <c r="G465">
        <v>1</v>
      </c>
      <c r="H465">
        <v>3</v>
      </c>
      <c r="I465" t="s">
        <v>912</v>
      </c>
      <c r="J465" t="s">
        <v>913</v>
      </c>
      <c r="K465" t="s">
        <v>914</v>
      </c>
      <c r="L465">
        <v>1348</v>
      </c>
      <c r="N465">
        <v>1009</v>
      </c>
      <c r="O465" t="s">
        <v>193</v>
      </c>
      <c r="P465" t="s">
        <v>193</v>
      </c>
      <c r="Q465">
        <v>1000</v>
      </c>
      <c r="W465">
        <v>0</v>
      </c>
      <c r="X465">
        <v>1921210966</v>
      </c>
      <c r="Y465">
        <v>1</v>
      </c>
      <c r="AA465">
        <v>10100</v>
      </c>
      <c r="AB465">
        <v>0</v>
      </c>
      <c r="AC465">
        <v>0</v>
      </c>
      <c r="AD465">
        <v>0</v>
      </c>
      <c r="AE465">
        <v>10100</v>
      </c>
      <c r="AF465">
        <v>0</v>
      </c>
      <c r="AG465">
        <v>0</v>
      </c>
      <c r="AH465">
        <v>0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6</v>
      </c>
      <c r="AT465">
        <v>1</v>
      </c>
      <c r="AU465" t="s">
        <v>6</v>
      </c>
      <c r="AV465">
        <v>0</v>
      </c>
      <c r="AW465">
        <v>2</v>
      </c>
      <c r="AX465">
        <v>16782529</v>
      </c>
      <c r="AY465">
        <v>1</v>
      </c>
      <c r="AZ465">
        <v>0</v>
      </c>
      <c r="BA465">
        <v>462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Y465*Source!I355</f>
        <v>1.6999999999999999E-3</v>
      </c>
      <c r="CY465">
        <f>AA465</f>
        <v>10100</v>
      </c>
      <c r="CZ465">
        <f>AE465</f>
        <v>10100</v>
      </c>
      <c r="DA465">
        <f>AI465</f>
        <v>1</v>
      </c>
      <c r="DB465">
        <f>ROUND(ROUND(AT465*CZ465,2),6)</f>
        <v>10100</v>
      </c>
      <c r="DC465">
        <f>ROUND(ROUND(AT465*AG465,2),6)</f>
        <v>0</v>
      </c>
    </row>
    <row r="466" spans="1:107" x14ac:dyDescent="0.2">
      <c r="A466">
        <f>ROW(Source!A356)</f>
        <v>356</v>
      </c>
      <c r="B466">
        <v>16781639</v>
      </c>
      <c r="C466">
        <v>16782523</v>
      </c>
      <c r="D466">
        <v>15430497</v>
      </c>
      <c r="E466">
        <v>1</v>
      </c>
      <c r="F466">
        <v>1</v>
      </c>
      <c r="G466">
        <v>1</v>
      </c>
      <c r="H466">
        <v>1</v>
      </c>
      <c r="I466" t="s">
        <v>820</v>
      </c>
      <c r="J466" t="s">
        <v>6</v>
      </c>
      <c r="K466" t="s">
        <v>821</v>
      </c>
      <c r="L466">
        <v>1191</v>
      </c>
      <c r="N466">
        <v>1013</v>
      </c>
      <c r="O466" t="s">
        <v>660</v>
      </c>
      <c r="P466" t="s">
        <v>660</v>
      </c>
      <c r="Q466">
        <v>1</v>
      </c>
      <c r="W466">
        <v>0</v>
      </c>
      <c r="X466">
        <v>-719309759</v>
      </c>
      <c r="Y466">
        <v>362.26149999999996</v>
      </c>
      <c r="AA466">
        <v>0</v>
      </c>
      <c r="AB466">
        <v>0</v>
      </c>
      <c r="AC466">
        <v>0</v>
      </c>
      <c r="AD466">
        <v>59.01</v>
      </c>
      <c r="AE466">
        <v>0</v>
      </c>
      <c r="AF466">
        <v>0</v>
      </c>
      <c r="AG466">
        <v>0</v>
      </c>
      <c r="AH466">
        <v>8.86</v>
      </c>
      <c r="AI466">
        <v>1</v>
      </c>
      <c r="AJ466">
        <v>1</v>
      </c>
      <c r="AK466">
        <v>1</v>
      </c>
      <c r="AL466">
        <v>6.66</v>
      </c>
      <c r="AN466">
        <v>0</v>
      </c>
      <c r="AO466">
        <v>1</v>
      </c>
      <c r="AP466">
        <v>1</v>
      </c>
      <c r="AQ466">
        <v>0</v>
      </c>
      <c r="AR466">
        <v>0</v>
      </c>
      <c r="AS466" t="s">
        <v>6</v>
      </c>
      <c r="AT466">
        <v>315.01</v>
      </c>
      <c r="AU466" t="s">
        <v>361</v>
      </c>
      <c r="AV466">
        <v>1</v>
      </c>
      <c r="AW466">
        <v>2</v>
      </c>
      <c r="AX466">
        <v>16782524</v>
      </c>
      <c r="AY466">
        <v>1</v>
      </c>
      <c r="AZ466">
        <v>0</v>
      </c>
      <c r="BA466">
        <v>463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Y466*Source!I356</f>
        <v>0.61584454999999994</v>
      </c>
      <c r="CY466">
        <f>AD466</f>
        <v>59.01</v>
      </c>
      <c r="CZ466">
        <f>AH466</f>
        <v>8.86</v>
      </c>
      <c r="DA466">
        <f>AL466</f>
        <v>6.66</v>
      </c>
      <c r="DB466">
        <f>ROUND((ROUND(AT466*CZ466,2)*1.15),6)</f>
        <v>3209.6385</v>
      </c>
      <c r="DC466">
        <f>ROUND((ROUND(AT466*AG466,2)*1.15),6)</f>
        <v>0</v>
      </c>
    </row>
    <row r="467" spans="1:107" x14ac:dyDescent="0.2">
      <c r="A467">
        <f>ROW(Source!A356)</f>
        <v>356</v>
      </c>
      <c r="B467">
        <v>16781639</v>
      </c>
      <c r="C467">
        <v>16782523</v>
      </c>
      <c r="D467">
        <v>15430395</v>
      </c>
      <c r="E467">
        <v>1</v>
      </c>
      <c r="F467">
        <v>1</v>
      </c>
      <c r="G467">
        <v>1</v>
      </c>
      <c r="H467">
        <v>1</v>
      </c>
      <c r="I467" t="s">
        <v>661</v>
      </c>
      <c r="J467" t="s">
        <v>6</v>
      </c>
      <c r="K467" t="s">
        <v>662</v>
      </c>
      <c r="L467">
        <v>1191</v>
      </c>
      <c r="N467">
        <v>1013</v>
      </c>
      <c r="O467" t="s">
        <v>660</v>
      </c>
      <c r="P467" t="s">
        <v>660</v>
      </c>
      <c r="Q467">
        <v>1</v>
      </c>
      <c r="W467">
        <v>0</v>
      </c>
      <c r="X467">
        <v>-1417349443</v>
      </c>
      <c r="Y467">
        <v>0.62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1</v>
      </c>
      <c r="AJ467">
        <v>1</v>
      </c>
      <c r="AK467">
        <v>6.66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6</v>
      </c>
      <c r="AT467">
        <v>0.62</v>
      </c>
      <c r="AU467" t="s">
        <v>6</v>
      </c>
      <c r="AV467">
        <v>2</v>
      </c>
      <c r="AW467">
        <v>2</v>
      </c>
      <c r="AX467">
        <v>16782525</v>
      </c>
      <c r="AY467">
        <v>1</v>
      </c>
      <c r="AZ467">
        <v>2048</v>
      </c>
      <c r="BA467">
        <v>464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Y467*Source!I356</f>
        <v>1.054E-3</v>
      </c>
      <c r="CY467">
        <f>AD467</f>
        <v>0</v>
      </c>
      <c r="CZ467">
        <f>AH467</f>
        <v>0</v>
      </c>
      <c r="DA467">
        <f>AL467</f>
        <v>1</v>
      </c>
      <c r="DB467">
        <f>ROUND(ROUND(AT467*CZ467,2),6)</f>
        <v>0</v>
      </c>
      <c r="DC467">
        <f>ROUND(ROUND(AT467*AG467,2),6)</f>
        <v>0</v>
      </c>
    </row>
    <row r="468" spans="1:107" x14ac:dyDescent="0.2">
      <c r="A468">
        <f>ROW(Source!A356)</f>
        <v>356</v>
      </c>
      <c r="B468">
        <v>16781639</v>
      </c>
      <c r="C468">
        <v>16782523</v>
      </c>
      <c r="D468">
        <v>15247680</v>
      </c>
      <c r="E468">
        <v>1</v>
      </c>
      <c r="F468">
        <v>1</v>
      </c>
      <c r="G468">
        <v>1</v>
      </c>
      <c r="H468">
        <v>2</v>
      </c>
      <c r="I468" t="s">
        <v>671</v>
      </c>
      <c r="J468" t="s">
        <v>672</v>
      </c>
      <c r="K468" t="s">
        <v>673</v>
      </c>
      <c r="L468">
        <v>1368</v>
      </c>
      <c r="N468">
        <v>1011</v>
      </c>
      <c r="O468" t="s">
        <v>666</v>
      </c>
      <c r="P468" t="s">
        <v>666</v>
      </c>
      <c r="Q468">
        <v>1</v>
      </c>
      <c r="W468">
        <v>0</v>
      </c>
      <c r="X468">
        <v>-1718674368</v>
      </c>
      <c r="Y468">
        <v>0.3125</v>
      </c>
      <c r="AA468">
        <v>0</v>
      </c>
      <c r="AB468">
        <v>745.85</v>
      </c>
      <c r="AC468">
        <v>13.5</v>
      </c>
      <c r="AD468">
        <v>0</v>
      </c>
      <c r="AE468">
        <v>0</v>
      </c>
      <c r="AF468">
        <v>111.99</v>
      </c>
      <c r="AG468">
        <v>13.5</v>
      </c>
      <c r="AH468">
        <v>0</v>
      </c>
      <c r="AI468">
        <v>1</v>
      </c>
      <c r="AJ468">
        <v>6.66</v>
      </c>
      <c r="AK468">
        <v>1</v>
      </c>
      <c r="AL468">
        <v>1</v>
      </c>
      <c r="AN468">
        <v>0</v>
      </c>
      <c r="AO468">
        <v>1</v>
      </c>
      <c r="AP468">
        <v>1</v>
      </c>
      <c r="AQ468">
        <v>0</v>
      </c>
      <c r="AR468">
        <v>0</v>
      </c>
      <c r="AS468" t="s">
        <v>6</v>
      </c>
      <c r="AT468">
        <v>0.25</v>
      </c>
      <c r="AU468" t="s">
        <v>360</v>
      </c>
      <c r="AV468">
        <v>0</v>
      </c>
      <c r="AW468">
        <v>2</v>
      </c>
      <c r="AX468">
        <v>16782526</v>
      </c>
      <c r="AY468">
        <v>1</v>
      </c>
      <c r="AZ468">
        <v>0</v>
      </c>
      <c r="BA468">
        <v>465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Y468*Source!I356</f>
        <v>5.3124999999999993E-4</v>
      </c>
      <c r="CY468">
        <f>AB468</f>
        <v>745.85</v>
      </c>
      <c r="CZ468">
        <f>AF468</f>
        <v>111.99</v>
      </c>
      <c r="DA468">
        <f>AJ468</f>
        <v>6.66</v>
      </c>
      <c r="DB468">
        <f>ROUND((ROUND(AT468*CZ468,2)*1.25),6)</f>
        <v>35</v>
      </c>
      <c r="DC468">
        <f>ROUND((ROUND(AT468*AG468,2)*1.25),6)</f>
        <v>4.2249999999999996</v>
      </c>
    </row>
    <row r="469" spans="1:107" x14ac:dyDescent="0.2">
      <c r="A469">
        <f>ROW(Source!A356)</f>
        <v>356</v>
      </c>
      <c r="B469">
        <v>16781639</v>
      </c>
      <c r="C469">
        <v>16782523</v>
      </c>
      <c r="D469">
        <v>15249073</v>
      </c>
      <c r="E469">
        <v>1</v>
      </c>
      <c r="F469">
        <v>1</v>
      </c>
      <c r="G469">
        <v>1</v>
      </c>
      <c r="H469">
        <v>2</v>
      </c>
      <c r="I469" t="s">
        <v>674</v>
      </c>
      <c r="J469" t="s">
        <v>675</v>
      </c>
      <c r="K469" t="s">
        <v>676</v>
      </c>
      <c r="L469">
        <v>1368</v>
      </c>
      <c r="N469">
        <v>1011</v>
      </c>
      <c r="O469" t="s">
        <v>666</v>
      </c>
      <c r="P469" t="s">
        <v>666</v>
      </c>
      <c r="Q469">
        <v>1</v>
      </c>
      <c r="W469">
        <v>0</v>
      </c>
      <c r="X469">
        <v>1372534845</v>
      </c>
      <c r="Y469">
        <v>0.46250000000000002</v>
      </c>
      <c r="AA469">
        <v>0</v>
      </c>
      <c r="AB469">
        <v>437.63</v>
      </c>
      <c r="AC469">
        <v>11.6</v>
      </c>
      <c r="AD469">
        <v>0</v>
      </c>
      <c r="AE469">
        <v>0</v>
      </c>
      <c r="AF469">
        <v>65.709999999999994</v>
      </c>
      <c r="AG469">
        <v>11.6</v>
      </c>
      <c r="AH469">
        <v>0</v>
      </c>
      <c r="AI469">
        <v>1</v>
      </c>
      <c r="AJ469">
        <v>6.66</v>
      </c>
      <c r="AK469">
        <v>1</v>
      </c>
      <c r="AL469">
        <v>1</v>
      </c>
      <c r="AN469">
        <v>0</v>
      </c>
      <c r="AO469">
        <v>1</v>
      </c>
      <c r="AP469">
        <v>1</v>
      </c>
      <c r="AQ469">
        <v>0</v>
      </c>
      <c r="AR469">
        <v>0</v>
      </c>
      <c r="AS469" t="s">
        <v>6</v>
      </c>
      <c r="AT469">
        <v>0.37</v>
      </c>
      <c r="AU469" t="s">
        <v>360</v>
      </c>
      <c r="AV469">
        <v>0</v>
      </c>
      <c r="AW469">
        <v>2</v>
      </c>
      <c r="AX469">
        <v>16782527</v>
      </c>
      <c r="AY469">
        <v>1</v>
      </c>
      <c r="AZ469">
        <v>0</v>
      </c>
      <c r="BA469">
        <v>466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Y469*Source!I356</f>
        <v>7.8624999999999995E-4</v>
      </c>
      <c r="CY469">
        <f>AB469</f>
        <v>437.63</v>
      </c>
      <c r="CZ469">
        <f>AF469</f>
        <v>65.709999999999994</v>
      </c>
      <c r="DA469">
        <f>AJ469</f>
        <v>6.66</v>
      </c>
      <c r="DB469">
        <f>ROUND((ROUND(AT469*CZ469,2)*1.25),6)</f>
        <v>30.387499999999999</v>
      </c>
      <c r="DC469">
        <f>ROUND((ROUND(AT469*AG469,2)*1.25),6)</f>
        <v>5.3624999999999998</v>
      </c>
    </row>
    <row r="470" spans="1:107" x14ac:dyDescent="0.2">
      <c r="A470">
        <f>ROW(Source!A356)</f>
        <v>356</v>
      </c>
      <c r="B470">
        <v>16781639</v>
      </c>
      <c r="C470">
        <v>16782523</v>
      </c>
      <c r="D470">
        <v>15192016</v>
      </c>
      <c r="E470">
        <v>1</v>
      </c>
      <c r="F470">
        <v>1</v>
      </c>
      <c r="G470">
        <v>1</v>
      </c>
      <c r="H470">
        <v>3</v>
      </c>
      <c r="I470" t="s">
        <v>912</v>
      </c>
      <c r="J470" t="s">
        <v>913</v>
      </c>
      <c r="K470" t="s">
        <v>914</v>
      </c>
      <c r="L470">
        <v>1348</v>
      </c>
      <c r="N470">
        <v>1009</v>
      </c>
      <c r="O470" t="s">
        <v>193</v>
      </c>
      <c r="P470" t="s">
        <v>193</v>
      </c>
      <c r="Q470">
        <v>1000</v>
      </c>
      <c r="W470">
        <v>0</v>
      </c>
      <c r="X470">
        <v>1921210966</v>
      </c>
      <c r="Y470">
        <v>1</v>
      </c>
      <c r="AA470">
        <v>67266</v>
      </c>
      <c r="AB470">
        <v>0</v>
      </c>
      <c r="AC470">
        <v>0</v>
      </c>
      <c r="AD470">
        <v>0</v>
      </c>
      <c r="AE470">
        <v>10100</v>
      </c>
      <c r="AF470">
        <v>0</v>
      </c>
      <c r="AG470">
        <v>0</v>
      </c>
      <c r="AH470">
        <v>0</v>
      </c>
      <c r="AI470">
        <v>6.66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6</v>
      </c>
      <c r="AT470">
        <v>1</v>
      </c>
      <c r="AU470" t="s">
        <v>6</v>
      </c>
      <c r="AV470">
        <v>0</v>
      </c>
      <c r="AW470">
        <v>2</v>
      </c>
      <c r="AX470">
        <v>16782529</v>
      </c>
      <c r="AY470">
        <v>1</v>
      </c>
      <c r="AZ470">
        <v>0</v>
      </c>
      <c r="BA470">
        <v>468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Y470*Source!I356</f>
        <v>1.6999999999999999E-3</v>
      </c>
      <c r="CY470">
        <f>AA470</f>
        <v>67266</v>
      </c>
      <c r="CZ470">
        <f>AE470</f>
        <v>10100</v>
      </c>
      <c r="DA470">
        <f>AI470</f>
        <v>6.66</v>
      </c>
      <c r="DB470">
        <f t="shared" ref="DB470:DB533" si="79">ROUND(ROUND(AT470*CZ470,2),6)</f>
        <v>10100</v>
      </c>
      <c r="DC470">
        <f t="shared" ref="DC470:DC533" si="80">ROUND(ROUND(AT470*AG470,2),6)</f>
        <v>0</v>
      </c>
    </row>
    <row r="471" spans="1:107" x14ac:dyDescent="0.2">
      <c r="A471">
        <f>ROW(Source!A357)</f>
        <v>357</v>
      </c>
      <c r="B471">
        <v>16781625</v>
      </c>
      <c r="C471">
        <v>16782531</v>
      </c>
      <c r="D471">
        <v>15436556</v>
      </c>
      <c r="E471">
        <v>1</v>
      </c>
      <c r="F471">
        <v>1</v>
      </c>
      <c r="G471">
        <v>1</v>
      </c>
      <c r="H471">
        <v>1</v>
      </c>
      <c r="I471" t="s">
        <v>836</v>
      </c>
      <c r="J471" t="s">
        <v>6</v>
      </c>
      <c r="K471" t="s">
        <v>837</v>
      </c>
      <c r="L471">
        <v>1191</v>
      </c>
      <c r="N471">
        <v>1013</v>
      </c>
      <c r="O471" t="s">
        <v>660</v>
      </c>
      <c r="P471" t="s">
        <v>660</v>
      </c>
      <c r="Q471">
        <v>1</v>
      </c>
      <c r="W471">
        <v>0</v>
      </c>
      <c r="X471">
        <v>1069510174</v>
      </c>
      <c r="Y471">
        <v>62.2</v>
      </c>
      <c r="AA471">
        <v>0</v>
      </c>
      <c r="AB471">
        <v>0</v>
      </c>
      <c r="AC471">
        <v>0</v>
      </c>
      <c r="AD471">
        <v>9.6199999999999992</v>
      </c>
      <c r="AE471">
        <v>0</v>
      </c>
      <c r="AF471">
        <v>0</v>
      </c>
      <c r="AG471">
        <v>0</v>
      </c>
      <c r="AH471">
        <v>9.6199999999999992</v>
      </c>
      <c r="AI471">
        <v>1</v>
      </c>
      <c r="AJ471">
        <v>1</v>
      </c>
      <c r="AK471">
        <v>1</v>
      </c>
      <c r="AL471">
        <v>1</v>
      </c>
      <c r="AN471">
        <v>0</v>
      </c>
      <c r="AO471">
        <v>1</v>
      </c>
      <c r="AP471">
        <v>0</v>
      </c>
      <c r="AQ471">
        <v>0</v>
      </c>
      <c r="AR471">
        <v>0</v>
      </c>
      <c r="AS471" t="s">
        <v>6</v>
      </c>
      <c r="AT471">
        <v>62.2</v>
      </c>
      <c r="AU471" t="s">
        <v>6</v>
      </c>
      <c r="AV471">
        <v>1</v>
      </c>
      <c r="AW471">
        <v>2</v>
      </c>
      <c r="AX471">
        <v>16782532</v>
      </c>
      <c r="AY471">
        <v>1</v>
      </c>
      <c r="AZ471">
        <v>0</v>
      </c>
      <c r="BA471">
        <v>469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Y471*Source!I357</f>
        <v>18.66</v>
      </c>
      <c r="CY471">
        <f>AD471</f>
        <v>9.6199999999999992</v>
      </c>
      <c r="CZ471">
        <f>AH471</f>
        <v>9.6199999999999992</v>
      </c>
      <c r="DA471">
        <f>AL471</f>
        <v>1</v>
      </c>
      <c r="DB471">
        <f t="shared" si="79"/>
        <v>598.36</v>
      </c>
      <c r="DC471">
        <f t="shared" si="80"/>
        <v>0</v>
      </c>
    </row>
    <row r="472" spans="1:107" x14ac:dyDescent="0.2">
      <c r="A472">
        <f>ROW(Source!A357)</f>
        <v>357</v>
      </c>
      <c r="B472">
        <v>16781625</v>
      </c>
      <c r="C472">
        <v>16782531</v>
      </c>
      <c r="D472">
        <v>15430395</v>
      </c>
      <c r="E472">
        <v>1</v>
      </c>
      <c r="F472">
        <v>1</v>
      </c>
      <c r="G472">
        <v>1</v>
      </c>
      <c r="H472">
        <v>1</v>
      </c>
      <c r="I472" t="s">
        <v>661</v>
      </c>
      <c r="J472" t="s">
        <v>6</v>
      </c>
      <c r="K472" t="s">
        <v>662</v>
      </c>
      <c r="L472">
        <v>1191</v>
      </c>
      <c r="N472">
        <v>1013</v>
      </c>
      <c r="O472" t="s">
        <v>660</v>
      </c>
      <c r="P472" t="s">
        <v>660</v>
      </c>
      <c r="Q472">
        <v>1</v>
      </c>
      <c r="W472">
        <v>0</v>
      </c>
      <c r="X472">
        <v>-1417349443</v>
      </c>
      <c r="Y472">
        <v>3.48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6</v>
      </c>
      <c r="AT472">
        <v>3.48</v>
      </c>
      <c r="AU472" t="s">
        <v>6</v>
      </c>
      <c r="AV472">
        <v>2</v>
      </c>
      <c r="AW472">
        <v>2</v>
      </c>
      <c r="AX472">
        <v>16782533</v>
      </c>
      <c r="AY472">
        <v>1</v>
      </c>
      <c r="AZ472">
        <v>0</v>
      </c>
      <c r="BA472">
        <v>470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Y472*Source!I357</f>
        <v>1.044</v>
      </c>
      <c r="CY472">
        <f>AD472</f>
        <v>0</v>
      </c>
      <c r="CZ472">
        <f>AH472</f>
        <v>0</v>
      </c>
      <c r="DA472">
        <f>AL472</f>
        <v>1</v>
      </c>
      <c r="DB472">
        <f t="shared" si="79"/>
        <v>0</v>
      </c>
      <c r="DC472">
        <f t="shared" si="80"/>
        <v>0</v>
      </c>
    </row>
    <row r="473" spans="1:107" x14ac:dyDescent="0.2">
      <c r="A473">
        <f>ROW(Source!A357)</f>
        <v>357</v>
      </c>
      <c r="B473">
        <v>16781625</v>
      </c>
      <c r="C473">
        <v>16782531</v>
      </c>
      <c r="D473">
        <v>15247680</v>
      </c>
      <c r="E473">
        <v>1</v>
      </c>
      <c r="F473">
        <v>1</v>
      </c>
      <c r="G473">
        <v>1</v>
      </c>
      <c r="H473">
        <v>2</v>
      </c>
      <c r="I473" t="s">
        <v>671</v>
      </c>
      <c r="J473" t="s">
        <v>672</v>
      </c>
      <c r="K473" t="s">
        <v>673</v>
      </c>
      <c r="L473">
        <v>1368</v>
      </c>
      <c r="N473">
        <v>1011</v>
      </c>
      <c r="O473" t="s">
        <v>666</v>
      </c>
      <c r="P473" t="s">
        <v>666</v>
      </c>
      <c r="Q473">
        <v>1</v>
      </c>
      <c r="W473">
        <v>0</v>
      </c>
      <c r="X473">
        <v>-1718674368</v>
      </c>
      <c r="Y473">
        <v>1.74</v>
      </c>
      <c r="AA473">
        <v>0</v>
      </c>
      <c r="AB473">
        <v>111.99</v>
      </c>
      <c r="AC473">
        <v>13.5</v>
      </c>
      <c r="AD473">
        <v>0</v>
      </c>
      <c r="AE473">
        <v>0</v>
      </c>
      <c r="AF473">
        <v>111.99</v>
      </c>
      <c r="AG473">
        <v>13.5</v>
      </c>
      <c r="AH473">
        <v>0</v>
      </c>
      <c r="AI473">
        <v>1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6</v>
      </c>
      <c r="AT473">
        <v>1.74</v>
      </c>
      <c r="AU473" t="s">
        <v>6</v>
      </c>
      <c r="AV473">
        <v>0</v>
      </c>
      <c r="AW473">
        <v>2</v>
      </c>
      <c r="AX473">
        <v>16782534</v>
      </c>
      <c r="AY473">
        <v>1</v>
      </c>
      <c r="AZ473">
        <v>0</v>
      </c>
      <c r="BA473">
        <v>471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Y473*Source!I357</f>
        <v>0.52200000000000002</v>
      </c>
      <c r="CY473">
        <f>AB473</f>
        <v>111.99</v>
      </c>
      <c r="CZ473">
        <f>AF473</f>
        <v>111.99</v>
      </c>
      <c r="DA473">
        <f>AJ473</f>
        <v>1</v>
      </c>
      <c r="DB473">
        <f t="shared" si="79"/>
        <v>194.86</v>
      </c>
      <c r="DC473">
        <f t="shared" si="80"/>
        <v>23.49</v>
      </c>
    </row>
    <row r="474" spans="1:107" x14ac:dyDescent="0.2">
      <c r="A474">
        <f>ROW(Source!A357)</f>
        <v>357</v>
      </c>
      <c r="B474">
        <v>16781625</v>
      </c>
      <c r="C474">
        <v>16782531</v>
      </c>
      <c r="D474">
        <v>15249073</v>
      </c>
      <c r="E474">
        <v>1</v>
      </c>
      <c r="F474">
        <v>1</v>
      </c>
      <c r="G474">
        <v>1</v>
      </c>
      <c r="H474">
        <v>2</v>
      </c>
      <c r="I474" t="s">
        <v>674</v>
      </c>
      <c r="J474" t="s">
        <v>675</v>
      </c>
      <c r="K474" t="s">
        <v>676</v>
      </c>
      <c r="L474">
        <v>1368</v>
      </c>
      <c r="N474">
        <v>1011</v>
      </c>
      <c r="O474" t="s">
        <v>666</v>
      </c>
      <c r="P474" t="s">
        <v>666</v>
      </c>
      <c r="Q474">
        <v>1</v>
      </c>
      <c r="W474">
        <v>0</v>
      </c>
      <c r="X474">
        <v>1372534845</v>
      </c>
      <c r="Y474">
        <v>1.74</v>
      </c>
      <c r="AA474">
        <v>0</v>
      </c>
      <c r="AB474">
        <v>65.709999999999994</v>
      </c>
      <c r="AC474">
        <v>11.6</v>
      </c>
      <c r="AD474">
        <v>0</v>
      </c>
      <c r="AE474">
        <v>0</v>
      </c>
      <c r="AF474">
        <v>65.709999999999994</v>
      </c>
      <c r="AG474">
        <v>11.6</v>
      </c>
      <c r="AH474">
        <v>0</v>
      </c>
      <c r="AI474">
        <v>1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6</v>
      </c>
      <c r="AT474">
        <v>1.74</v>
      </c>
      <c r="AU474" t="s">
        <v>6</v>
      </c>
      <c r="AV474">
        <v>0</v>
      </c>
      <c r="AW474">
        <v>2</v>
      </c>
      <c r="AX474">
        <v>16782535</v>
      </c>
      <c r="AY474">
        <v>1</v>
      </c>
      <c r="AZ474">
        <v>0</v>
      </c>
      <c r="BA474">
        <v>472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Y474*Source!I357</f>
        <v>0.52200000000000002</v>
      </c>
      <c r="CY474">
        <f>AB474</f>
        <v>65.709999999999994</v>
      </c>
      <c r="CZ474">
        <f>AF474</f>
        <v>65.709999999999994</v>
      </c>
      <c r="DA474">
        <f>AJ474</f>
        <v>1</v>
      </c>
      <c r="DB474">
        <f t="shared" si="79"/>
        <v>114.34</v>
      </c>
      <c r="DC474">
        <f t="shared" si="80"/>
        <v>20.18</v>
      </c>
    </row>
    <row r="475" spans="1:107" x14ac:dyDescent="0.2">
      <c r="A475">
        <f>ROW(Source!A357)</f>
        <v>357</v>
      </c>
      <c r="B475">
        <v>16781625</v>
      </c>
      <c r="C475">
        <v>16782531</v>
      </c>
      <c r="D475">
        <v>15249377</v>
      </c>
      <c r="E475">
        <v>1</v>
      </c>
      <c r="F475">
        <v>1</v>
      </c>
      <c r="G475">
        <v>1</v>
      </c>
      <c r="H475">
        <v>2</v>
      </c>
      <c r="I475" t="s">
        <v>677</v>
      </c>
      <c r="J475" t="s">
        <v>678</v>
      </c>
      <c r="K475" t="s">
        <v>679</v>
      </c>
      <c r="L475">
        <v>1368</v>
      </c>
      <c r="N475">
        <v>1011</v>
      </c>
      <c r="O475" t="s">
        <v>666</v>
      </c>
      <c r="P475" t="s">
        <v>666</v>
      </c>
      <c r="Q475">
        <v>1</v>
      </c>
      <c r="W475">
        <v>0</v>
      </c>
      <c r="X475">
        <v>-353815937</v>
      </c>
      <c r="Y475">
        <v>15.1</v>
      </c>
      <c r="AA475">
        <v>0</v>
      </c>
      <c r="AB475">
        <v>8.1</v>
      </c>
      <c r="AC475">
        <v>0</v>
      </c>
      <c r="AD475">
        <v>0</v>
      </c>
      <c r="AE475">
        <v>0</v>
      </c>
      <c r="AF475">
        <v>8.1</v>
      </c>
      <c r="AG475">
        <v>0</v>
      </c>
      <c r="AH475">
        <v>0</v>
      </c>
      <c r="AI475">
        <v>1</v>
      </c>
      <c r="AJ475">
        <v>1</v>
      </c>
      <c r="AK475">
        <v>1</v>
      </c>
      <c r="AL475">
        <v>1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6</v>
      </c>
      <c r="AT475">
        <v>15.1</v>
      </c>
      <c r="AU475" t="s">
        <v>6</v>
      </c>
      <c r="AV475">
        <v>0</v>
      </c>
      <c r="AW475">
        <v>2</v>
      </c>
      <c r="AX475">
        <v>16782536</v>
      </c>
      <c r="AY475">
        <v>1</v>
      </c>
      <c r="AZ475">
        <v>0</v>
      </c>
      <c r="BA475">
        <v>473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Y475*Source!I357</f>
        <v>4.5299999999999994</v>
      </c>
      <c r="CY475">
        <f>AB475</f>
        <v>8.1</v>
      </c>
      <c r="CZ475">
        <f>AF475</f>
        <v>8.1</v>
      </c>
      <c r="DA475">
        <f>AJ475</f>
        <v>1</v>
      </c>
      <c r="DB475">
        <f t="shared" si="79"/>
        <v>122.31</v>
      </c>
      <c r="DC475">
        <f t="shared" si="80"/>
        <v>0</v>
      </c>
    </row>
    <row r="476" spans="1:107" x14ac:dyDescent="0.2">
      <c r="A476">
        <f>ROW(Source!A357)</f>
        <v>357</v>
      </c>
      <c r="B476">
        <v>16781625</v>
      </c>
      <c r="C476">
        <v>16782531</v>
      </c>
      <c r="D476">
        <v>15168752</v>
      </c>
      <c r="E476">
        <v>1</v>
      </c>
      <c r="F476">
        <v>1</v>
      </c>
      <c r="G476">
        <v>1</v>
      </c>
      <c r="H476">
        <v>3</v>
      </c>
      <c r="I476" t="s">
        <v>680</v>
      </c>
      <c r="J476" t="s">
        <v>681</v>
      </c>
      <c r="K476" t="s">
        <v>682</v>
      </c>
      <c r="L476">
        <v>1346</v>
      </c>
      <c r="N476">
        <v>1009</v>
      </c>
      <c r="O476" t="s">
        <v>201</v>
      </c>
      <c r="P476" t="s">
        <v>201</v>
      </c>
      <c r="Q476">
        <v>1</v>
      </c>
      <c r="W476">
        <v>0</v>
      </c>
      <c r="X476">
        <v>586013393</v>
      </c>
      <c r="Y476">
        <v>4.2</v>
      </c>
      <c r="AA476">
        <v>10.57</v>
      </c>
      <c r="AB476">
        <v>0</v>
      </c>
      <c r="AC476">
        <v>0</v>
      </c>
      <c r="AD476">
        <v>0</v>
      </c>
      <c r="AE476">
        <v>10.57</v>
      </c>
      <c r="AF476">
        <v>0</v>
      </c>
      <c r="AG476">
        <v>0</v>
      </c>
      <c r="AH476">
        <v>0</v>
      </c>
      <c r="AI476">
        <v>1</v>
      </c>
      <c r="AJ476">
        <v>1</v>
      </c>
      <c r="AK476">
        <v>1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6</v>
      </c>
      <c r="AT476">
        <v>4.2</v>
      </c>
      <c r="AU476" t="s">
        <v>6</v>
      </c>
      <c r="AV476">
        <v>0</v>
      </c>
      <c r="AW476">
        <v>2</v>
      </c>
      <c r="AX476">
        <v>16782537</v>
      </c>
      <c r="AY476">
        <v>1</v>
      </c>
      <c r="AZ476">
        <v>0</v>
      </c>
      <c r="BA476">
        <v>474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Y476*Source!I357</f>
        <v>1.26</v>
      </c>
      <c r="CY476">
        <f t="shared" ref="CY476:CY482" si="81">AA476</f>
        <v>10.57</v>
      </c>
      <c r="CZ476">
        <f t="shared" ref="CZ476:CZ482" si="82">AE476</f>
        <v>10.57</v>
      </c>
      <c r="DA476">
        <f t="shared" ref="DA476:DA482" si="83">AI476</f>
        <v>1</v>
      </c>
      <c r="DB476">
        <f t="shared" si="79"/>
        <v>44.39</v>
      </c>
      <c r="DC476">
        <f t="shared" si="80"/>
        <v>0</v>
      </c>
    </row>
    <row r="477" spans="1:107" x14ac:dyDescent="0.2">
      <c r="A477">
        <f>ROW(Source!A357)</f>
        <v>357</v>
      </c>
      <c r="B477">
        <v>16781625</v>
      </c>
      <c r="C477">
        <v>16782531</v>
      </c>
      <c r="D477">
        <v>15169942</v>
      </c>
      <c r="E477">
        <v>1</v>
      </c>
      <c r="F477">
        <v>1</v>
      </c>
      <c r="G477">
        <v>1</v>
      </c>
      <c r="H477">
        <v>3</v>
      </c>
      <c r="I477" t="s">
        <v>683</v>
      </c>
      <c r="J477" t="s">
        <v>684</v>
      </c>
      <c r="K477" t="s">
        <v>685</v>
      </c>
      <c r="L477">
        <v>1346</v>
      </c>
      <c r="N477">
        <v>1009</v>
      </c>
      <c r="O477" t="s">
        <v>201</v>
      </c>
      <c r="P477" t="s">
        <v>201</v>
      </c>
      <c r="Q477">
        <v>1</v>
      </c>
      <c r="W477">
        <v>0</v>
      </c>
      <c r="X477">
        <v>103900845</v>
      </c>
      <c r="Y477">
        <v>27</v>
      </c>
      <c r="AA477">
        <v>9.0399999999999991</v>
      </c>
      <c r="AB477">
        <v>0</v>
      </c>
      <c r="AC477">
        <v>0</v>
      </c>
      <c r="AD477">
        <v>0</v>
      </c>
      <c r="AE477">
        <v>9.0399999999999991</v>
      </c>
      <c r="AF477">
        <v>0</v>
      </c>
      <c r="AG477">
        <v>0</v>
      </c>
      <c r="AH477">
        <v>0</v>
      </c>
      <c r="AI477">
        <v>1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6</v>
      </c>
      <c r="AT477">
        <v>27</v>
      </c>
      <c r="AU477" t="s">
        <v>6</v>
      </c>
      <c r="AV477">
        <v>0</v>
      </c>
      <c r="AW477">
        <v>2</v>
      </c>
      <c r="AX477">
        <v>16782538</v>
      </c>
      <c r="AY477">
        <v>1</v>
      </c>
      <c r="AZ477">
        <v>0</v>
      </c>
      <c r="BA477">
        <v>475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Y477*Source!I357</f>
        <v>8.1</v>
      </c>
      <c r="CY477">
        <f t="shared" si="81"/>
        <v>9.0399999999999991</v>
      </c>
      <c r="CZ477">
        <f t="shared" si="82"/>
        <v>9.0399999999999991</v>
      </c>
      <c r="DA477">
        <f t="shared" si="83"/>
        <v>1</v>
      </c>
      <c r="DB477">
        <f t="shared" si="79"/>
        <v>244.08</v>
      </c>
      <c r="DC477">
        <f t="shared" si="80"/>
        <v>0</v>
      </c>
    </row>
    <row r="478" spans="1:107" x14ac:dyDescent="0.2">
      <c r="A478">
        <f>ROW(Source!A357)</f>
        <v>357</v>
      </c>
      <c r="B478">
        <v>16781625</v>
      </c>
      <c r="C478">
        <v>16782531</v>
      </c>
      <c r="D478">
        <v>15170080</v>
      </c>
      <c r="E478">
        <v>1</v>
      </c>
      <c r="F478">
        <v>1</v>
      </c>
      <c r="G478">
        <v>1</v>
      </c>
      <c r="H478">
        <v>3</v>
      </c>
      <c r="I478" t="s">
        <v>915</v>
      </c>
      <c r="J478" t="s">
        <v>916</v>
      </c>
      <c r="K478" t="s">
        <v>917</v>
      </c>
      <c r="L478">
        <v>1355</v>
      </c>
      <c r="N478">
        <v>1010</v>
      </c>
      <c r="O478" t="s">
        <v>292</v>
      </c>
      <c r="P478" t="s">
        <v>292</v>
      </c>
      <c r="Q478">
        <v>100</v>
      </c>
      <c r="W478">
        <v>0</v>
      </c>
      <c r="X478">
        <v>335696019</v>
      </c>
      <c r="Y478">
        <v>0.8</v>
      </c>
      <c r="AA478">
        <v>110</v>
      </c>
      <c r="AB478">
        <v>0</v>
      </c>
      <c r="AC478">
        <v>0</v>
      </c>
      <c r="AD478">
        <v>0</v>
      </c>
      <c r="AE478">
        <v>110</v>
      </c>
      <c r="AF478">
        <v>0</v>
      </c>
      <c r="AG478">
        <v>0</v>
      </c>
      <c r="AH478">
        <v>0</v>
      </c>
      <c r="AI478">
        <v>1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6</v>
      </c>
      <c r="AT478">
        <v>0.8</v>
      </c>
      <c r="AU478" t="s">
        <v>6</v>
      </c>
      <c r="AV478">
        <v>0</v>
      </c>
      <c r="AW478">
        <v>2</v>
      </c>
      <c r="AX478">
        <v>16782539</v>
      </c>
      <c r="AY478">
        <v>1</v>
      </c>
      <c r="AZ478">
        <v>0</v>
      </c>
      <c r="BA478">
        <v>476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Y478*Source!I357</f>
        <v>0.24</v>
      </c>
      <c r="CY478">
        <f t="shared" si="81"/>
        <v>110</v>
      </c>
      <c r="CZ478">
        <f t="shared" si="82"/>
        <v>110</v>
      </c>
      <c r="DA478">
        <f t="shared" si="83"/>
        <v>1</v>
      </c>
      <c r="DB478">
        <f t="shared" si="79"/>
        <v>88</v>
      </c>
      <c r="DC478">
        <f t="shared" si="80"/>
        <v>0</v>
      </c>
    </row>
    <row r="479" spans="1:107" x14ac:dyDescent="0.2">
      <c r="A479">
        <f>ROW(Source!A357)</f>
        <v>357</v>
      </c>
      <c r="B479">
        <v>16781625</v>
      </c>
      <c r="C479">
        <v>16782531</v>
      </c>
      <c r="D479">
        <v>15171788</v>
      </c>
      <c r="E479">
        <v>1</v>
      </c>
      <c r="F479">
        <v>1</v>
      </c>
      <c r="G479">
        <v>1</v>
      </c>
      <c r="H479">
        <v>3</v>
      </c>
      <c r="I479" t="s">
        <v>918</v>
      </c>
      <c r="J479" t="s">
        <v>919</v>
      </c>
      <c r="K479" t="s">
        <v>920</v>
      </c>
      <c r="L479">
        <v>1339</v>
      </c>
      <c r="N479">
        <v>1007</v>
      </c>
      <c r="O479" t="s">
        <v>95</v>
      </c>
      <c r="P479" t="s">
        <v>95</v>
      </c>
      <c r="Q479">
        <v>1</v>
      </c>
      <c r="W479">
        <v>0</v>
      </c>
      <c r="X479">
        <v>-402096230</v>
      </c>
      <c r="Y479">
        <v>0.15</v>
      </c>
      <c r="AA479">
        <v>59.99</v>
      </c>
      <c r="AB479">
        <v>0</v>
      </c>
      <c r="AC479">
        <v>0</v>
      </c>
      <c r="AD479">
        <v>0</v>
      </c>
      <c r="AE479">
        <v>59.99</v>
      </c>
      <c r="AF479">
        <v>0</v>
      </c>
      <c r="AG479">
        <v>0</v>
      </c>
      <c r="AH479">
        <v>0</v>
      </c>
      <c r="AI479">
        <v>1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6</v>
      </c>
      <c r="AT479">
        <v>0.15</v>
      </c>
      <c r="AU479" t="s">
        <v>6</v>
      </c>
      <c r="AV479">
        <v>0</v>
      </c>
      <c r="AW479">
        <v>2</v>
      </c>
      <c r="AX479">
        <v>16782540</v>
      </c>
      <c r="AY479">
        <v>1</v>
      </c>
      <c r="AZ479">
        <v>0</v>
      </c>
      <c r="BA479">
        <v>477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Y479*Source!I357</f>
        <v>4.4999999999999998E-2</v>
      </c>
      <c r="CY479">
        <f t="shared" si="81"/>
        <v>59.99</v>
      </c>
      <c r="CZ479">
        <f t="shared" si="82"/>
        <v>59.99</v>
      </c>
      <c r="DA479">
        <f t="shared" si="83"/>
        <v>1</v>
      </c>
      <c r="DB479">
        <f t="shared" si="79"/>
        <v>9</v>
      </c>
      <c r="DC479">
        <f t="shared" si="80"/>
        <v>0</v>
      </c>
    </row>
    <row r="480" spans="1:107" x14ac:dyDescent="0.2">
      <c r="A480">
        <f>ROW(Source!A357)</f>
        <v>357</v>
      </c>
      <c r="B480">
        <v>16781625</v>
      </c>
      <c r="C480">
        <v>16782531</v>
      </c>
      <c r="D480">
        <v>15172041</v>
      </c>
      <c r="E480">
        <v>1</v>
      </c>
      <c r="F480">
        <v>1</v>
      </c>
      <c r="G480">
        <v>1</v>
      </c>
      <c r="H480">
        <v>3</v>
      </c>
      <c r="I480" t="s">
        <v>921</v>
      </c>
      <c r="J480" t="s">
        <v>922</v>
      </c>
      <c r="K480" t="s">
        <v>923</v>
      </c>
      <c r="L480">
        <v>1348</v>
      </c>
      <c r="N480">
        <v>1009</v>
      </c>
      <c r="O480" t="s">
        <v>193</v>
      </c>
      <c r="P480" t="s">
        <v>193</v>
      </c>
      <c r="Q480">
        <v>1000</v>
      </c>
      <c r="W480">
        <v>0</v>
      </c>
      <c r="X480">
        <v>-487945645</v>
      </c>
      <c r="Y480">
        <v>0.18</v>
      </c>
      <c r="AA480">
        <v>480</v>
      </c>
      <c r="AB480">
        <v>0</v>
      </c>
      <c r="AC480">
        <v>0</v>
      </c>
      <c r="AD480">
        <v>0</v>
      </c>
      <c r="AE480">
        <v>480</v>
      </c>
      <c r="AF480">
        <v>0</v>
      </c>
      <c r="AG480">
        <v>0</v>
      </c>
      <c r="AH480">
        <v>0</v>
      </c>
      <c r="AI480">
        <v>1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6</v>
      </c>
      <c r="AT480">
        <v>0.18</v>
      </c>
      <c r="AU480" t="s">
        <v>6</v>
      </c>
      <c r="AV480">
        <v>0</v>
      </c>
      <c r="AW480">
        <v>2</v>
      </c>
      <c r="AX480">
        <v>16782541</v>
      </c>
      <c r="AY480">
        <v>1</v>
      </c>
      <c r="AZ480">
        <v>0</v>
      </c>
      <c r="BA480">
        <v>478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Y480*Source!I357</f>
        <v>5.3999999999999999E-2</v>
      </c>
      <c r="CY480">
        <f t="shared" si="81"/>
        <v>480</v>
      </c>
      <c r="CZ480">
        <f t="shared" si="82"/>
        <v>480</v>
      </c>
      <c r="DA480">
        <f t="shared" si="83"/>
        <v>1</v>
      </c>
      <c r="DB480">
        <f t="shared" si="79"/>
        <v>86.4</v>
      </c>
      <c r="DC480">
        <f t="shared" si="80"/>
        <v>0</v>
      </c>
    </row>
    <row r="481" spans="1:107" x14ac:dyDescent="0.2">
      <c r="A481">
        <f>ROW(Source!A357)</f>
        <v>357</v>
      </c>
      <c r="B481">
        <v>16781625</v>
      </c>
      <c r="C481">
        <v>16782531</v>
      </c>
      <c r="D481">
        <v>15188647</v>
      </c>
      <c r="E481">
        <v>1</v>
      </c>
      <c r="F481">
        <v>1</v>
      </c>
      <c r="G481">
        <v>1</v>
      </c>
      <c r="H481">
        <v>3</v>
      </c>
      <c r="I481" t="s">
        <v>686</v>
      </c>
      <c r="J481" t="s">
        <v>687</v>
      </c>
      <c r="K481" t="s">
        <v>688</v>
      </c>
      <c r="L481">
        <v>1348</v>
      </c>
      <c r="N481">
        <v>1009</v>
      </c>
      <c r="O481" t="s">
        <v>193</v>
      </c>
      <c r="P481" t="s">
        <v>193</v>
      </c>
      <c r="Q481">
        <v>1000</v>
      </c>
      <c r="W481">
        <v>0</v>
      </c>
      <c r="X481">
        <v>426000481</v>
      </c>
      <c r="Y481">
        <v>1</v>
      </c>
      <c r="AA481">
        <v>11500</v>
      </c>
      <c r="AB481">
        <v>0</v>
      </c>
      <c r="AC481">
        <v>0</v>
      </c>
      <c r="AD481">
        <v>0</v>
      </c>
      <c r="AE481">
        <v>11500</v>
      </c>
      <c r="AF481">
        <v>0</v>
      </c>
      <c r="AG481">
        <v>0</v>
      </c>
      <c r="AH481">
        <v>0</v>
      </c>
      <c r="AI481">
        <v>1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6</v>
      </c>
      <c r="AT481">
        <v>1</v>
      </c>
      <c r="AU481" t="s">
        <v>6</v>
      </c>
      <c r="AV481">
        <v>0</v>
      </c>
      <c r="AW481">
        <v>2</v>
      </c>
      <c r="AX481">
        <v>16782542</v>
      </c>
      <c r="AY481">
        <v>1</v>
      </c>
      <c r="AZ481">
        <v>0</v>
      </c>
      <c r="BA481">
        <v>479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Y481*Source!I357</f>
        <v>0.3</v>
      </c>
      <c r="CY481">
        <f t="shared" si="81"/>
        <v>11500</v>
      </c>
      <c r="CZ481">
        <f t="shared" si="82"/>
        <v>11500</v>
      </c>
      <c r="DA481">
        <f t="shared" si="83"/>
        <v>1</v>
      </c>
      <c r="DB481">
        <f t="shared" si="79"/>
        <v>11500</v>
      </c>
      <c r="DC481">
        <f t="shared" si="80"/>
        <v>0</v>
      </c>
    </row>
    <row r="482" spans="1:107" x14ac:dyDescent="0.2">
      <c r="A482">
        <f>ROW(Source!A357)</f>
        <v>357</v>
      </c>
      <c r="B482">
        <v>16781625</v>
      </c>
      <c r="C482">
        <v>16782531</v>
      </c>
      <c r="D482">
        <v>15164559</v>
      </c>
      <c r="E482">
        <v>17</v>
      </c>
      <c r="F482">
        <v>1</v>
      </c>
      <c r="G482">
        <v>1</v>
      </c>
      <c r="H482">
        <v>3</v>
      </c>
      <c r="I482" t="s">
        <v>692</v>
      </c>
      <c r="J482" t="s">
        <v>6</v>
      </c>
      <c r="K482" t="s">
        <v>693</v>
      </c>
      <c r="L482">
        <v>1374</v>
      </c>
      <c r="N482">
        <v>1013</v>
      </c>
      <c r="O482" t="s">
        <v>694</v>
      </c>
      <c r="P482" t="s">
        <v>694</v>
      </c>
      <c r="Q482">
        <v>1</v>
      </c>
      <c r="W482">
        <v>0</v>
      </c>
      <c r="X482">
        <v>-1731369543</v>
      </c>
      <c r="Y482">
        <v>11.97</v>
      </c>
      <c r="AA482">
        <v>1</v>
      </c>
      <c r="AB482">
        <v>0</v>
      </c>
      <c r="AC482">
        <v>0</v>
      </c>
      <c r="AD482">
        <v>0</v>
      </c>
      <c r="AE482">
        <v>1</v>
      </c>
      <c r="AF482">
        <v>0</v>
      </c>
      <c r="AG482">
        <v>0</v>
      </c>
      <c r="AH482">
        <v>0</v>
      </c>
      <c r="AI482">
        <v>1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6</v>
      </c>
      <c r="AT482">
        <v>11.97</v>
      </c>
      <c r="AU482" t="s">
        <v>6</v>
      </c>
      <c r="AV482">
        <v>0</v>
      </c>
      <c r="AW482">
        <v>2</v>
      </c>
      <c r="AX482">
        <v>16782543</v>
      </c>
      <c r="AY482">
        <v>1</v>
      </c>
      <c r="AZ482">
        <v>0</v>
      </c>
      <c r="BA482">
        <v>480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Y482*Source!I357</f>
        <v>3.5910000000000002</v>
      </c>
      <c r="CY482">
        <f t="shared" si="81"/>
        <v>1</v>
      </c>
      <c r="CZ482">
        <f t="shared" si="82"/>
        <v>1</v>
      </c>
      <c r="DA482">
        <f t="shared" si="83"/>
        <v>1</v>
      </c>
      <c r="DB482">
        <f t="shared" si="79"/>
        <v>11.97</v>
      </c>
      <c r="DC482">
        <f t="shared" si="80"/>
        <v>0</v>
      </c>
    </row>
    <row r="483" spans="1:107" x14ac:dyDescent="0.2">
      <c r="A483">
        <f>ROW(Source!A358)</f>
        <v>358</v>
      </c>
      <c r="B483">
        <v>16781639</v>
      </c>
      <c r="C483">
        <v>16782531</v>
      </c>
      <c r="D483">
        <v>15436556</v>
      </c>
      <c r="E483">
        <v>1</v>
      </c>
      <c r="F483">
        <v>1</v>
      </c>
      <c r="G483">
        <v>1</v>
      </c>
      <c r="H483">
        <v>1</v>
      </c>
      <c r="I483" t="s">
        <v>836</v>
      </c>
      <c r="J483" t="s">
        <v>6</v>
      </c>
      <c r="K483" t="s">
        <v>837</v>
      </c>
      <c r="L483">
        <v>1191</v>
      </c>
      <c r="N483">
        <v>1013</v>
      </c>
      <c r="O483" t="s">
        <v>660</v>
      </c>
      <c r="P483" t="s">
        <v>660</v>
      </c>
      <c r="Q483">
        <v>1</v>
      </c>
      <c r="W483">
        <v>0</v>
      </c>
      <c r="X483">
        <v>1069510174</v>
      </c>
      <c r="Y483">
        <v>62.2</v>
      </c>
      <c r="AA483">
        <v>0</v>
      </c>
      <c r="AB483">
        <v>0</v>
      </c>
      <c r="AC483">
        <v>0</v>
      </c>
      <c r="AD483">
        <v>64.069999999999993</v>
      </c>
      <c r="AE483">
        <v>0</v>
      </c>
      <c r="AF483">
        <v>0</v>
      </c>
      <c r="AG483">
        <v>0</v>
      </c>
      <c r="AH483">
        <v>9.6199999999999992</v>
      </c>
      <c r="AI483">
        <v>1</v>
      </c>
      <c r="AJ483">
        <v>1</v>
      </c>
      <c r="AK483">
        <v>1</v>
      </c>
      <c r="AL483">
        <v>6.66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6</v>
      </c>
      <c r="AT483">
        <v>62.2</v>
      </c>
      <c r="AU483" t="s">
        <v>6</v>
      </c>
      <c r="AV483">
        <v>1</v>
      </c>
      <c r="AW483">
        <v>2</v>
      </c>
      <c r="AX483">
        <v>16782532</v>
      </c>
      <c r="AY483">
        <v>1</v>
      </c>
      <c r="AZ483">
        <v>0</v>
      </c>
      <c r="BA483">
        <v>481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Y483*Source!I358</f>
        <v>18.66</v>
      </c>
      <c r="CY483">
        <f>AD483</f>
        <v>64.069999999999993</v>
      </c>
      <c r="CZ483">
        <f>AH483</f>
        <v>9.6199999999999992</v>
      </c>
      <c r="DA483">
        <f>AL483</f>
        <v>6.66</v>
      </c>
      <c r="DB483">
        <f t="shared" si="79"/>
        <v>598.36</v>
      </c>
      <c r="DC483">
        <f t="shared" si="80"/>
        <v>0</v>
      </c>
    </row>
    <row r="484" spans="1:107" x14ac:dyDescent="0.2">
      <c r="A484">
        <f>ROW(Source!A358)</f>
        <v>358</v>
      </c>
      <c r="B484">
        <v>16781639</v>
      </c>
      <c r="C484">
        <v>16782531</v>
      </c>
      <c r="D484">
        <v>15430395</v>
      </c>
      <c r="E484">
        <v>1</v>
      </c>
      <c r="F484">
        <v>1</v>
      </c>
      <c r="G484">
        <v>1</v>
      </c>
      <c r="H484">
        <v>1</v>
      </c>
      <c r="I484" t="s">
        <v>661</v>
      </c>
      <c r="J484" t="s">
        <v>6</v>
      </c>
      <c r="K484" t="s">
        <v>662</v>
      </c>
      <c r="L484">
        <v>1191</v>
      </c>
      <c r="N484">
        <v>1013</v>
      </c>
      <c r="O484" t="s">
        <v>660</v>
      </c>
      <c r="P484" t="s">
        <v>660</v>
      </c>
      <c r="Q484">
        <v>1</v>
      </c>
      <c r="W484">
        <v>0</v>
      </c>
      <c r="X484">
        <v>-1417349443</v>
      </c>
      <c r="Y484">
        <v>3.48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1</v>
      </c>
      <c r="AJ484">
        <v>1</v>
      </c>
      <c r="AK484">
        <v>6.66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6</v>
      </c>
      <c r="AT484">
        <v>3.48</v>
      </c>
      <c r="AU484" t="s">
        <v>6</v>
      </c>
      <c r="AV484">
        <v>2</v>
      </c>
      <c r="AW484">
        <v>2</v>
      </c>
      <c r="AX484">
        <v>16782533</v>
      </c>
      <c r="AY484">
        <v>1</v>
      </c>
      <c r="AZ484">
        <v>0</v>
      </c>
      <c r="BA484">
        <v>482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Y484*Source!I358</f>
        <v>1.044</v>
      </c>
      <c r="CY484">
        <f>AD484</f>
        <v>0</v>
      </c>
      <c r="CZ484">
        <f>AH484</f>
        <v>0</v>
      </c>
      <c r="DA484">
        <f>AL484</f>
        <v>1</v>
      </c>
      <c r="DB484">
        <f t="shared" si="79"/>
        <v>0</v>
      </c>
      <c r="DC484">
        <f t="shared" si="80"/>
        <v>0</v>
      </c>
    </row>
    <row r="485" spans="1:107" x14ac:dyDescent="0.2">
      <c r="A485">
        <f>ROW(Source!A358)</f>
        <v>358</v>
      </c>
      <c r="B485">
        <v>16781639</v>
      </c>
      <c r="C485">
        <v>16782531</v>
      </c>
      <c r="D485">
        <v>15247680</v>
      </c>
      <c r="E485">
        <v>1</v>
      </c>
      <c r="F485">
        <v>1</v>
      </c>
      <c r="G485">
        <v>1</v>
      </c>
      <c r="H485">
        <v>2</v>
      </c>
      <c r="I485" t="s">
        <v>671</v>
      </c>
      <c r="J485" t="s">
        <v>672</v>
      </c>
      <c r="K485" t="s">
        <v>673</v>
      </c>
      <c r="L485">
        <v>1368</v>
      </c>
      <c r="N485">
        <v>1011</v>
      </c>
      <c r="O485" t="s">
        <v>666</v>
      </c>
      <c r="P485" t="s">
        <v>666</v>
      </c>
      <c r="Q485">
        <v>1</v>
      </c>
      <c r="W485">
        <v>0</v>
      </c>
      <c r="X485">
        <v>-1718674368</v>
      </c>
      <c r="Y485">
        <v>1.74</v>
      </c>
      <c r="AA485">
        <v>0</v>
      </c>
      <c r="AB485">
        <v>745.85</v>
      </c>
      <c r="AC485">
        <v>13.5</v>
      </c>
      <c r="AD485">
        <v>0</v>
      </c>
      <c r="AE485">
        <v>0</v>
      </c>
      <c r="AF485">
        <v>111.99</v>
      </c>
      <c r="AG485">
        <v>13.5</v>
      </c>
      <c r="AH485">
        <v>0</v>
      </c>
      <c r="AI485">
        <v>1</v>
      </c>
      <c r="AJ485">
        <v>6.66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6</v>
      </c>
      <c r="AT485">
        <v>1.74</v>
      </c>
      <c r="AU485" t="s">
        <v>6</v>
      </c>
      <c r="AV485">
        <v>0</v>
      </c>
      <c r="AW485">
        <v>2</v>
      </c>
      <c r="AX485">
        <v>16782534</v>
      </c>
      <c r="AY485">
        <v>1</v>
      </c>
      <c r="AZ485">
        <v>0</v>
      </c>
      <c r="BA485">
        <v>483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Y485*Source!I358</f>
        <v>0.52200000000000002</v>
      </c>
      <c r="CY485">
        <f>AB485</f>
        <v>745.85</v>
      </c>
      <c r="CZ485">
        <f>AF485</f>
        <v>111.99</v>
      </c>
      <c r="DA485">
        <f>AJ485</f>
        <v>6.66</v>
      </c>
      <c r="DB485">
        <f t="shared" si="79"/>
        <v>194.86</v>
      </c>
      <c r="DC485">
        <f t="shared" si="80"/>
        <v>23.49</v>
      </c>
    </row>
    <row r="486" spans="1:107" x14ac:dyDescent="0.2">
      <c r="A486">
        <f>ROW(Source!A358)</f>
        <v>358</v>
      </c>
      <c r="B486">
        <v>16781639</v>
      </c>
      <c r="C486">
        <v>16782531</v>
      </c>
      <c r="D486">
        <v>15249073</v>
      </c>
      <c r="E486">
        <v>1</v>
      </c>
      <c r="F486">
        <v>1</v>
      </c>
      <c r="G486">
        <v>1</v>
      </c>
      <c r="H486">
        <v>2</v>
      </c>
      <c r="I486" t="s">
        <v>674</v>
      </c>
      <c r="J486" t="s">
        <v>675</v>
      </c>
      <c r="K486" t="s">
        <v>676</v>
      </c>
      <c r="L486">
        <v>1368</v>
      </c>
      <c r="N486">
        <v>1011</v>
      </c>
      <c r="O486" t="s">
        <v>666</v>
      </c>
      <c r="P486" t="s">
        <v>666</v>
      </c>
      <c r="Q486">
        <v>1</v>
      </c>
      <c r="W486">
        <v>0</v>
      </c>
      <c r="X486">
        <v>1372534845</v>
      </c>
      <c r="Y486">
        <v>1.74</v>
      </c>
      <c r="AA486">
        <v>0</v>
      </c>
      <c r="AB486">
        <v>437.63</v>
      </c>
      <c r="AC486">
        <v>11.6</v>
      </c>
      <c r="AD486">
        <v>0</v>
      </c>
      <c r="AE486">
        <v>0</v>
      </c>
      <c r="AF486">
        <v>65.709999999999994</v>
      </c>
      <c r="AG486">
        <v>11.6</v>
      </c>
      <c r="AH486">
        <v>0</v>
      </c>
      <c r="AI486">
        <v>1</v>
      </c>
      <c r="AJ486">
        <v>6.66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6</v>
      </c>
      <c r="AT486">
        <v>1.74</v>
      </c>
      <c r="AU486" t="s">
        <v>6</v>
      </c>
      <c r="AV486">
        <v>0</v>
      </c>
      <c r="AW486">
        <v>2</v>
      </c>
      <c r="AX486">
        <v>16782535</v>
      </c>
      <c r="AY486">
        <v>1</v>
      </c>
      <c r="AZ486">
        <v>0</v>
      </c>
      <c r="BA486">
        <v>484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Y486*Source!I358</f>
        <v>0.52200000000000002</v>
      </c>
      <c r="CY486">
        <f>AB486</f>
        <v>437.63</v>
      </c>
      <c r="CZ486">
        <f>AF486</f>
        <v>65.709999999999994</v>
      </c>
      <c r="DA486">
        <f>AJ486</f>
        <v>6.66</v>
      </c>
      <c r="DB486">
        <f t="shared" si="79"/>
        <v>114.34</v>
      </c>
      <c r="DC486">
        <f t="shared" si="80"/>
        <v>20.18</v>
      </c>
    </row>
    <row r="487" spans="1:107" x14ac:dyDescent="0.2">
      <c r="A487">
        <f>ROW(Source!A358)</f>
        <v>358</v>
      </c>
      <c r="B487">
        <v>16781639</v>
      </c>
      <c r="C487">
        <v>16782531</v>
      </c>
      <c r="D487">
        <v>15249377</v>
      </c>
      <c r="E487">
        <v>1</v>
      </c>
      <c r="F487">
        <v>1</v>
      </c>
      <c r="G487">
        <v>1</v>
      </c>
      <c r="H487">
        <v>2</v>
      </c>
      <c r="I487" t="s">
        <v>677</v>
      </c>
      <c r="J487" t="s">
        <v>678</v>
      </c>
      <c r="K487" t="s">
        <v>679</v>
      </c>
      <c r="L487">
        <v>1368</v>
      </c>
      <c r="N487">
        <v>1011</v>
      </c>
      <c r="O487" t="s">
        <v>666</v>
      </c>
      <c r="P487" t="s">
        <v>666</v>
      </c>
      <c r="Q487">
        <v>1</v>
      </c>
      <c r="W487">
        <v>0</v>
      </c>
      <c r="X487">
        <v>-353815937</v>
      </c>
      <c r="Y487">
        <v>15.1</v>
      </c>
      <c r="AA487">
        <v>0</v>
      </c>
      <c r="AB487">
        <v>53.95</v>
      </c>
      <c r="AC487">
        <v>0</v>
      </c>
      <c r="AD487">
        <v>0</v>
      </c>
      <c r="AE487">
        <v>0</v>
      </c>
      <c r="AF487">
        <v>8.1</v>
      </c>
      <c r="AG487">
        <v>0</v>
      </c>
      <c r="AH487">
        <v>0</v>
      </c>
      <c r="AI487">
        <v>1</v>
      </c>
      <c r="AJ487">
        <v>6.66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6</v>
      </c>
      <c r="AT487">
        <v>15.1</v>
      </c>
      <c r="AU487" t="s">
        <v>6</v>
      </c>
      <c r="AV487">
        <v>0</v>
      </c>
      <c r="AW487">
        <v>2</v>
      </c>
      <c r="AX487">
        <v>16782536</v>
      </c>
      <c r="AY487">
        <v>1</v>
      </c>
      <c r="AZ487">
        <v>0</v>
      </c>
      <c r="BA487">
        <v>485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Y487*Source!I358</f>
        <v>4.5299999999999994</v>
      </c>
      <c r="CY487">
        <f>AB487</f>
        <v>53.95</v>
      </c>
      <c r="CZ487">
        <f>AF487</f>
        <v>8.1</v>
      </c>
      <c r="DA487">
        <f>AJ487</f>
        <v>6.66</v>
      </c>
      <c r="DB487">
        <f t="shared" si="79"/>
        <v>122.31</v>
      </c>
      <c r="DC487">
        <f t="shared" si="80"/>
        <v>0</v>
      </c>
    </row>
    <row r="488" spans="1:107" x14ac:dyDescent="0.2">
      <c r="A488">
        <f>ROW(Source!A358)</f>
        <v>358</v>
      </c>
      <c r="B488">
        <v>16781639</v>
      </c>
      <c r="C488">
        <v>16782531</v>
      </c>
      <c r="D488">
        <v>15168752</v>
      </c>
      <c r="E488">
        <v>1</v>
      </c>
      <c r="F488">
        <v>1</v>
      </c>
      <c r="G488">
        <v>1</v>
      </c>
      <c r="H488">
        <v>3</v>
      </c>
      <c r="I488" t="s">
        <v>680</v>
      </c>
      <c r="J488" t="s">
        <v>681</v>
      </c>
      <c r="K488" t="s">
        <v>682</v>
      </c>
      <c r="L488">
        <v>1346</v>
      </c>
      <c r="N488">
        <v>1009</v>
      </c>
      <c r="O488" t="s">
        <v>201</v>
      </c>
      <c r="P488" t="s">
        <v>201</v>
      </c>
      <c r="Q488">
        <v>1</v>
      </c>
      <c r="W488">
        <v>0</v>
      </c>
      <c r="X488">
        <v>586013393</v>
      </c>
      <c r="Y488">
        <v>4.2</v>
      </c>
      <c r="AA488">
        <v>70.400000000000006</v>
      </c>
      <c r="AB488">
        <v>0</v>
      </c>
      <c r="AC488">
        <v>0</v>
      </c>
      <c r="AD488">
        <v>0</v>
      </c>
      <c r="AE488">
        <v>10.57</v>
      </c>
      <c r="AF488">
        <v>0</v>
      </c>
      <c r="AG488">
        <v>0</v>
      </c>
      <c r="AH488">
        <v>0</v>
      </c>
      <c r="AI488">
        <v>6.66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6</v>
      </c>
      <c r="AT488">
        <v>4.2</v>
      </c>
      <c r="AU488" t="s">
        <v>6</v>
      </c>
      <c r="AV488">
        <v>0</v>
      </c>
      <c r="AW488">
        <v>2</v>
      </c>
      <c r="AX488">
        <v>16782537</v>
      </c>
      <c r="AY488">
        <v>1</v>
      </c>
      <c r="AZ488">
        <v>0</v>
      </c>
      <c r="BA488">
        <v>486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Y488*Source!I358</f>
        <v>1.26</v>
      </c>
      <c r="CY488">
        <f t="shared" ref="CY488:CY494" si="84">AA488</f>
        <v>70.400000000000006</v>
      </c>
      <c r="CZ488">
        <f t="shared" ref="CZ488:CZ494" si="85">AE488</f>
        <v>10.57</v>
      </c>
      <c r="DA488">
        <f t="shared" ref="DA488:DA494" si="86">AI488</f>
        <v>6.66</v>
      </c>
      <c r="DB488">
        <f t="shared" si="79"/>
        <v>44.39</v>
      </c>
      <c r="DC488">
        <f t="shared" si="80"/>
        <v>0</v>
      </c>
    </row>
    <row r="489" spans="1:107" x14ac:dyDescent="0.2">
      <c r="A489">
        <f>ROW(Source!A358)</f>
        <v>358</v>
      </c>
      <c r="B489">
        <v>16781639</v>
      </c>
      <c r="C489">
        <v>16782531</v>
      </c>
      <c r="D489">
        <v>15169942</v>
      </c>
      <c r="E489">
        <v>1</v>
      </c>
      <c r="F489">
        <v>1</v>
      </c>
      <c r="G489">
        <v>1</v>
      </c>
      <c r="H489">
        <v>3</v>
      </c>
      <c r="I489" t="s">
        <v>683</v>
      </c>
      <c r="J489" t="s">
        <v>684</v>
      </c>
      <c r="K489" t="s">
        <v>685</v>
      </c>
      <c r="L489">
        <v>1346</v>
      </c>
      <c r="N489">
        <v>1009</v>
      </c>
      <c r="O489" t="s">
        <v>201</v>
      </c>
      <c r="P489" t="s">
        <v>201</v>
      </c>
      <c r="Q489">
        <v>1</v>
      </c>
      <c r="W489">
        <v>0</v>
      </c>
      <c r="X489">
        <v>103900845</v>
      </c>
      <c r="Y489">
        <v>27</v>
      </c>
      <c r="AA489">
        <v>60.21</v>
      </c>
      <c r="AB489">
        <v>0</v>
      </c>
      <c r="AC489">
        <v>0</v>
      </c>
      <c r="AD489">
        <v>0</v>
      </c>
      <c r="AE489">
        <v>9.0399999999999991</v>
      </c>
      <c r="AF489">
        <v>0</v>
      </c>
      <c r="AG489">
        <v>0</v>
      </c>
      <c r="AH489">
        <v>0</v>
      </c>
      <c r="AI489">
        <v>6.66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6</v>
      </c>
      <c r="AT489">
        <v>27</v>
      </c>
      <c r="AU489" t="s">
        <v>6</v>
      </c>
      <c r="AV489">
        <v>0</v>
      </c>
      <c r="AW489">
        <v>2</v>
      </c>
      <c r="AX489">
        <v>16782538</v>
      </c>
      <c r="AY489">
        <v>1</v>
      </c>
      <c r="AZ489">
        <v>0</v>
      </c>
      <c r="BA489">
        <v>487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Y489*Source!I358</f>
        <v>8.1</v>
      </c>
      <c r="CY489">
        <f t="shared" si="84"/>
        <v>60.21</v>
      </c>
      <c r="CZ489">
        <f t="shared" si="85"/>
        <v>9.0399999999999991</v>
      </c>
      <c r="DA489">
        <f t="shared" si="86"/>
        <v>6.66</v>
      </c>
      <c r="DB489">
        <f t="shared" si="79"/>
        <v>244.08</v>
      </c>
      <c r="DC489">
        <f t="shared" si="80"/>
        <v>0</v>
      </c>
    </row>
    <row r="490" spans="1:107" x14ac:dyDescent="0.2">
      <c r="A490">
        <f>ROW(Source!A358)</f>
        <v>358</v>
      </c>
      <c r="B490">
        <v>16781639</v>
      </c>
      <c r="C490">
        <v>16782531</v>
      </c>
      <c r="D490">
        <v>15170080</v>
      </c>
      <c r="E490">
        <v>1</v>
      </c>
      <c r="F490">
        <v>1</v>
      </c>
      <c r="G490">
        <v>1</v>
      </c>
      <c r="H490">
        <v>3</v>
      </c>
      <c r="I490" t="s">
        <v>915</v>
      </c>
      <c r="J490" t="s">
        <v>916</v>
      </c>
      <c r="K490" t="s">
        <v>917</v>
      </c>
      <c r="L490">
        <v>1355</v>
      </c>
      <c r="N490">
        <v>1010</v>
      </c>
      <c r="O490" t="s">
        <v>292</v>
      </c>
      <c r="P490" t="s">
        <v>292</v>
      </c>
      <c r="Q490">
        <v>100</v>
      </c>
      <c r="W490">
        <v>0</v>
      </c>
      <c r="X490">
        <v>335696019</v>
      </c>
      <c r="Y490">
        <v>0.8</v>
      </c>
      <c r="AA490">
        <v>732.6</v>
      </c>
      <c r="AB490">
        <v>0</v>
      </c>
      <c r="AC490">
        <v>0</v>
      </c>
      <c r="AD490">
        <v>0</v>
      </c>
      <c r="AE490">
        <v>110</v>
      </c>
      <c r="AF490">
        <v>0</v>
      </c>
      <c r="AG490">
        <v>0</v>
      </c>
      <c r="AH490">
        <v>0</v>
      </c>
      <c r="AI490">
        <v>6.66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6</v>
      </c>
      <c r="AT490">
        <v>0.8</v>
      </c>
      <c r="AU490" t="s">
        <v>6</v>
      </c>
      <c r="AV490">
        <v>0</v>
      </c>
      <c r="AW490">
        <v>2</v>
      </c>
      <c r="AX490">
        <v>16782539</v>
      </c>
      <c r="AY490">
        <v>1</v>
      </c>
      <c r="AZ490">
        <v>0</v>
      </c>
      <c r="BA490">
        <v>488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Y490*Source!I358</f>
        <v>0.24</v>
      </c>
      <c r="CY490">
        <f t="shared" si="84"/>
        <v>732.6</v>
      </c>
      <c r="CZ490">
        <f t="shared" si="85"/>
        <v>110</v>
      </c>
      <c r="DA490">
        <f t="shared" si="86"/>
        <v>6.66</v>
      </c>
      <c r="DB490">
        <f t="shared" si="79"/>
        <v>88</v>
      </c>
      <c r="DC490">
        <f t="shared" si="80"/>
        <v>0</v>
      </c>
    </row>
    <row r="491" spans="1:107" x14ac:dyDescent="0.2">
      <c r="A491">
        <f>ROW(Source!A358)</f>
        <v>358</v>
      </c>
      <c r="B491">
        <v>16781639</v>
      </c>
      <c r="C491">
        <v>16782531</v>
      </c>
      <c r="D491">
        <v>15171788</v>
      </c>
      <c r="E491">
        <v>1</v>
      </c>
      <c r="F491">
        <v>1</v>
      </c>
      <c r="G491">
        <v>1</v>
      </c>
      <c r="H491">
        <v>3</v>
      </c>
      <c r="I491" t="s">
        <v>918</v>
      </c>
      <c r="J491" t="s">
        <v>919</v>
      </c>
      <c r="K491" t="s">
        <v>920</v>
      </c>
      <c r="L491">
        <v>1339</v>
      </c>
      <c r="N491">
        <v>1007</v>
      </c>
      <c r="O491" t="s">
        <v>95</v>
      </c>
      <c r="P491" t="s">
        <v>95</v>
      </c>
      <c r="Q491">
        <v>1</v>
      </c>
      <c r="W491">
        <v>0</v>
      </c>
      <c r="X491">
        <v>-402096230</v>
      </c>
      <c r="Y491">
        <v>0.15</v>
      </c>
      <c r="AA491">
        <v>399.53</v>
      </c>
      <c r="AB491">
        <v>0</v>
      </c>
      <c r="AC491">
        <v>0</v>
      </c>
      <c r="AD491">
        <v>0</v>
      </c>
      <c r="AE491">
        <v>59.99</v>
      </c>
      <c r="AF491">
        <v>0</v>
      </c>
      <c r="AG491">
        <v>0</v>
      </c>
      <c r="AH491">
        <v>0</v>
      </c>
      <c r="AI491">
        <v>6.66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6</v>
      </c>
      <c r="AT491">
        <v>0.15</v>
      </c>
      <c r="AU491" t="s">
        <v>6</v>
      </c>
      <c r="AV491">
        <v>0</v>
      </c>
      <c r="AW491">
        <v>2</v>
      </c>
      <c r="AX491">
        <v>16782540</v>
      </c>
      <c r="AY491">
        <v>1</v>
      </c>
      <c r="AZ491">
        <v>0</v>
      </c>
      <c r="BA491">
        <v>489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Y491*Source!I358</f>
        <v>4.4999999999999998E-2</v>
      </c>
      <c r="CY491">
        <f t="shared" si="84"/>
        <v>399.53</v>
      </c>
      <c r="CZ491">
        <f t="shared" si="85"/>
        <v>59.99</v>
      </c>
      <c r="DA491">
        <f t="shared" si="86"/>
        <v>6.66</v>
      </c>
      <c r="DB491">
        <f t="shared" si="79"/>
        <v>9</v>
      </c>
      <c r="DC491">
        <f t="shared" si="80"/>
        <v>0</v>
      </c>
    </row>
    <row r="492" spans="1:107" x14ac:dyDescent="0.2">
      <c r="A492">
        <f>ROW(Source!A358)</f>
        <v>358</v>
      </c>
      <c r="B492">
        <v>16781639</v>
      </c>
      <c r="C492">
        <v>16782531</v>
      </c>
      <c r="D492">
        <v>15172041</v>
      </c>
      <c r="E492">
        <v>1</v>
      </c>
      <c r="F492">
        <v>1</v>
      </c>
      <c r="G492">
        <v>1</v>
      </c>
      <c r="H492">
        <v>3</v>
      </c>
      <c r="I492" t="s">
        <v>921</v>
      </c>
      <c r="J492" t="s">
        <v>922</v>
      </c>
      <c r="K492" t="s">
        <v>923</v>
      </c>
      <c r="L492">
        <v>1348</v>
      </c>
      <c r="N492">
        <v>1009</v>
      </c>
      <c r="O492" t="s">
        <v>193</v>
      </c>
      <c r="P492" t="s">
        <v>193</v>
      </c>
      <c r="Q492">
        <v>1000</v>
      </c>
      <c r="W492">
        <v>0</v>
      </c>
      <c r="X492">
        <v>-487945645</v>
      </c>
      <c r="Y492">
        <v>0.18</v>
      </c>
      <c r="AA492">
        <v>3196.8</v>
      </c>
      <c r="AB492">
        <v>0</v>
      </c>
      <c r="AC492">
        <v>0</v>
      </c>
      <c r="AD492">
        <v>0</v>
      </c>
      <c r="AE492">
        <v>480</v>
      </c>
      <c r="AF492">
        <v>0</v>
      </c>
      <c r="AG492">
        <v>0</v>
      </c>
      <c r="AH492">
        <v>0</v>
      </c>
      <c r="AI492">
        <v>6.66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6</v>
      </c>
      <c r="AT492">
        <v>0.18</v>
      </c>
      <c r="AU492" t="s">
        <v>6</v>
      </c>
      <c r="AV492">
        <v>0</v>
      </c>
      <c r="AW492">
        <v>2</v>
      </c>
      <c r="AX492">
        <v>16782541</v>
      </c>
      <c r="AY492">
        <v>1</v>
      </c>
      <c r="AZ492">
        <v>0</v>
      </c>
      <c r="BA492">
        <v>490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Y492*Source!I358</f>
        <v>5.3999999999999999E-2</v>
      </c>
      <c r="CY492">
        <f t="shared" si="84"/>
        <v>3196.8</v>
      </c>
      <c r="CZ492">
        <f t="shared" si="85"/>
        <v>480</v>
      </c>
      <c r="DA492">
        <f t="shared" si="86"/>
        <v>6.66</v>
      </c>
      <c r="DB492">
        <f t="shared" si="79"/>
        <v>86.4</v>
      </c>
      <c r="DC492">
        <f t="shared" si="80"/>
        <v>0</v>
      </c>
    </row>
    <row r="493" spans="1:107" x14ac:dyDescent="0.2">
      <c r="A493">
        <f>ROW(Source!A358)</f>
        <v>358</v>
      </c>
      <c r="B493">
        <v>16781639</v>
      </c>
      <c r="C493">
        <v>16782531</v>
      </c>
      <c r="D493">
        <v>15188647</v>
      </c>
      <c r="E493">
        <v>1</v>
      </c>
      <c r="F493">
        <v>1</v>
      </c>
      <c r="G493">
        <v>1</v>
      </c>
      <c r="H493">
        <v>3</v>
      </c>
      <c r="I493" t="s">
        <v>686</v>
      </c>
      <c r="J493" t="s">
        <v>687</v>
      </c>
      <c r="K493" t="s">
        <v>688</v>
      </c>
      <c r="L493">
        <v>1348</v>
      </c>
      <c r="N493">
        <v>1009</v>
      </c>
      <c r="O493" t="s">
        <v>193</v>
      </c>
      <c r="P493" t="s">
        <v>193</v>
      </c>
      <c r="Q493">
        <v>1000</v>
      </c>
      <c r="W493">
        <v>0</v>
      </c>
      <c r="X493">
        <v>426000481</v>
      </c>
      <c r="Y493">
        <v>1</v>
      </c>
      <c r="AA493">
        <v>76590</v>
      </c>
      <c r="AB493">
        <v>0</v>
      </c>
      <c r="AC493">
        <v>0</v>
      </c>
      <c r="AD493">
        <v>0</v>
      </c>
      <c r="AE493">
        <v>11500</v>
      </c>
      <c r="AF493">
        <v>0</v>
      </c>
      <c r="AG493">
        <v>0</v>
      </c>
      <c r="AH493">
        <v>0</v>
      </c>
      <c r="AI493">
        <v>6.66</v>
      </c>
      <c r="AJ493">
        <v>1</v>
      </c>
      <c r="AK493">
        <v>1</v>
      </c>
      <c r="AL493">
        <v>1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6</v>
      </c>
      <c r="AT493">
        <v>1</v>
      </c>
      <c r="AU493" t="s">
        <v>6</v>
      </c>
      <c r="AV493">
        <v>0</v>
      </c>
      <c r="AW493">
        <v>2</v>
      </c>
      <c r="AX493">
        <v>16782542</v>
      </c>
      <c r="AY493">
        <v>1</v>
      </c>
      <c r="AZ493">
        <v>0</v>
      </c>
      <c r="BA493">
        <v>491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Y493*Source!I358</f>
        <v>0.3</v>
      </c>
      <c r="CY493">
        <f t="shared" si="84"/>
        <v>76590</v>
      </c>
      <c r="CZ493">
        <f t="shared" si="85"/>
        <v>11500</v>
      </c>
      <c r="DA493">
        <f t="shared" si="86"/>
        <v>6.66</v>
      </c>
      <c r="DB493">
        <f t="shared" si="79"/>
        <v>11500</v>
      </c>
      <c r="DC493">
        <f t="shared" si="80"/>
        <v>0</v>
      </c>
    </row>
    <row r="494" spans="1:107" x14ac:dyDescent="0.2">
      <c r="A494">
        <f>ROW(Source!A358)</f>
        <v>358</v>
      </c>
      <c r="B494">
        <v>16781639</v>
      </c>
      <c r="C494">
        <v>16782531</v>
      </c>
      <c r="D494">
        <v>15164559</v>
      </c>
      <c r="E494">
        <v>17</v>
      </c>
      <c r="F494">
        <v>1</v>
      </c>
      <c r="G494">
        <v>1</v>
      </c>
      <c r="H494">
        <v>3</v>
      </c>
      <c r="I494" t="s">
        <v>692</v>
      </c>
      <c r="J494" t="s">
        <v>6</v>
      </c>
      <c r="K494" t="s">
        <v>693</v>
      </c>
      <c r="L494">
        <v>1374</v>
      </c>
      <c r="N494">
        <v>1013</v>
      </c>
      <c r="O494" t="s">
        <v>694</v>
      </c>
      <c r="P494" t="s">
        <v>694</v>
      </c>
      <c r="Q494">
        <v>1</v>
      </c>
      <c r="W494">
        <v>0</v>
      </c>
      <c r="X494">
        <v>-1731369543</v>
      </c>
      <c r="Y494">
        <v>11.97</v>
      </c>
      <c r="AA494">
        <v>1</v>
      </c>
      <c r="AB494">
        <v>0</v>
      </c>
      <c r="AC494">
        <v>0</v>
      </c>
      <c r="AD494">
        <v>0</v>
      </c>
      <c r="AE494">
        <v>1</v>
      </c>
      <c r="AF494">
        <v>0</v>
      </c>
      <c r="AG494">
        <v>0</v>
      </c>
      <c r="AH494">
        <v>0</v>
      </c>
      <c r="AI494">
        <v>1</v>
      </c>
      <c r="AJ494">
        <v>1</v>
      </c>
      <c r="AK494">
        <v>1</v>
      </c>
      <c r="AL494">
        <v>1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6</v>
      </c>
      <c r="AT494">
        <v>11.97</v>
      </c>
      <c r="AU494" t="s">
        <v>6</v>
      </c>
      <c r="AV494">
        <v>0</v>
      </c>
      <c r="AW494">
        <v>2</v>
      </c>
      <c r="AX494">
        <v>16782543</v>
      </c>
      <c r="AY494">
        <v>1</v>
      </c>
      <c r="AZ494">
        <v>0</v>
      </c>
      <c r="BA494">
        <v>492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Y494*Source!I358</f>
        <v>3.5910000000000002</v>
      </c>
      <c r="CY494">
        <f t="shared" si="84"/>
        <v>1</v>
      </c>
      <c r="CZ494">
        <f t="shared" si="85"/>
        <v>1</v>
      </c>
      <c r="DA494">
        <f t="shared" si="86"/>
        <v>1</v>
      </c>
      <c r="DB494">
        <f t="shared" si="79"/>
        <v>11.97</v>
      </c>
      <c r="DC494">
        <f t="shared" si="80"/>
        <v>0</v>
      </c>
    </row>
    <row r="495" spans="1:107" x14ac:dyDescent="0.2">
      <c r="A495">
        <f>ROW(Source!A359)</f>
        <v>359</v>
      </c>
      <c r="B495">
        <v>16781625</v>
      </c>
      <c r="C495">
        <v>16782544</v>
      </c>
      <c r="D495">
        <v>15435763</v>
      </c>
      <c r="E495">
        <v>1</v>
      </c>
      <c r="F495">
        <v>1</v>
      </c>
      <c r="G495">
        <v>1</v>
      </c>
      <c r="H495">
        <v>1</v>
      </c>
      <c r="I495" t="s">
        <v>924</v>
      </c>
      <c r="J495" t="s">
        <v>6</v>
      </c>
      <c r="K495" t="s">
        <v>925</v>
      </c>
      <c r="L495">
        <v>1191</v>
      </c>
      <c r="N495">
        <v>1013</v>
      </c>
      <c r="O495" t="s">
        <v>660</v>
      </c>
      <c r="P495" t="s">
        <v>660</v>
      </c>
      <c r="Q495">
        <v>1</v>
      </c>
      <c r="W495">
        <v>0</v>
      </c>
      <c r="X495">
        <v>1627947075</v>
      </c>
      <c r="Y495">
        <v>33</v>
      </c>
      <c r="AA495">
        <v>0</v>
      </c>
      <c r="AB495">
        <v>0</v>
      </c>
      <c r="AC495">
        <v>0</v>
      </c>
      <c r="AD495">
        <v>10.35</v>
      </c>
      <c r="AE495">
        <v>0</v>
      </c>
      <c r="AF495">
        <v>0</v>
      </c>
      <c r="AG495">
        <v>0</v>
      </c>
      <c r="AH495">
        <v>10.35</v>
      </c>
      <c r="AI495">
        <v>1</v>
      </c>
      <c r="AJ495">
        <v>1</v>
      </c>
      <c r="AK495">
        <v>1</v>
      </c>
      <c r="AL495">
        <v>1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6</v>
      </c>
      <c r="AT495">
        <v>33</v>
      </c>
      <c r="AU495" t="s">
        <v>6</v>
      </c>
      <c r="AV495">
        <v>1</v>
      </c>
      <c r="AW495">
        <v>2</v>
      </c>
      <c r="AX495">
        <v>16782545</v>
      </c>
      <c r="AY495">
        <v>1</v>
      </c>
      <c r="AZ495">
        <v>0</v>
      </c>
      <c r="BA495">
        <v>493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Y495*Source!I359</f>
        <v>66</v>
      </c>
      <c r="CY495">
        <f>AD495</f>
        <v>10.35</v>
      </c>
      <c r="CZ495">
        <f>AH495</f>
        <v>10.35</v>
      </c>
      <c r="DA495">
        <f>AL495</f>
        <v>1</v>
      </c>
      <c r="DB495">
        <f t="shared" si="79"/>
        <v>341.55</v>
      </c>
      <c r="DC495">
        <f t="shared" si="80"/>
        <v>0</v>
      </c>
    </row>
    <row r="496" spans="1:107" x14ac:dyDescent="0.2">
      <c r="A496">
        <f>ROW(Source!A359)</f>
        <v>359</v>
      </c>
      <c r="B496">
        <v>16781625</v>
      </c>
      <c r="C496">
        <v>16782544</v>
      </c>
      <c r="D496">
        <v>15167303</v>
      </c>
      <c r="E496">
        <v>1</v>
      </c>
      <c r="F496">
        <v>1</v>
      </c>
      <c r="G496">
        <v>1</v>
      </c>
      <c r="H496">
        <v>3</v>
      </c>
      <c r="I496" t="s">
        <v>926</v>
      </c>
      <c r="J496" t="s">
        <v>927</v>
      </c>
      <c r="K496" t="s">
        <v>928</v>
      </c>
      <c r="L496">
        <v>1383</v>
      </c>
      <c r="N496">
        <v>1013</v>
      </c>
      <c r="O496" t="s">
        <v>929</v>
      </c>
      <c r="P496" t="s">
        <v>929</v>
      </c>
      <c r="Q496">
        <v>1</v>
      </c>
      <c r="W496">
        <v>0</v>
      </c>
      <c r="X496">
        <v>-1379976516</v>
      </c>
      <c r="Y496">
        <v>1.1000000000000001</v>
      </c>
      <c r="AA496">
        <v>0.4</v>
      </c>
      <c r="AB496">
        <v>0</v>
      </c>
      <c r="AC496">
        <v>0</v>
      </c>
      <c r="AD496">
        <v>0</v>
      </c>
      <c r="AE496">
        <v>0.4</v>
      </c>
      <c r="AF496">
        <v>0</v>
      </c>
      <c r="AG496">
        <v>0</v>
      </c>
      <c r="AH496">
        <v>0</v>
      </c>
      <c r="AI496">
        <v>1</v>
      </c>
      <c r="AJ496">
        <v>1</v>
      </c>
      <c r="AK496">
        <v>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6</v>
      </c>
      <c r="AT496">
        <v>1.1000000000000001</v>
      </c>
      <c r="AU496" t="s">
        <v>6</v>
      </c>
      <c r="AV496">
        <v>0</v>
      </c>
      <c r="AW496">
        <v>2</v>
      </c>
      <c r="AX496">
        <v>16782546</v>
      </c>
      <c r="AY496">
        <v>1</v>
      </c>
      <c r="AZ496">
        <v>0</v>
      </c>
      <c r="BA496">
        <v>494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Y496*Source!I359</f>
        <v>2.2000000000000002</v>
      </c>
      <c r="CY496">
        <f t="shared" ref="CY496:CY503" si="87">AA496</f>
        <v>0.4</v>
      </c>
      <c r="CZ496">
        <f t="shared" ref="CZ496:CZ503" si="88">AE496</f>
        <v>0.4</v>
      </c>
      <c r="DA496">
        <f t="shared" ref="DA496:DA503" si="89">AI496</f>
        <v>1</v>
      </c>
      <c r="DB496">
        <f t="shared" si="79"/>
        <v>0.44</v>
      </c>
      <c r="DC496">
        <f t="shared" si="80"/>
        <v>0</v>
      </c>
    </row>
    <row r="497" spans="1:107" x14ac:dyDescent="0.2">
      <c r="A497">
        <f>ROW(Source!A359)</f>
        <v>359</v>
      </c>
      <c r="B497">
        <v>16781625</v>
      </c>
      <c r="C497">
        <v>16782544</v>
      </c>
      <c r="D497">
        <v>15167589</v>
      </c>
      <c r="E497">
        <v>1</v>
      </c>
      <c r="F497">
        <v>1</v>
      </c>
      <c r="G497">
        <v>1</v>
      </c>
      <c r="H497">
        <v>3</v>
      </c>
      <c r="I497" t="s">
        <v>930</v>
      </c>
      <c r="J497" t="s">
        <v>931</v>
      </c>
      <c r="K497" t="s">
        <v>932</v>
      </c>
      <c r="L497">
        <v>1346</v>
      </c>
      <c r="N497">
        <v>1009</v>
      </c>
      <c r="O497" t="s">
        <v>201</v>
      </c>
      <c r="P497" t="s">
        <v>201</v>
      </c>
      <c r="Q497">
        <v>1</v>
      </c>
      <c r="W497">
        <v>0</v>
      </c>
      <c r="X497">
        <v>-2124370092</v>
      </c>
      <c r="Y497">
        <v>0.11</v>
      </c>
      <c r="AA497">
        <v>91.29</v>
      </c>
      <c r="AB497">
        <v>0</v>
      </c>
      <c r="AC497">
        <v>0</v>
      </c>
      <c r="AD497">
        <v>0</v>
      </c>
      <c r="AE497">
        <v>91.29</v>
      </c>
      <c r="AF497">
        <v>0</v>
      </c>
      <c r="AG497">
        <v>0</v>
      </c>
      <c r="AH497">
        <v>0</v>
      </c>
      <c r="AI497">
        <v>1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6</v>
      </c>
      <c r="AT497">
        <v>0.11</v>
      </c>
      <c r="AU497" t="s">
        <v>6</v>
      </c>
      <c r="AV497">
        <v>0</v>
      </c>
      <c r="AW497">
        <v>2</v>
      </c>
      <c r="AX497">
        <v>16782547</v>
      </c>
      <c r="AY497">
        <v>1</v>
      </c>
      <c r="AZ497">
        <v>0</v>
      </c>
      <c r="BA497">
        <v>495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Y497*Source!I359</f>
        <v>0.22</v>
      </c>
      <c r="CY497">
        <f t="shared" si="87"/>
        <v>91.29</v>
      </c>
      <c r="CZ497">
        <f t="shared" si="88"/>
        <v>91.29</v>
      </c>
      <c r="DA497">
        <f t="shared" si="89"/>
        <v>1</v>
      </c>
      <c r="DB497">
        <f t="shared" si="79"/>
        <v>10.039999999999999</v>
      </c>
      <c r="DC497">
        <f t="shared" si="80"/>
        <v>0</v>
      </c>
    </row>
    <row r="498" spans="1:107" x14ac:dyDescent="0.2">
      <c r="A498">
        <f>ROW(Source!A359)</f>
        <v>359</v>
      </c>
      <c r="B498">
        <v>16781625</v>
      </c>
      <c r="C498">
        <v>16782544</v>
      </c>
      <c r="D498">
        <v>15170992</v>
      </c>
      <c r="E498">
        <v>1</v>
      </c>
      <c r="F498">
        <v>1</v>
      </c>
      <c r="G498">
        <v>1</v>
      </c>
      <c r="H498">
        <v>3</v>
      </c>
      <c r="I498" t="s">
        <v>933</v>
      </c>
      <c r="J498" t="s">
        <v>934</v>
      </c>
      <c r="K498" t="s">
        <v>935</v>
      </c>
      <c r="L498">
        <v>1346</v>
      </c>
      <c r="N498">
        <v>1009</v>
      </c>
      <c r="O498" t="s">
        <v>201</v>
      </c>
      <c r="P498" t="s">
        <v>201</v>
      </c>
      <c r="Q498">
        <v>1</v>
      </c>
      <c r="W498">
        <v>0</v>
      </c>
      <c r="X498">
        <v>-1012196365</v>
      </c>
      <c r="Y498">
        <v>0.02</v>
      </c>
      <c r="AA498">
        <v>155</v>
      </c>
      <c r="AB498">
        <v>0</v>
      </c>
      <c r="AC498">
        <v>0</v>
      </c>
      <c r="AD498">
        <v>0</v>
      </c>
      <c r="AE498">
        <v>155</v>
      </c>
      <c r="AF498">
        <v>0</v>
      </c>
      <c r="AG498">
        <v>0</v>
      </c>
      <c r="AH498">
        <v>0</v>
      </c>
      <c r="AI498">
        <v>1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6</v>
      </c>
      <c r="AT498">
        <v>0.02</v>
      </c>
      <c r="AU498" t="s">
        <v>6</v>
      </c>
      <c r="AV498">
        <v>0</v>
      </c>
      <c r="AW498">
        <v>2</v>
      </c>
      <c r="AX498">
        <v>16782548</v>
      </c>
      <c r="AY498">
        <v>1</v>
      </c>
      <c r="AZ498">
        <v>0</v>
      </c>
      <c r="BA498">
        <v>496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Y498*Source!I359</f>
        <v>0.04</v>
      </c>
      <c r="CY498">
        <f t="shared" si="87"/>
        <v>155</v>
      </c>
      <c r="CZ498">
        <f t="shared" si="88"/>
        <v>155</v>
      </c>
      <c r="DA498">
        <f t="shared" si="89"/>
        <v>1</v>
      </c>
      <c r="DB498">
        <f t="shared" si="79"/>
        <v>3.1</v>
      </c>
      <c r="DC498">
        <f t="shared" si="80"/>
        <v>0</v>
      </c>
    </row>
    <row r="499" spans="1:107" x14ac:dyDescent="0.2">
      <c r="A499">
        <f>ROW(Source!A359)</f>
        <v>359</v>
      </c>
      <c r="B499">
        <v>16781625</v>
      </c>
      <c r="C499">
        <v>16782544</v>
      </c>
      <c r="D499">
        <v>15195043</v>
      </c>
      <c r="E499">
        <v>1</v>
      </c>
      <c r="F499">
        <v>1</v>
      </c>
      <c r="G499">
        <v>1</v>
      </c>
      <c r="H499">
        <v>3</v>
      </c>
      <c r="I499" t="s">
        <v>936</v>
      </c>
      <c r="J499" t="s">
        <v>937</v>
      </c>
      <c r="K499" t="s">
        <v>938</v>
      </c>
      <c r="L499">
        <v>1346</v>
      </c>
      <c r="N499">
        <v>1009</v>
      </c>
      <c r="O499" t="s">
        <v>201</v>
      </c>
      <c r="P499" t="s">
        <v>201</v>
      </c>
      <c r="Q499">
        <v>1</v>
      </c>
      <c r="W499">
        <v>0</v>
      </c>
      <c r="X499">
        <v>-1726842289</v>
      </c>
      <c r="Y499">
        <v>0.19</v>
      </c>
      <c r="AA499">
        <v>65.75</v>
      </c>
      <c r="AB499">
        <v>0</v>
      </c>
      <c r="AC499">
        <v>0</v>
      </c>
      <c r="AD499">
        <v>0</v>
      </c>
      <c r="AE499">
        <v>65.75</v>
      </c>
      <c r="AF499">
        <v>0</v>
      </c>
      <c r="AG499">
        <v>0</v>
      </c>
      <c r="AH499">
        <v>0</v>
      </c>
      <c r="AI499">
        <v>1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6</v>
      </c>
      <c r="AT499">
        <v>0.19</v>
      </c>
      <c r="AU499" t="s">
        <v>6</v>
      </c>
      <c r="AV499">
        <v>0</v>
      </c>
      <c r="AW499">
        <v>2</v>
      </c>
      <c r="AX499">
        <v>16782549</v>
      </c>
      <c r="AY499">
        <v>1</v>
      </c>
      <c r="AZ499">
        <v>0</v>
      </c>
      <c r="BA499">
        <v>497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Y499*Source!I359</f>
        <v>0.38</v>
      </c>
      <c r="CY499">
        <f t="shared" si="87"/>
        <v>65.75</v>
      </c>
      <c r="CZ499">
        <f t="shared" si="88"/>
        <v>65.75</v>
      </c>
      <c r="DA499">
        <f t="shared" si="89"/>
        <v>1</v>
      </c>
      <c r="DB499">
        <f t="shared" si="79"/>
        <v>12.49</v>
      </c>
      <c r="DC499">
        <f t="shared" si="80"/>
        <v>0</v>
      </c>
    </row>
    <row r="500" spans="1:107" x14ac:dyDescent="0.2">
      <c r="A500">
        <f>ROW(Source!A359)</f>
        <v>359</v>
      </c>
      <c r="B500">
        <v>16781625</v>
      </c>
      <c r="C500">
        <v>16782544</v>
      </c>
      <c r="D500">
        <v>15220852</v>
      </c>
      <c r="E500">
        <v>1</v>
      </c>
      <c r="F500">
        <v>1</v>
      </c>
      <c r="G500">
        <v>1</v>
      </c>
      <c r="H500">
        <v>3</v>
      </c>
      <c r="I500" t="s">
        <v>376</v>
      </c>
      <c r="J500" t="s">
        <v>379</v>
      </c>
      <c r="K500" t="s">
        <v>377</v>
      </c>
      <c r="L500">
        <v>1354</v>
      </c>
      <c r="N500">
        <v>1010</v>
      </c>
      <c r="O500" t="s">
        <v>378</v>
      </c>
      <c r="P500" t="s">
        <v>378</v>
      </c>
      <c r="Q500">
        <v>1</v>
      </c>
      <c r="W500">
        <v>0</v>
      </c>
      <c r="X500">
        <v>1793542953</v>
      </c>
      <c r="Y500">
        <v>0.5</v>
      </c>
      <c r="AA500">
        <v>437.65</v>
      </c>
      <c r="AB500">
        <v>0</v>
      </c>
      <c r="AC500">
        <v>0</v>
      </c>
      <c r="AD500">
        <v>0</v>
      </c>
      <c r="AE500">
        <v>437.65</v>
      </c>
      <c r="AF500">
        <v>0</v>
      </c>
      <c r="AG500">
        <v>0</v>
      </c>
      <c r="AH500">
        <v>0</v>
      </c>
      <c r="AI500">
        <v>1</v>
      </c>
      <c r="AJ500">
        <v>1</v>
      </c>
      <c r="AK500">
        <v>1</v>
      </c>
      <c r="AL500">
        <v>1</v>
      </c>
      <c r="AN500">
        <v>0</v>
      </c>
      <c r="AO500">
        <v>0</v>
      </c>
      <c r="AP500">
        <v>0</v>
      </c>
      <c r="AQ500">
        <v>0</v>
      </c>
      <c r="AR500">
        <v>0</v>
      </c>
      <c r="AS500" t="s">
        <v>6</v>
      </c>
      <c r="AT500">
        <v>0.5</v>
      </c>
      <c r="AU500" t="s">
        <v>6</v>
      </c>
      <c r="AV500">
        <v>0</v>
      </c>
      <c r="AW500">
        <v>1</v>
      </c>
      <c r="AX500">
        <v>-1</v>
      </c>
      <c r="AY500">
        <v>0</v>
      </c>
      <c r="AZ500">
        <v>0</v>
      </c>
      <c r="BA500" t="s">
        <v>6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Y500*Source!I359</f>
        <v>1</v>
      </c>
      <c r="CY500">
        <f t="shared" si="87"/>
        <v>437.65</v>
      </c>
      <c r="CZ500">
        <f t="shared" si="88"/>
        <v>437.65</v>
      </c>
      <c r="DA500">
        <f t="shared" si="89"/>
        <v>1</v>
      </c>
      <c r="DB500">
        <f t="shared" si="79"/>
        <v>218.83</v>
      </c>
      <c r="DC500">
        <f t="shared" si="80"/>
        <v>0</v>
      </c>
    </row>
    <row r="501" spans="1:107" x14ac:dyDescent="0.2">
      <c r="A501">
        <f>ROW(Source!A359)</f>
        <v>359</v>
      </c>
      <c r="B501">
        <v>16781625</v>
      </c>
      <c r="C501">
        <v>16782544</v>
      </c>
      <c r="D501">
        <v>15220868</v>
      </c>
      <c r="E501">
        <v>1</v>
      </c>
      <c r="F501">
        <v>1</v>
      </c>
      <c r="G501">
        <v>1</v>
      </c>
      <c r="H501">
        <v>3</v>
      </c>
      <c r="I501" t="s">
        <v>381</v>
      </c>
      <c r="J501" t="s">
        <v>383</v>
      </c>
      <c r="K501" t="s">
        <v>382</v>
      </c>
      <c r="L501">
        <v>1354</v>
      </c>
      <c r="N501">
        <v>1010</v>
      </c>
      <c r="O501" t="s">
        <v>378</v>
      </c>
      <c r="P501" t="s">
        <v>378</v>
      </c>
      <c r="Q501">
        <v>1</v>
      </c>
      <c r="W501">
        <v>0</v>
      </c>
      <c r="X501">
        <v>230236074</v>
      </c>
      <c r="Y501">
        <v>0.5</v>
      </c>
      <c r="AA501">
        <v>202.07</v>
      </c>
      <c r="AB501">
        <v>0</v>
      </c>
      <c r="AC501">
        <v>0</v>
      </c>
      <c r="AD501">
        <v>0</v>
      </c>
      <c r="AE501">
        <v>202.07</v>
      </c>
      <c r="AF501">
        <v>0</v>
      </c>
      <c r="AG501">
        <v>0</v>
      </c>
      <c r="AH501">
        <v>0</v>
      </c>
      <c r="AI501">
        <v>1</v>
      </c>
      <c r="AJ501">
        <v>1</v>
      </c>
      <c r="AK501">
        <v>1</v>
      </c>
      <c r="AL501">
        <v>1</v>
      </c>
      <c r="AN501">
        <v>0</v>
      </c>
      <c r="AO501">
        <v>0</v>
      </c>
      <c r="AP501">
        <v>0</v>
      </c>
      <c r="AQ501">
        <v>0</v>
      </c>
      <c r="AR501">
        <v>0</v>
      </c>
      <c r="AS501" t="s">
        <v>6</v>
      </c>
      <c r="AT501">
        <v>0.5</v>
      </c>
      <c r="AU501" t="s">
        <v>6</v>
      </c>
      <c r="AV501">
        <v>0</v>
      </c>
      <c r="AW501">
        <v>1</v>
      </c>
      <c r="AX501">
        <v>-1</v>
      </c>
      <c r="AY501">
        <v>0</v>
      </c>
      <c r="AZ501">
        <v>0</v>
      </c>
      <c r="BA501" t="s">
        <v>6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Y501*Source!I359</f>
        <v>1</v>
      </c>
      <c r="CY501">
        <f t="shared" si="87"/>
        <v>202.07</v>
      </c>
      <c r="CZ501">
        <f t="shared" si="88"/>
        <v>202.07</v>
      </c>
      <c r="DA501">
        <f t="shared" si="89"/>
        <v>1</v>
      </c>
      <c r="DB501">
        <f t="shared" si="79"/>
        <v>101.04</v>
      </c>
      <c r="DC501">
        <f t="shared" si="80"/>
        <v>0</v>
      </c>
    </row>
    <row r="502" spans="1:107" x14ac:dyDescent="0.2">
      <c r="A502">
        <f>ROW(Source!A359)</f>
        <v>359</v>
      </c>
      <c r="B502">
        <v>16781625</v>
      </c>
      <c r="C502">
        <v>16782544</v>
      </c>
      <c r="D502">
        <v>15236338</v>
      </c>
      <c r="E502">
        <v>1</v>
      </c>
      <c r="F502">
        <v>1</v>
      </c>
      <c r="G502">
        <v>1</v>
      </c>
      <c r="H502">
        <v>3</v>
      </c>
      <c r="I502" t="s">
        <v>939</v>
      </c>
      <c r="J502" t="s">
        <v>940</v>
      </c>
      <c r="K502" t="s">
        <v>941</v>
      </c>
      <c r="L502">
        <v>1355</v>
      </c>
      <c r="N502">
        <v>1010</v>
      </c>
      <c r="O502" t="s">
        <v>292</v>
      </c>
      <c r="P502" t="s">
        <v>292</v>
      </c>
      <c r="Q502">
        <v>100</v>
      </c>
      <c r="W502">
        <v>0</v>
      </c>
      <c r="X502">
        <v>1924823676</v>
      </c>
      <c r="Y502">
        <v>0.4</v>
      </c>
      <c r="AA502">
        <v>30.74</v>
      </c>
      <c r="AB502">
        <v>0</v>
      </c>
      <c r="AC502">
        <v>0</v>
      </c>
      <c r="AD502">
        <v>0</v>
      </c>
      <c r="AE502">
        <v>30.74</v>
      </c>
      <c r="AF502">
        <v>0</v>
      </c>
      <c r="AG502">
        <v>0</v>
      </c>
      <c r="AH502">
        <v>0</v>
      </c>
      <c r="AI502">
        <v>1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6</v>
      </c>
      <c r="AT502">
        <v>0.4</v>
      </c>
      <c r="AU502" t="s">
        <v>6</v>
      </c>
      <c r="AV502">
        <v>0</v>
      </c>
      <c r="AW502">
        <v>2</v>
      </c>
      <c r="AX502">
        <v>16782550</v>
      </c>
      <c r="AY502">
        <v>1</v>
      </c>
      <c r="AZ502">
        <v>0</v>
      </c>
      <c r="BA502">
        <v>498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Y502*Source!I359</f>
        <v>0.8</v>
      </c>
      <c r="CY502">
        <f t="shared" si="87"/>
        <v>30.74</v>
      </c>
      <c r="CZ502">
        <f t="shared" si="88"/>
        <v>30.74</v>
      </c>
      <c r="DA502">
        <f t="shared" si="89"/>
        <v>1</v>
      </c>
      <c r="DB502">
        <f t="shared" si="79"/>
        <v>12.3</v>
      </c>
      <c r="DC502">
        <f t="shared" si="80"/>
        <v>0</v>
      </c>
    </row>
    <row r="503" spans="1:107" x14ac:dyDescent="0.2">
      <c r="A503">
        <f>ROW(Source!A359)</f>
        <v>359</v>
      </c>
      <c r="B503">
        <v>16781625</v>
      </c>
      <c r="C503">
        <v>16782544</v>
      </c>
      <c r="D503">
        <v>15164559</v>
      </c>
      <c r="E503">
        <v>17</v>
      </c>
      <c r="F503">
        <v>1</v>
      </c>
      <c r="G503">
        <v>1</v>
      </c>
      <c r="H503">
        <v>3</v>
      </c>
      <c r="I503" t="s">
        <v>692</v>
      </c>
      <c r="J503" t="s">
        <v>6</v>
      </c>
      <c r="K503" t="s">
        <v>693</v>
      </c>
      <c r="L503">
        <v>1374</v>
      </c>
      <c r="N503">
        <v>1013</v>
      </c>
      <c r="O503" t="s">
        <v>694</v>
      </c>
      <c r="P503" t="s">
        <v>694</v>
      </c>
      <c r="Q503">
        <v>1</v>
      </c>
      <c r="W503">
        <v>0</v>
      </c>
      <c r="X503">
        <v>-1731369543</v>
      </c>
      <c r="Y503">
        <v>6.83</v>
      </c>
      <c r="AA503">
        <v>1</v>
      </c>
      <c r="AB503">
        <v>0</v>
      </c>
      <c r="AC503">
        <v>0</v>
      </c>
      <c r="AD503">
        <v>0</v>
      </c>
      <c r="AE503">
        <v>1</v>
      </c>
      <c r="AF503">
        <v>0</v>
      </c>
      <c r="AG503">
        <v>0</v>
      </c>
      <c r="AH503">
        <v>0</v>
      </c>
      <c r="AI503">
        <v>1</v>
      </c>
      <c r="AJ503">
        <v>1</v>
      </c>
      <c r="AK503">
        <v>1</v>
      </c>
      <c r="AL503">
        <v>1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6</v>
      </c>
      <c r="AT503">
        <v>6.83</v>
      </c>
      <c r="AU503" t="s">
        <v>6</v>
      </c>
      <c r="AV503">
        <v>0</v>
      </c>
      <c r="AW503">
        <v>2</v>
      </c>
      <c r="AX503">
        <v>16782552</v>
      </c>
      <c r="AY503">
        <v>1</v>
      </c>
      <c r="AZ503">
        <v>0</v>
      </c>
      <c r="BA503">
        <v>500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Y503*Source!I359</f>
        <v>13.66</v>
      </c>
      <c r="CY503">
        <f t="shared" si="87"/>
        <v>1</v>
      </c>
      <c r="CZ503">
        <f t="shared" si="88"/>
        <v>1</v>
      </c>
      <c r="DA503">
        <f t="shared" si="89"/>
        <v>1</v>
      </c>
      <c r="DB503">
        <f t="shared" si="79"/>
        <v>6.83</v>
      </c>
      <c r="DC503">
        <f t="shared" si="80"/>
        <v>0</v>
      </c>
    </row>
    <row r="504" spans="1:107" x14ac:dyDescent="0.2">
      <c r="A504">
        <f>ROW(Source!A360)</f>
        <v>360</v>
      </c>
      <c r="B504">
        <v>16781639</v>
      </c>
      <c r="C504">
        <v>16782544</v>
      </c>
      <c r="D504">
        <v>15435763</v>
      </c>
      <c r="E504">
        <v>1</v>
      </c>
      <c r="F504">
        <v>1</v>
      </c>
      <c r="G504">
        <v>1</v>
      </c>
      <c r="H504">
        <v>1</v>
      </c>
      <c r="I504" t="s">
        <v>924</v>
      </c>
      <c r="J504" t="s">
        <v>6</v>
      </c>
      <c r="K504" t="s">
        <v>925</v>
      </c>
      <c r="L504">
        <v>1191</v>
      </c>
      <c r="N504">
        <v>1013</v>
      </c>
      <c r="O504" t="s">
        <v>660</v>
      </c>
      <c r="P504" t="s">
        <v>660</v>
      </c>
      <c r="Q504">
        <v>1</v>
      </c>
      <c r="W504">
        <v>0</v>
      </c>
      <c r="X504">
        <v>1627947075</v>
      </c>
      <c r="Y504">
        <v>33</v>
      </c>
      <c r="AA504">
        <v>0</v>
      </c>
      <c r="AB504">
        <v>0</v>
      </c>
      <c r="AC504">
        <v>0</v>
      </c>
      <c r="AD504">
        <v>68.930000000000007</v>
      </c>
      <c r="AE504">
        <v>0</v>
      </c>
      <c r="AF504">
        <v>0</v>
      </c>
      <c r="AG504">
        <v>0</v>
      </c>
      <c r="AH504">
        <v>10.35</v>
      </c>
      <c r="AI504">
        <v>1</v>
      </c>
      <c r="AJ504">
        <v>1</v>
      </c>
      <c r="AK504">
        <v>1</v>
      </c>
      <c r="AL504">
        <v>6.66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6</v>
      </c>
      <c r="AT504">
        <v>33</v>
      </c>
      <c r="AU504" t="s">
        <v>6</v>
      </c>
      <c r="AV504">
        <v>1</v>
      </c>
      <c r="AW504">
        <v>2</v>
      </c>
      <c r="AX504">
        <v>16782545</v>
      </c>
      <c r="AY504">
        <v>1</v>
      </c>
      <c r="AZ504">
        <v>0</v>
      </c>
      <c r="BA504">
        <v>501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Y504*Source!I360</f>
        <v>66</v>
      </c>
      <c r="CY504">
        <f>AD504</f>
        <v>68.930000000000007</v>
      </c>
      <c r="CZ504">
        <f>AH504</f>
        <v>10.35</v>
      </c>
      <c r="DA504">
        <f>AL504</f>
        <v>6.66</v>
      </c>
      <c r="DB504">
        <f t="shared" si="79"/>
        <v>341.55</v>
      </c>
      <c r="DC504">
        <f t="shared" si="80"/>
        <v>0</v>
      </c>
    </row>
    <row r="505" spans="1:107" x14ac:dyDescent="0.2">
      <c r="A505">
        <f>ROW(Source!A360)</f>
        <v>360</v>
      </c>
      <c r="B505">
        <v>16781639</v>
      </c>
      <c r="C505">
        <v>16782544</v>
      </c>
      <c r="D505">
        <v>15167303</v>
      </c>
      <c r="E505">
        <v>1</v>
      </c>
      <c r="F505">
        <v>1</v>
      </c>
      <c r="G505">
        <v>1</v>
      </c>
      <c r="H505">
        <v>3</v>
      </c>
      <c r="I505" t="s">
        <v>926</v>
      </c>
      <c r="J505" t="s">
        <v>927</v>
      </c>
      <c r="K505" t="s">
        <v>928</v>
      </c>
      <c r="L505">
        <v>1383</v>
      </c>
      <c r="N505">
        <v>1013</v>
      </c>
      <c r="O505" t="s">
        <v>929</v>
      </c>
      <c r="P505" t="s">
        <v>929</v>
      </c>
      <c r="Q505">
        <v>1</v>
      </c>
      <c r="W505">
        <v>0</v>
      </c>
      <c r="X505">
        <v>-1379976516</v>
      </c>
      <c r="Y505">
        <v>1.1000000000000001</v>
      </c>
      <c r="AA505">
        <v>2.66</v>
      </c>
      <c r="AB505">
        <v>0</v>
      </c>
      <c r="AC505">
        <v>0</v>
      </c>
      <c r="AD505">
        <v>0</v>
      </c>
      <c r="AE505">
        <v>0.4</v>
      </c>
      <c r="AF505">
        <v>0</v>
      </c>
      <c r="AG505">
        <v>0</v>
      </c>
      <c r="AH505">
        <v>0</v>
      </c>
      <c r="AI505">
        <v>6.66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6</v>
      </c>
      <c r="AT505">
        <v>1.1000000000000001</v>
      </c>
      <c r="AU505" t="s">
        <v>6</v>
      </c>
      <c r="AV505">
        <v>0</v>
      </c>
      <c r="AW505">
        <v>2</v>
      </c>
      <c r="AX505">
        <v>16782546</v>
      </c>
      <c r="AY505">
        <v>1</v>
      </c>
      <c r="AZ505">
        <v>0</v>
      </c>
      <c r="BA505">
        <v>502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Y505*Source!I360</f>
        <v>2.2000000000000002</v>
      </c>
      <c r="CY505">
        <f t="shared" ref="CY505:CY512" si="90">AA505</f>
        <v>2.66</v>
      </c>
      <c r="CZ505">
        <f t="shared" ref="CZ505:CZ512" si="91">AE505</f>
        <v>0.4</v>
      </c>
      <c r="DA505">
        <f t="shared" ref="DA505:DA512" si="92">AI505</f>
        <v>6.66</v>
      </c>
      <c r="DB505">
        <f t="shared" si="79"/>
        <v>0.44</v>
      </c>
      <c r="DC505">
        <f t="shared" si="80"/>
        <v>0</v>
      </c>
    </row>
    <row r="506" spans="1:107" x14ac:dyDescent="0.2">
      <c r="A506">
        <f>ROW(Source!A360)</f>
        <v>360</v>
      </c>
      <c r="B506">
        <v>16781639</v>
      </c>
      <c r="C506">
        <v>16782544</v>
      </c>
      <c r="D506">
        <v>15167589</v>
      </c>
      <c r="E506">
        <v>1</v>
      </c>
      <c r="F506">
        <v>1</v>
      </c>
      <c r="G506">
        <v>1</v>
      </c>
      <c r="H506">
        <v>3</v>
      </c>
      <c r="I506" t="s">
        <v>930</v>
      </c>
      <c r="J506" t="s">
        <v>931</v>
      </c>
      <c r="K506" t="s">
        <v>932</v>
      </c>
      <c r="L506">
        <v>1346</v>
      </c>
      <c r="N506">
        <v>1009</v>
      </c>
      <c r="O506" t="s">
        <v>201</v>
      </c>
      <c r="P506" t="s">
        <v>201</v>
      </c>
      <c r="Q506">
        <v>1</v>
      </c>
      <c r="W506">
        <v>0</v>
      </c>
      <c r="X506">
        <v>-2124370092</v>
      </c>
      <c r="Y506">
        <v>0.11</v>
      </c>
      <c r="AA506">
        <v>607.99</v>
      </c>
      <c r="AB506">
        <v>0</v>
      </c>
      <c r="AC506">
        <v>0</v>
      </c>
      <c r="AD506">
        <v>0</v>
      </c>
      <c r="AE506">
        <v>91.29</v>
      </c>
      <c r="AF506">
        <v>0</v>
      </c>
      <c r="AG506">
        <v>0</v>
      </c>
      <c r="AH506">
        <v>0</v>
      </c>
      <c r="AI506">
        <v>6.66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6</v>
      </c>
      <c r="AT506">
        <v>0.11</v>
      </c>
      <c r="AU506" t="s">
        <v>6</v>
      </c>
      <c r="AV506">
        <v>0</v>
      </c>
      <c r="AW506">
        <v>2</v>
      </c>
      <c r="AX506">
        <v>16782547</v>
      </c>
      <c r="AY506">
        <v>1</v>
      </c>
      <c r="AZ506">
        <v>0</v>
      </c>
      <c r="BA506">
        <v>503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Y506*Source!I360</f>
        <v>0.22</v>
      </c>
      <c r="CY506">
        <f t="shared" si="90"/>
        <v>607.99</v>
      </c>
      <c r="CZ506">
        <f t="shared" si="91"/>
        <v>91.29</v>
      </c>
      <c r="DA506">
        <f t="shared" si="92"/>
        <v>6.66</v>
      </c>
      <c r="DB506">
        <f t="shared" si="79"/>
        <v>10.039999999999999</v>
      </c>
      <c r="DC506">
        <f t="shared" si="80"/>
        <v>0</v>
      </c>
    </row>
    <row r="507" spans="1:107" x14ac:dyDescent="0.2">
      <c r="A507">
        <f>ROW(Source!A360)</f>
        <v>360</v>
      </c>
      <c r="B507">
        <v>16781639</v>
      </c>
      <c r="C507">
        <v>16782544</v>
      </c>
      <c r="D507">
        <v>15170992</v>
      </c>
      <c r="E507">
        <v>1</v>
      </c>
      <c r="F507">
        <v>1</v>
      </c>
      <c r="G507">
        <v>1</v>
      </c>
      <c r="H507">
        <v>3</v>
      </c>
      <c r="I507" t="s">
        <v>933</v>
      </c>
      <c r="J507" t="s">
        <v>934</v>
      </c>
      <c r="K507" t="s">
        <v>935</v>
      </c>
      <c r="L507">
        <v>1346</v>
      </c>
      <c r="N507">
        <v>1009</v>
      </c>
      <c r="O507" t="s">
        <v>201</v>
      </c>
      <c r="P507" t="s">
        <v>201</v>
      </c>
      <c r="Q507">
        <v>1</v>
      </c>
      <c r="W507">
        <v>0</v>
      </c>
      <c r="X507">
        <v>-1012196365</v>
      </c>
      <c r="Y507">
        <v>0.02</v>
      </c>
      <c r="AA507">
        <v>1032.3</v>
      </c>
      <c r="AB507">
        <v>0</v>
      </c>
      <c r="AC507">
        <v>0</v>
      </c>
      <c r="AD507">
        <v>0</v>
      </c>
      <c r="AE507">
        <v>155</v>
      </c>
      <c r="AF507">
        <v>0</v>
      </c>
      <c r="AG507">
        <v>0</v>
      </c>
      <c r="AH507">
        <v>0</v>
      </c>
      <c r="AI507">
        <v>6.66</v>
      </c>
      <c r="AJ507">
        <v>1</v>
      </c>
      <c r="AK507">
        <v>1</v>
      </c>
      <c r="AL507">
        <v>1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6</v>
      </c>
      <c r="AT507">
        <v>0.02</v>
      </c>
      <c r="AU507" t="s">
        <v>6</v>
      </c>
      <c r="AV507">
        <v>0</v>
      </c>
      <c r="AW507">
        <v>2</v>
      </c>
      <c r="AX507">
        <v>16782548</v>
      </c>
      <c r="AY507">
        <v>1</v>
      </c>
      <c r="AZ507">
        <v>0</v>
      </c>
      <c r="BA507">
        <v>504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Y507*Source!I360</f>
        <v>0.04</v>
      </c>
      <c r="CY507">
        <f t="shared" si="90"/>
        <v>1032.3</v>
      </c>
      <c r="CZ507">
        <f t="shared" si="91"/>
        <v>155</v>
      </c>
      <c r="DA507">
        <f t="shared" si="92"/>
        <v>6.66</v>
      </c>
      <c r="DB507">
        <f t="shared" si="79"/>
        <v>3.1</v>
      </c>
      <c r="DC507">
        <f t="shared" si="80"/>
        <v>0</v>
      </c>
    </row>
    <row r="508" spans="1:107" x14ac:dyDescent="0.2">
      <c r="A508">
        <f>ROW(Source!A360)</f>
        <v>360</v>
      </c>
      <c r="B508">
        <v>16781639</v>
      </c>
      <c r="C508">
        <v>16782544</v>
      </c>
      <c r="D508">
        <v>15195043</v>
      </c>
      <c r="E508">
        <v>1</v>
      </c>
      <c r="F508">
        <v>1</v>
      </c>
      <c r="G508">
        <v>1</v>
      </c>
      <c r="H508">
        <v>3</v>
      </c>
      <c r="I508" t="s">
        <v>936</v>
      </c>
      <c r="J508" t="s">
        <v>937</v>
      </c>
      <c r="K508" t="s">
        <v>938</v>
      </c>
      <c r="L508">
        <v>1346</v>
      </c>
      <c r="N508">
        <v>1009</v>
      </c>
      <c r="O508" t="s">
        <v>201</v>
      </c>
      <c r="P508" t="s">
        <v>201</v>
      </c>
      <c r="Q508">
        <v>1</v>
      </c>
      <c r="W508">
        <v>0</v>
      </c>
      <c r="X508">
        <v>-1726842289</v>
      </c>
      <c r="Y508">
        <v>0.19</v>
      </c>
      <c r="AA508">
        <v>437.9</v>
      </c>
      <c r="AB508">
        <v>0</v>
      </c>
      <c r="AC508">
        <v>0</v>
      </c>
      <c r="AD508">
        <v>0</v>
      </c>
      <c r="AE508">
        <v>65.75</v>
      </c>
      <c r="AF508">
        <v>0</v>
      </c>
      <c r="AG508">
        <v>0</v>
      </c>
      <c r="AH508">
        <v>0</v>
      </c>
      <c r="AI508">
        <v>6.66</v>
      </c>
      <c r="AJ508">
        <v>1</v>
      </c>
      <c r="AK508">
        <v>1</v>
      </c>
      <c r="AL508">
        <v>1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6</v>
      </c>
      <c r="AT508">
        <v>0.19</v>
      </c>
      <c r="AU508" t="s">
        <v>6</v>
      </c>
      <c r="AV508">
        <v>0</v>
      </c>
      <c r="AW508">
        <v>2</v>
      </c>
      <c r="AX508">
        <v>16782549</v>
      </c>
      <c r="AY508">
        <v>1</v>
      </c>
      <c r="AZ508">
        <v>0</v>
      </c>
      <c r="BA508">
        <v>505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Y508*Source!I360</f>
        <v>0.38</v>
      </c>
      <c r="CY508">
        <f t="shared" si="90"/>
        <v>437.9</v>
      </c>
      <c r="CZ508">
        <f t="shared" si="91"/>
        <v>65.75</v>
      </c>
      <c r="DA508">
        <f t="shared" si="92"/>
        <v>6.66</v>
      </c>
      <c r="DB508">
        <f t="shared" si="79"/>
        <v>12.49</v>
      </c>
      <c r="DC508">
        <f t="shared" si="80"/>
        <v>0</v>
      </c>
    </row>
    <row r="509" spans="1:107" x14ac:dyDescent="0.2">
      <c r="A509">
        <f>ROW(Source!A360)</f>
        <v>360</v>
      </c>
      <c r="B509">
        <v>16781639</v>
      </c>
      <c r="C509">
        <v>16782544</v>
      </c>
      <c r="D509">
        <v>15220852</v>
      </c>
      <c r="E509">
        <v>1</v>
      </c>
      <c r="F509">
        <v>1</v>
      </c>
      <c r="G509">
        <v>1</v>
      </c>
      <c r="H509">
        <v>3</v>
      </c>
      <c r="I509" t="s">
        <v>376</v>
      </c>
      <c r="J509" t="s">
        <v>379</v>
      </c>
      <c r="K509" t="s">
        <v>377</v>
      </c>
      <c r="L509">
        <v>1354</v>
      </c>
      <c r="N509">
        <v>1010</v>
      </c>
      <c r="O509" t="s">
        <v>378</v>
      </c>
      <c r="P509" t="s">
        <v>378</v>
      </c>
      <c r="Q509">
        <v>1</v>
      </c>
      <c r="W509">
        <v>0</v>
      </c>
      <c r="X509">
        <v>1793542953</v>
      </c>
      <c r="Y509">
        <v>0.5</v>
      </c>
      <c r="AA509">
        <v>2914.75</v>
      </c>
      <c r="AB509">
        <v>0</v>
      </c>
      <c r="AC509">
        <v>0</v>
      </c>
      <c r="AD509">
        <v>0</v>
      </c>
      <c r="AE509">
        <v>437.65</v>
      </c>
      <c r="AF509">
        <v>0</v>
      </c>
      <c r="AG509">
        <v>0</v>
      </c>
      <c r="AH509">
        <v>0</v>
      </c>
      <c r="AI509">
        <v>6.66</v>
      </c>
      <c r="AJ509">
        <v>1</v>
      </c>
      <c r="AK509">
        <v>1</v>
      </c>
      <c r="AL509">
        <v>1</v>
      </c>
      <c r="AN509">
        <v>0</v>
      </c>
      <c r="AO509">
        <v>0</v>
      </c>
      <c r="AP509">
        <v>0</v>
      </c>
      <c r="AQ509">
        <v>0</v>
      </c>
      <c r="AR509">
        <v>0</v>
      </c>
      <c r="AS509" t="s">
        <v>6</v>
      </c>
      <c r="AT509">
        <v>0.5</v>
      </c>
      <c r="AU509" t="s">
        <v>6</v>
      </c>
      <c r="AV509">
        <v>0</v>
      </c>
      <c r="AW509">
        <v>1</v>
      </c>
      <c r="AX509">
        <v>-1</v>
      </c>
      <c r="AY509">
        <v>0</v>
      </c>
      <c r="AZ509">
        <v>0</v>
      </c>
      <c r="BA509" t="s">
        <v>6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Y509*Source!I360</f>
        <v>1</v>
      </c>
      <c r="CY509">
        <f t="shared" si="90"/>
        <v>2914.75</v>
      </c>
      <c r="CZ509">
        <f t="shared" si="91"/>
        <v>437.65</v>
      </c>
      <c r="DA509">
        <f t="shared" si="92"/>
        <v>6.66</v>
      </c>
      <c r="DB509">
        <f t="shared" si="79"/>
        <v>218.83</v>
      </c>
      <c r="DC509">
        <f t="shared" si="80"/>
        <v>0</v>
      </c>
    </row>
    <row r="510" spans="1:107" x14ac:dyDescent="0.2">
      <c r="A510">
        <f>ROW(Source!A360)</f>
        <v>360</v>
      </c>
      <c r="B510">
        <v>16781639</v>
      </c>
      <c r="C510">
        <v>16782544</v>
      </c>
      <c r="D510">
        <v>15220868</v>
      </c>
      <c r="E510">
        <v>1</v>
      </c>
      <c r="F510">
        <v>1</v>
      </c>
      <c r="G510">
        <v>1</v>
      </c>
      <c r="H510">
        <v>3</v>
      </c>
      <c r="I510" t="s">
        <v>381</v>
      </c>
      <c r="J510" t="s">
        <v>383</v>
      </c>
      <c r="K510" t="s">
        <v>382</v>
      </c>
      <c r="L510">
        <v>1354</v>
      </c>
      <c r="N510">
        <v>1010</v>
      </c>
      <c r="O510" t="s">
        <v>378</v>
      </c>
      <c r="P510" t="s">
        <v>378</v>
      </c>
      <c r="Q510">
        <v>1</v>
      </c>
      <c r="W510">
        <v>0</v>
      </c>
      <c r="X510">
        <v>230236074</v>
      </c>
      <c r="Y510">
        <v>0.5</v>
      </c>
      <c r="AA510">
        <v>1345.79</v>
      </c>
      <c r="AB510">
        <v>0</v>
      </c>
      <c r="AC510">
        <v>0</v>
      </c>
      <c r="AD510">
        <v>0</v>
      </c>
      <c r="AE510">
        <v>202.07</v>
      </c>
      <c r="AF510">
        <v>0</v>
      </c>
      <c r="AG510">
        <v>0</v>
      </c>
      <c r="AH510">
        <v>0</v>
      </c>
      <c r="AI510">
        <v>6.66</v>
      </c>
      <c r="AJ510">
        <v>1</v>
      </c>
      <c r="AK510">
        <v>1</v>
      </c>
      <c r="AL510">
        <v>1</v>
      </c>
      <c r="AN510">
        <v>0</v>
      </c>
      <c r="AO510">
        <v>0</v>
      </c>
      <c r="AP510">
        <v>0</v>
      </c>
      <c r="AQ510">
        <v>0</v>
      </c>
      <c r="AR510">
        <v>0</v>
      </c>
      <c r="AS510" t="s">
        <v>6</v>
      </c>
      <c r="AT510">
        <v>0.5</v>
      </c>
      <c r="AU510" t="s">
        <v>6</v>
      </c>
      <c r="AV510">
        <v>0</v>
      </c>
      <c r="AW510">
        <v>1</v>
      </c>
      <c r="AX510">
        <v>-1</v>
      </c>
      <c r="AY510">
        <v>0</v>
      </c>
      <c r="AZ510">
        <v>0</v>
      </c>
      <c r="BA510" t="s">
        <v>6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Y510*Source!I360</f>
        <v>1</v>
      </c>
      <c r="CY510">
        <f t="shared" si="90"/>
        <v>1345.79</v>
      </c>
      <c r="CZ510">
        <f t="shared" si="91"/>
        <v>202.07</v>
      </c>
      <c r="DA510">
        <f t="shared" si="92"/>
        <v>6.66</v>
      </c>
      <c r="DB510">
        <f t="shared" si="79"/>
        <v>101.04</v>
      </c>
      <c r="DC510">
        <f t="shared" si="80"/>
        <v>0</v>
      </c>
    </row>
    <row r="511" spans="1:107" x14ac:dyDescent="0.2">
      <c r="A511">
        <f>ROW(Source!A360)</f>
        <v>360</v>
      </c>
      <c r="B511">
        <v>16781639</v>
      </c>
      <c r="C511">
        <v>16782544</v>
      </c>
      <c r="D511">
        <v>15236338</v>
      </c>
      <c r="E511">
        <v>1</v>
      </c>
      <c r="F511">
        <v>1</v>
      </c>
      <c r="G511">
        <v>1</v>
      </c>
      <c r="H511">
        <v>3</v>
      </c>
      <c r="I511" t="s">
        <v>939</v>
      </c>
      <c r="J511" t="s">
        <v>940</v>
      </c>
      <c r="K511" t="s">
        <v>941</v>
      </c>
      <c r="L511">
        <v>1355</v>
      </c>
      <c r="N511">
        <v>1010</v>
      </c>
      <c r="O511" t="s">
        <v>292</v>
      </c>
      <c r="P511" t="s">
        <v>292</v>
      </c>
      <c r="Q511">
        <v>100</v>
      </c>
      <c r="W511">
        <v>0</v>
      </c>
      <c r="X511">
        <v>1924823676</v>
      </c>
      <c r="Y511">
        <v>0.4</v>
      </c>
      <c r="AA511">
        <v>204.73</v>
      </c>
      <c r="AB511">
        <v>0</v>
      </c>
      <c r="AC511">
        <v>0</v>
      </c>
      <c r="AD511">
        <v>0</v>
      </c>
      <c r="AE511">
        <v>30.74</v>
      </c>
      <c r="AF511">
        <v>0</v>
      </c>
      <c r="AG511">
        <v>0</v>
      </c>
      <c r="AH511">
        <v>0</v>
      </c>
      <c r="AI511">
        <v>6.66</v>
      </c>
      <c r="AJ511">
        <v>1</v>
      </c>
      <c r="AK511">
        <v>1</v>
      </c>
      <c r="AL511">
        <v>1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6</v>
      </c>
      <c r="AT511">
        <v>0.4</v>
      </c>
      <c r="AU511" t="s">
        <v>6</v>
      </c>
      <c r="AV511">
        <v>0</v>
      </c>
      <c r="AW511">
        <v>2</v>
      </c>
      <c r="AX511">
        <v>16782550</v>
      </c>
      <c r="AY511">
        <v>1</v>
      </c>
      <c r="AZ511">
        <v>0</v>
      </c>
      <c r="BA511">
        <v>506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Y511*Source!I360</f>
        <v>0.8</v>
      </c>
      <c r="CY511">
        <f t="shared" si="90"/>
        <v>204.73</v>
      </c>
      <c r="CZ511">
        <f t="shared" si="91"/>
        <v>30.74</v>
      </c>
      <c r="DA511">
        <f t="shared" si="92"/>
        <v>6.66</v>
      </c>
      <c r="DB511">
        <f t="shared" si="79"/>
        <v>12.3</v>
      </c>
      <c r="DC511">
        <f t="shared" si="80"/>
        <v>0</v>
      </c>
    </row>
    <row r="512" spans="1:107" x14ac:dyDescent="0.2">
      <c r="A512">
        <f>ROW(Source!A360)</f>
        <v>360</v>
      </c>
      <c r="B512">
        <v>16781639</v>
      </c>
      <c r="C512">
        <v>16782544</v>
      </c>
      <c r="D512">
        <v>15164559</v>
      </c>
      <c r="E512">
        <v>17</v>
      </c>
      <c r="F512">
        <v>1</v>
      </c>
      <c r="G512">
        <v>1</v>
      </c>
      <c r="H512">
        <v>3</v>
      </c>
      <c r="I512" t="s">
        <v>692</v>
      </c>
      <c r="J512" t="s">
        <v>6</v>
      </c>
      <c r="K512" t="s">
        <v>693</v>
      </c>
      <c r="L512">
        <v>1374</v>
      </c>
      <c r="N512">
        <v>1013</v>
      </c>
      <c r="O512" t="s">
        <v>694</v>
      </c>
      <c r="P512" t="s">
        <v>694</v>
      </c>
      <c r="Q512">
        <v>1</v>
      </c>
      <c r="W512">
        <v>0</v>
      </c>
      <c r="X512">
        <v>-1731369543</v>
      </c>
      <c r="Y512">
        <v>6.83</v>
      </c>
      <c r="AA512">
        <v>1</v>
      </c>
      <c r="AB512">
        <v>0</v>
      </c>
      <c r="AC512">
        <v>0</v>
      </c>
      <c r="AD512">
        <v>0</v>
      </c>
      <c r="AE512">
        <v>1</v>
      </c>
      <c r="AF512">
        <v>0</v>
      </c>
      <c r="AG512">
        <v>0</v>
      </c>
      <c r="AH512">
        <v>0</v>
      </c>
      <c r="AI512">
        <v>1</v>
      </c>
      <c r="AJ512">
        <v>1</v>
      </c>
      <c r="AK512">
        <v>1</v>
      </c>
      <c r="AL512">
        <v>1</v>
      </c>
      <c r="AN512">
        <v>0</v>
      </c>
      <c r="AO512">
        <v>1</v>
      </c>
      <c r="AP512">
        <v>0</v>
      </c>
      <c r="AQ512">
        <v>0</v>
      </c>
      <c r="AR512">
        <v>0</v>
      </c>
      <c r="AS512" t="s">
        <v>6</v>
      </c>
      <c r="AT512">
        <v>6.83</v>
      </c>
      <c r="AU512" t="s">
        <v>6</v>
      </c>
      <c r="AV512">
        <v>0</v>
      </c>
      <c r="AW512">
        <v>2</v>
      </c>
      <c r="AX512">
        <v>16782552</v>
      </c>
      <c r="AY512">
        <v>1</v>
      </c>
      <c r="AZ512">
        <v>0</v>
      </c>
      <c r="BA512">
        <v>508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Y512*Source!I360</f>
        <v>13.66</v>
      </c>
      <c r="CY512">
        <f t="shared" si="90"/>
        <v>1</v>
      </c>
      <c r="CZ512">
        <f t="shared" si="91"/>
        <v>1</v>
      </c>
      <c r="DA512">
        <f t="shared" si="92"/>
        <v>1</v>
      </c>
      <c r="DB512">
        <f t="shared" si="79"/>
        <v>6.83</v>
      </c>
      <c r="DC512">
        <f t="shared" si="80"/>
        <v>0</v>
      </c>
    </row>
    <row r="513" spans="1:107" x14ac:dyDescent="0.2">
      <c r="A513">
        <f>ROW(Source!A365)</f>
        <v>365</v>
      </c>
      <c r="B513">
        <v>16781625</v>
      </c>
      <c r="C513">
        <v>16782558</v>
      </c>
      <c r="D513">
        <v>15435721</v>
      </c>
      <c r="E513">
        <v>1</v>
      </c>
      <c r="F513">
        <v>1</v>
      </c>
      <c r="G513">
        <v>1</v>
      </c>
      <c r="H513">
        <v>1</v>
      </c>
      <c r="I513" t="s">
        <v>942</v>
      </c>
      <c r="J513" t="s">
        <v>6</v>
      </c>
      <c r="K513" t="s">
        <v>943</v>
      </c>
      <c r="L513">
        <v>1191</v>
      </c>
      <c r="N513">
        <v>1013</v>
      </c>
      <c r="O513" t="s">
        <v>660</v>
      </c>
      <c r="P513" t="s">
        <v>660</v>
      </c>
      <c r="Q513">
        <v>1</v>
      </c>
      <c r="W513">
        <v>0</v>
      </c>
      <c r="X513">
        <v>1983201532</v>
      </c>
      <c r="Y513">
        <v>1.56</v>
      </c>
      <c r="AA513">
        <v>0</v>
      </c>
      <c r="AB513">
        <v>0</v>
      </c>
      <c r="AC513">
        <v>0</v>
      </c>
      <c r="AD513">
        <v>9.51</v>
      </c>
      <c r="AE513">
        <v>0</v>
      </c>
      <c r="AF513">
        <v>0</v>
      </c>
      <c r="AG513">
        <v>0</v>
      </c>
      <c r="AH513">
        <v>9.51</v>
      </c>
      <c r="AI513">
        <v>1</v>
      </c>
      <c r="AJ513">
        <v>1</v>
      </c>
      <c r="AK513">
        <v>1</v>
      </c>
      <c r="AL513">
        <v>1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6</v>
      </c>
      <c r="AT513">
        <v>1.56</v>
      </c>
      <c r="AU513" t="s">
        <v>6</v>
      </c>
      <c r="AV513">
        <v>1</v>
      </c>
      <c r="AW513">
        <v>2</v>
      </c>
      <c r="AX513">
        <v>16782559</v>
      </c>
      <c r="AY513">
        <v>1</v>
      </c>
      <c r="AZ513">
        <v>0</v>
      </c>
      <c r="BA513">
        <v>509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Y513*Source!I365</f>
        <v>21.84</v>
      </c>
      <c r="CY513">
        <f>AD513</f>
        <v>9.51</v>
      </c>
      <c r="CZ513">
        <f>AH513</f>
        <v>9.51</v>
      </c>
      <c r="DA513">
        <f>AL513</f>
        <v>1</v>
      </c>
      <c r="DB513">
        <f t="shared" si="79"/>
        <v>14.84</v>
      </c>
      <c r="DC513">
        <f t="shared" si="80"/>
        <v>0</v>
      </c>
    </row>
    <row r="514" spans="1:107" x14ac:dyDescent="0.2">
      <c r="A514">
        <f>ROW(Source!A365)</f>
        <v>365</v>
      </c>
      <c r="B514">
        <v>16781625</v>
      </c>
      <c r="C514">
        <v>16782558</v>
      </c>
      <c r="D514">
        <v>15249377</v>
      </c>
      <c r="E514">
        <v>1</v>
      </c>
      <c r="F514">
        <v>1</v>
      </c>
      <c r="G514">
        <v>1</v>
      </c>
      <c r="H514">
        <v>2</v>
      </c>
      <c r="I514" t="s">
        <v>677</v>
      </c>
      <c r="J514" t="s">
        <v>678</v>
      </c>
      <c r="K514" t="s">
        <v>679</v>
      </c>
      <c r="L514">
        <v>1368</v>
      </c>
      <c r="N514">
        <v>1011</v>
      </c>
      <c r="O514" t="s">
        <v>666</v>
      </c>
      <c r="P514" t="s">
        <v>666</v>
      </c>
      <c r="Q514">
        <v>1</v>
      </c>
      <c r="W514">
        <v>0</v>
      </c>
      <c r="X514">
        <v>-353815937</v>
      </c>
      <c r="Y514">
        <v>0.13</v>
      </c>
      <c r="AA514">
        <v>0</v>
      </c>
      <c r="AB514">
        <v>8.1</v>
      </c>
      <c r="AC514">
        <v>0</v>
      </c>
      <c r="AD514">
        <v>0</v>
      </c>
      <c r="AE514">
        <v>0</v>
      </c>
      <c r="AF514">
        <v>8.1</v>
      </c>
      <c r="AG514">
        <v>0</v>
      </c>
      <c r="AH514">
        <v>0</v>
      </c>
      <c r="AI514">
        <v>1</v>
      </c>
      <c r="AJ514">
        <v>1</v>
      </c>
      <c r="AK514">
        <v>1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6</v>
      </c>
      <c r="AT514">
        <v>0.13</v>
      </c>
      <c r="AU514" t="s">
        <v>6</v>
      </c>
      <c r="AV514">
        <v>0</v>
      </c>
      <c r="AW514">
        <v>2</v>
      </c>
      <c r="AX514">
        <v>16782560</v>
      </c>
      <c r="AY514">
        <v>1</v>
      </c>
      <c r="AZ514">
        <v>0</v>
      </c>
      <c r="BA514">
        <v>510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Y514*Source!I365</f>
        <v>1.82</v>
      </c>
      <c r="CY514">
        <f>AB514</f>
        <v>8.1</v>
      </c>
      <c r="CZ514">
        <f>AF514</f>
        <v>8.1</v>
      </c>
      <c r="DA514">
        <f>AJ514</f>
        <v>1</v>
      </c>
      <c r="DB514">
        <f t="shared" si="79"/>
        <v>1.05</v>
      </c>
      <c r="DC514">
        <f t="shared" si="80"/>
        <v>0</v>
      </c>
    </row>
    <row r="515" spans="1:107" x14ac:dyDescent="0.2">
      <c r="A515">
        <f>ROW(Source!A365)</f>
        <v>365</v>
      </c>
      <c r="B515">
        <v>16781625</v>
      </c>
      <c r="C515">
        <v>16782558</v>
      </c>
      <c r="D515">
        <v>15165537</v>
      </c>
      <c r="E515">
        <v>1</v>
      </c>
      <c r="F515">
        <v>1</v>
      </c>
      <c r="G515">
        <v>1</v>
      </c>
      <c r="H515">
        <v>3</v>
      </c>
      <c r="I515" t="s">
        <v>944</v>
      </c>
      <c r="J515" t="s">
        <v>945</v>
      </c>
      <c r="K515" t="s">
        <v>946</v>
      </c>
      <c r="L515">
        <v>1346</v>
      </c>
      <c r="N515">
        <v>1009</v>
      </c>
      <c r="O515" t="s">
        <v>201</v>
      </c>
      <c r="P515" t="s">
        <v>201</v>
      </c>
      <c r="Q515">
        <v>1</v>
      </c>
      <c r="W515">
        <v>0</v>
      </c>
      <c r="X515">
        <v>618806536</v>
      </c>
      <c r="Y515">
        <v>6.0000000000000001E-3</v>
      </c>
      <c r="AA515">
        <v>44.97</v>
      </c>
      <c r="AB515">
        <v>0</v>
      </c>
      <c r="AC515">
        <v>0</v>
      </c>
      <c r="AD515">
        <v>0</v>
      </c>
      <c r="AE515">
        <v>44.97</v>
      </c>
      <c r="AF515">
        <v>0</v>
      </c>
      <c r="AG515">
        <v>0</v>
      </c>
      <c r="AH515">
        <v>0</v>
      </c>
      <c r="AI515">
        <v>1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6</v>
      </c>
      <c r="AT515">
        <v>6.0000000000000001E-3</v>
      </c>
      <c r="AU515" t="s">
        <v>6</v>
      </c>
      <c r="AV515">
        <v>0</v>
      </c>
      <c r="AW515">
        <v>2</v>
      </c>
      <c r="AX515">
        <v>16782561</v>
      </c>
      <c r="AY515">
        <v>1</v>
      </c>
      <c r="AZ515">
        <v>0</v>
      </c>
      <c r="BA515">
        <v>511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Y515*Source!I365</f>
        <v>8.4000000000000005E-2</v>
      </c>
      <c r="CY515">
        <f t="shared" ref="CY515:CY528" si="93">AA515</f>
        <v>44.97</v>
      </c>
      <c r="CZ515">
        <f t="shared" ref="CZ515:CZ528" si="94">AE515</f>
        <v>44.97</v>
      </c>
      <c r="DA515">
        <f t="shared" ref="DA515:DA528" si="95">AI515</f>
        <v>1</v>
      </c>
      <c r="DB515">
        <f t="shared" si="79"/>
        <v>0.27</v>
      </c>
      <c r="DC515">
        <f t="shared" si="80"/>
        <v>0</v>
      </c>
    </row>
    <row r="516" spans="1:107" x14ac:dyDescent="0.2">
      <c r="A516">
        <f>ROW(Source!A365)</f>
        <v>365</v>
      </c>
      <c r="B516">
        <v>16781625</v>
      </c>
      <c r="C516">
        <v>16782558</v>
      </c>
      <c r="D516">
        <v>15167269</v>
      </c>
      <c r="E516">
        <v>1</v>
      </c>
      <c r="F516">
        <v>1</v>
      </c>
      <c r="G516">
        <v>1</v>
      </c>
      <c r="H516">
        <v>3</v>
      </c>
      <c r="I516" t="s">
        <v>947</v>
      </c>
      <c r="J516" t="s">
        <v>948</v>
      </c>
      <c r="K516" t="s">
        <v>949</v>
      </c>
      <c r="L516">
        <v>1346</v>
      </c>
      <c r="N516">
        <v>1009</v>
      </c>
      <c r="O516" t="s">
        <v>201</v>
      </c>
      <c r="P516" t="s">
        <v>201</v>
      </c>
      <c r="Q516">
        <v>1</v>
      </c>
      <c r="W516">
        <v>0</v>
      </c>
      <c r="X516">
        <v>56922527</v>
      </c>
      <c r="Y516">
        <v>1E-3</v>
      </c>
      <c r="AA516">
        <v>11.5</v>
      </c>
      <c r="AB516">
        <v>0</v>
      </c>
      <c r="AC516">
        <v>0</v>
      </c>
      <c r="AD516">
        <v>0</v>
      </c>
      <c r="AE516">
        <v>11.5</v>
      </c>
      <c r="AF516">
        <v>0</v>
      </c>
      <c r="AG516">
        <v>0</v>
      </c>
      <c r="AH516">
        <v>0</v>
      </c>
      <c r="AI516">
        <v>1</v>
      </c>
      <c r="AJ516">
        <v>1</v>
      </c>
      <c r="AK516">
        <v>1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6</v>
      </c>
      <c r="AT516">
        <v>1E-3</v>
      </c>
      <c r="AU516" t="s">
        <v>6</v>
      </c>
      <c r="AV516">
        <v>0</v>
      </c>
      <c r="AW516">
        <v>2</v>
      </c>
      <c r="AX516">
        <v>16782562</v>
      </c>
      <c r="AY516">
        <v>1</v>
      </c>
      <c r="AZ516">
        <v>0</v>
      </c>
      <c r="BA516">
        <v>512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Y516*Source!I365</f>
        <v>1.4E-2</v>
      </c>
      <c r="CY516">
        <f t="shared" si="93"/>
        <v>11.5</v>
      </c>
      <c r="CZ516">
        <f t="shared" si="94"/>
        <v>11.5</v>
      </c>
      <c r="DA516">
        <f t="shared" si="95"/>
        <v>1</v>
      </c>
      <c r="DB516">
        <f t="shared" si="79"/>
        <v>0.01</v>
      </c>
      <c r="DC516">
        <f t="shared" si="80"/>
        <v>0</v>
      </c>
    </row>
    <row r="517" spans="1:107" x14ac:dyDescent="0.2">
      <c r="A517">
        <f>ROW(Source!A365)</f>
        <v>365</v>
      </c>
      <c r="B517">
        <v>16781625</v>
      </c>
      <c r="C517">
        <v>16782558</v>
      </c>
      <c r="D517">
        <v>15167588</v>
      </c>
      <c r="E517">
        <v>1</v>
      </c>
      <c r="F517">
        <v>1</v>
      </c>
      <c r="G517">
        <v>1</v>
      </c>
      <c r="H517">
        <v>3</v>
      </c>
      <c r="I517" t="s">
        <v>950</v>
      </c>
      <c r="J517" t="s">
        <v>951</v>
      </c>
      <c r="K517" t="s">
        <v>952</v>
      </c>
      <c r="L517">
        <v>1346</v>
      </c>
      <c r="N517">
        <v>1009</v>
      </c>
      <c r="O517" t="s">
        <v>201</v>
      </c>
      <c r="P517" t="s">
        <v>201</v>
      </c>
      <c r="Q517">
        <v>1</v>
      </c>
      <c r="W517">
        <v>0</v>
      </c>
      <c r="X517">
        <v>-1088866022</v>
      </c>
      <c r="Y517">
        <v>1.2E-2</v>
      </c>
      <c r="AA517">
        <v>30.4</v>
      </c>
      <c r="AB517">
        <v>0</v>
      </c>
      <c r="AC517">
        <v>0</v>
      </c>
      <c r="AD517">
        <v>0</v>
      </c>
      <c r="AE517">
        <v>30.4</v>
      </c>
      <c r="AF517">
        <v>0</v>
      </c>
      <c r="AG517">
        <v>0</v>
      </c>
      <c r="AH517">
        <v>0</v>
      </c>
      <c r="AI517">
        <v>1</v>
      </c>
      <c r="AJ517">
        <v>1</v>
      </c>
      <c r="AK517">
        <v>1</v>
      </c>
      <c r="AL517">
        <v>1</v>
      </c>
      <c r="AN517">
        <v>0</v>
      </c>
      <c r="AO517">
        <v>1</v>
      </c>
      <c r="AP517">
        <v>0</v>
      </c>
      <c r="AQ517">
        <v>0</v>
      </c>
      <c r="AR517">
        <v>0</v>
      </c>
      <c r="AS517" t="s">
        <v>6</v>
      </c>
      <c r="AT517">
        <v>1.2E-2</v>
      </c>
      <c r="AU517" t="s">
        <v>6</v>
      </c>
      <c r="AV517">
        <v>0</v>
      </c>
      <c r="AW517">
        <v>2</v>
      </c>
      <c r="AX517">
        <v>16782563</v>
      </c>
      <c r="AY517">
        <v>1</v>
      </c>
      <c r="AZ517">
        <v>0</v>
      </c>
      <c r="BA517">
        <v>513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Y517*Source!I365</f>
        <v>0.16800000000000001</v>
      </c>
      <c r="CY517">
        <f t="shared" si="93"/>
        <v>30.4</v>
      </c>
      <c r="CZ517">
        <f t="shared" si="94"/>
        <v>30.4</v>
      </c>
      <c r="DA517">
        <f t="shared" si="95"/>
        <v>1</v>
      </c>
      <c r="DB517">
        <f t="shared" si="79"/>
        <v>0.36</v>
      </c>
      <c r="DC517">
        <f t="shared" si="80"/>
        <v>0</v>
      </c>
    </row>
    <row r="518" spans="1:107" x14ac:dyDescent="0.2">
      <c r="A518">
        <f>ROW(Source!A365)</f>
        <v>365</v>
      </c>
      <c r="B518">
        <v>16781625</v>
      </c>
      <c r="C518">
        <v>16782558</v>
      </c>
      <c r="D518">
        <v>15168752</v>
      </c>
      <c r="E518">
        <v>1</v>
      </c>
      <c r="F518">
        <v>1</v>
      </c>
      <c r="G518">
        <v>1</v>
      </c>
      <c r="H518">
        <v>3</v>
      </c>
      <c r="I518" t="s">
        <v>680</v>
      </c>
      <c r="J518" t="s">
        <v>681</v>
      </c>
      <c r="K518" t="s">
        <v>682</v>
      </c>
      <c r="L518">
        <v>1346</v>
      </c>
      <c r="N518">
        <v>1009</v>
      </c>
      <c r="O518" t="s">
        <v>201</v>
      </c>
      <c r="P518" t="s">
        <v>201</v>
      </c>
      <c r="Q518">
        <v>1</v>
      </c>
      <c r="W518">
        <v>0</v>
      </c>
      <c r="X518">
        <v>586013393</v>
      </c>
      <c r="Y518">
        <v>7.0000000000000007E-2</v>
      </c>
      <c r="AA518">
        <v>10.57</v>
      </c>
      <c r="AB518">
        <v>0</v>
      </c>
      <c r="AC518">
        <v>0</v>
      </c>
      <c r="AD518">
        <v>0</v>
      </c>
      <c r="AE518">
        <v>10.57</v>
      </c>
      <c r="AF518">
        <v>0</v>
      </c>
      <c r="AG518">
        <v>0</v>
      </c>
      <c r="AH518">
        <v>0</v>
      </c>
      <c r="AI518">
        <v>1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6</v>
      </c>
      <c r="AT518">
        <v>7.0000000000000007E-2</v>
      </c>
      <c r="AU518" t="s">
        <v>6</v>
      </c>
      <c r="AV518">
        <v>0</v>
      </c>
      <c r="AW518">
        <v>2</v>
      </c>
      <c r="AX518">
        <v>16782564</v>
      </c>
      <c r="AY518">
        <v>1</v>
      </c>
      <c r="AZ518">
        <v>0</v>
      </c>
      <c r="BA518">
        <v>514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Y518*Source!I365</f>
        <v>0.98000000000000009</v>
      </c>
      <c r="CY518">
        <f t="shared" si="93"/>
        <v>10.57</v>
      </c>
      <c r="CZ518">
        <f t="shared" si="94"/>
        <v>10.57</v>
      </c>
      <c r="DA518">
        <f t="shared" si="95"/>
        <v>1</v>
      </c>
      <c r="DB518">
        <f t="shared" si="79"/>
        <v>0.74</v>
      </c>
      <c r="DC518">
        <f t="shared" si="80"/>
        <v>0</v>
      </c>
    </row>
    <row r="519" spans="1:107" x14ac:dyDescent="0.2">
      <c r="A519">
        <f>ROW(Source!A365)</f>
        <v>365</v>
      </c>
      <c r="B519">
        <v>16781625</v>
      </c>
      <c r="C519">
        <v>16782558</v>
      </c>
      <c r="D519">
        <v>15169942</v>
      </c>
      <c r="E519">
        <v>1</v>
      </c>
      <c r="F519">
        <v>1</v>
      </c>
      <c r="G519">
        <v>1</v>
      </c>
      <c r="H519">
        <v>3</v>
      </c>
      <c r="I519" t="s">
        <v>683</v>
      </c>
      <c r="J519" t="s">
        <v>684</v>
      </c>
      <c r="K519" t="s">
        <v>685</v>
      </c>
      <c r="L519">
        <v>1346</v>
      </c>
      <c r="N519">
        <v>1009</v>
      </c>
      <c r="O519" t="s">
        <v>201</v>
      </c>
      <c r="P519" t="s">
        <v>201</v>
      </c>
      <c r="Q519">
        <v>1</v>
      </c>
      <c r="W519">
        <v>0</v>
      </c>
      <c r="X519">
        <v>103900845</v>
      </c>
      <c r="Y519">
        <v>4.9000000000000002E-2</v>
      </c>
      <c r="AA519">
        <v>9.0399999999999991</v>
      </c>
      <c r="AB519">
        <v>0</v>
      </c>
      <c r="AC519">
        <v>0</v>
      </c>
      <c r="AD519">
        <v>0</v>
      </c>
      <c r="AE519">
        <v>9.0399999999999991</v>
      </c>
      <c r="AF519">
        <v>0</v>
      </c>
      <c r="AG519">
        <v>0</v>
      </c>
      <c r="AH519">
        <v>0</v>
      </c>
      <c r="AI519">
        <v>1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6</v>
      </c>
      <c r="AT519">
        <v>4.9000000000000002E-2</v>
      </c>
      <c r="AU519" t="s">
        <v>6</v>
      </c>
      <c r="AV519">
        <v>0</v>
      </c>
      <c r="AW519">
        <v>2</v>
      </c>
      <c r="AX519">
        <v>16782565</v>
      </c>
      <c r="AY519">
        <v>1</v>
      </c>
      <c r="AZ519">
        <v>0</v>
      </c>
      <c r="BA519">
        <v>515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Y519*Source!I365</f>
        <v>0.68600000000000005</v>
      </c>
      <c r="CY519">
        <f t="shared" si="93"/>
        <v>9.0399999999999991</v>
      </c>
      <c r="CZ519">
        <f t="shared" si="94"/>
        <v>9.0399999999999991</v>
      </c>
      <c r="DA519">
        <f t="shared" si="95"/>
        <v>1</v>
      </c>
      <c r="DB519">
        <f t="shared" si="79"/>
        <v>0.44</v>
      </c>
      <c r="DC519">
        <f t="shared" si="80"/>
        <v>0</v>
      </c>
    </row>
    <row r="520" spans="1:107" x14ac:dyDescent="0.2">
      <c r="A520">
        <f>ROW(Source!A365)</f>
        <v>365</v>
      </c>
      <c r="B520">
        <v>16781625</v>
      </c>
      <c r="C520">
        <v>16782558</v>
      </c>
      <c r="D520">
        <v>15170074</v>
      </c>
      <c r="E520">
        <v>1</v>
      </c>
      <c r="F520">
        <v>1</v>
      </c>
      <c r="G520">
        <v>1</v>
      </c>
      <c r="H520">
        <v>3</v>
      </c>
      <c r="I520" t="s">
        <v>953</v>
      </c>
      <c r="J520" t="s">
        <v>954</v>
      </c>
      <c r="K520" t="s">
        <v>955</v>
      </c>
      <c r="L520">
        <v>1355</v>
      </c>
      <c r="N520">
        <v>1010</v>
      </c>
      <c r="O520" t="s">
        <v>292</v>
      </c>
      <c r="P520" t="s">
        <v>292</v>
      </c>
      <c r="Q520">
        <v>100</v>
      </c>
      <c r="W520">
        <v>0</v>
      </c>
      <c r="X520">
        <v>1794244060</v>
      </c>
      <c r="Y520">
        <v>1.4E-2</v>
      </c>
      <c r="AA520">
        <v>86</v>
      </c>
      <c r="AB520">
        <v>0</v>
      </c>
      <c r="AC520">
        <v>0</v>
      </c>
      <c r="AD520">
        <v>0</v>
      </c>
      <c r="AE520">
        <v>86</v>
      </c>
      <c r="AF520">
        <v>0</v>
      </c>
      <c r="AG520">
        <v>0</v>
      </c>
      <c r="AH520">
        <v>0</v>
      </c>
      <c r="AI520">
        <v>1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6</v>
      </c>
      <c r="AT520">
        <v>1.4E-2</v>
      </c>
      <c r="AU520" t="s">
        <v>6</v>
      </c>
      <c r="AV520">
        <v>0</v>
      </c>
      <c r="AW520">
        <v>2</v>
      </c>
      <c r="AX520">
        <v>16782566</v>
      </c>
      <c r="AY520">
        <v>1</v>
      </c>
      <c r="AZ520">
        <v>0</v>
      </c>
      <c r="BA520">
        <v>516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Y520*Source!I365</f>
        <v>0.19600000000000001</v>
      </c>
      <c r="CY520">
        <f t="shared" si="93"/>
        <v>86</v>
      </c>
      <c r="CZ520">
        <f t="shared" si="94"/>
        <v>86</v>
      </c>
      <c r="DA520">
        <f t="shared" si="95"/>
        <v>1</v>
      </c>
      <c r="DB520">
        <f t="shared" si="79"/>
        <v>1.2</v>
      </c>
      <c r="DC520">
        <f t="shared" si="80"/>
        <v>0</v>
      </c>
    </row>
    <row r="521" spans="1:107" x14ac:dyDescent="0.2">
      <c r="A521">
        <f>ROW(Source!A365)</f>
        <v>365</v>
      </c>
      <c r="B521">
        <v>16781625</v>
      </c>
      <c r="C521">
        <v>16782558</v>
      </c>
      <c r="D521">
        <v>15170994</v>
      </c>
      <c r="E521">
        <v>1</v>
      </c>
      <c r="F521">
        <v>1</v>
      </c>
      <c r="G521">
        <v>1</v>
      </c>
      <c r="H521">
        <v>3</v>
      </c>
      <c r="I521" t="s">
        <v>956</v>
      </c>
      <c r="J521" t="s">
        <v>957</v>
      </c>
      <c r="K521" t="s">
        <v>958</v>
      </c>
      <c r="L521">
        <v>1346</v>
      </c>
      <c r="N521">
        <v>1009</v>
      </c>
      <c r="O521" t="s">
        <v>201</v>
      </c>
      <c r="P521" t="s">
        <v>201</v>
      </c>
      <c r="Q521">
        <v>1</v>
      </c>
      <c r="W521">
        <v>0</v>
      </c>
      <c r="X521">
        <v>-856710481</v>
      </c>
      <c r="Y521">
        <v>1E-3</v>
      </c>
      <c r="AA521">
        <v>133.05000000000001</v>
      </c>
      <c r="AB521">
        <v>0</v>
      </c>
      <c r="AC521">
        <v>0</v>
      </c>
      <c r="AD521">
        <v>0</v>
      </c>
      <c r="AE521">
        <v>133.05000000000001</v>
      </c>
      <c r="AF521">
        <v>0</v>
      </c>
      <c r="AG521">
        <v>0</v>
      </c>
      <c r="AH521">
        <v>0</v>
      </c>
      <c r="AI521">
        <v>1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6</v>
      </c>
      <c r="AT521">
        <v>1E-3</v>
      </c>
      <c r="AU521" t="s">
        <v>6</v>
      </c>
      <c r="AV521">
        <v>0</v>
      </c>
      <c r="AW521">
        <v>2</v>
      </c>
      <c r="AX521">
        <v>16782567</v>
      </c>
      <c r="AY521">
        <v>1</v>
      </c>
      <c r="AZ521">
        <v>0</v>
      </c>
      <c r="BA521">
        <v>517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Y521*Source!I365</f>
        <v>1.4E-2</v>
      </c>
      <c r="CY521">
        <f t="shared" si="93"/>
        <v>133.05000000000001</v>
      </c>
      <c r="CZ521">
        <f t="shared" si="94"/>
        <v>133.05000000000001</v>
      </c>
      <c r="DA521">
        <f t="shared" si="95"/>
        <v>1</v>
      </c>
      <c r="DB521">
        <f t="shared" si="79"/>
        <v>0.13</v>
      </c>
      <c r="DC521">
        <f t="shared" si="80"/>
        <v>0</v>
      </c>
    </row>
    <row r="522" spans="1:107" x14ac:dyDescent="0.2">
      <c r="A522">
        <f>ROW(Source!A365)</f>
        <v>365</v>
      </c>
      <c r="B522">
        <v>16781625</v>
      </c>
      <c r="C522">
        <v>16782558</v>
      </c>
      <c r="D522">
        <v>15188647</v>
      </c>
      <c r="E522">
        <v>1</v>
      </c>
      <c r="F522">
        <v>1</v>
      </c>
      <c r="G522">
        <v>1</v>
      </c>
      <c r="H522">
        <v>3</v>
      </c>
      <c r="I522" t="s">
        <v>686</v>
      </c>
      <c r="J522" t="s">
        <v>687</v>
      </c>
      <c r="K522" t="s">
        <v>688</v>
      </c>
      <c r="L522">
        <v>1348</v>
      </c>
      <c r="N522">
        <v>1009</v>
      </c>
      <c r="O522" t="s">
        <v>193</v>
      </c>
      <c r="P522" t="s">
        <v>193</v>
      </c>
      <c r="Q522">
        <v>1000</v>
      </c>
      <c r="W522">
        <v>0</v>
      </c>
      <c r="X522">
        <v>426000481</v>
      </c>
      <c r="Y522">
        <v>1E-3</v>
      </c>
      <c r="AA522">
        <v>11500</v>
      </c>
      <c r="AB522">
        <v>0</v>
      </c>
      <c r="AC522">
        <v>0</v>
      </c>
      <c r="AD522">
        <v>0</v>
      </c>
      <c r="AE522">
        <v>11500</v>
      </c>
      <c r="AF522">
        <v>0</v>
      </c>
      <c r="AG522">
        <v>0</v>
      </c>
      <c r="AH522">
        <v>0</v>
      </c>
      <c r="AI522">
        <v>1</v>
      </c>
      <c r="AJ522">
        <v>1</v>
      </c>
      <c r="AK522">
        <v>1</v>
      </c>
      <c r="AL522">
        <v>1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6</v>
      </c>
      <c r="AT522">
        <v>1E-3</v>
      </c>
      <c r="AU522" t="s">
        <v>6</v>
      </c>
      <c r="AV522">
        <v>0</v>
      </c>
      <c r="AW522">
        <v>2</v>
      </c>
      <c r="AX522">
        <v>16782568</v>
      </c>
      <c r="AY522">
        <v>1</v>
      </c>
      <c r="AZ522">
        <v>0</v>
      </c>
      <c r="BA522">
        <v>518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Y522*Source!I365</f>
        <v>1.4E-2</v>
      </c>
      <c r="CY522">
        <f t="shared" si="93"/>
        <v>11500</v>
      </c>
      <c r="CZ522">
        <f t="shared" si="94"/>
        <v>11500</v>
      </c>
      <c r="DA522">
        <f t="shared" si="95"/>
        <v>1</v>
      </c>
      <c r="DB522">
        <f t="shared" si="79"/>
        <v>11.5</v>
      </c>
      <c r="DC522">
        <f t="shared" si="80"/>
        <v>0</v>
      </c>
    </row>
    <row r="523" spans="1:107" x14ac:dyDescent="0.2">
      <c r="A523">
        <f>ROW(Source!A365)</f>
        <v>365</v>
      </c>
      <c r="B523">
        <v>16781625</v>
      </c>
      <c r="C523">
        <v>16782558</v>
      </c>
      <c r="D523">
        <v>15203834</v>
      </c>
      <c r="E523">
        <v>1</v>
      </c>
      <c r="F523">
        <v>1</v>
      </c>
      <c r="G523">
        <v>1</v>
      </c>
      <c r="H523">
        <v>3</v>
      </c>
      <c r="I523" t="s">
        <v>689</v>
      </c>
      <c r="J523" t="s">
        <v>690</v>
      </c>
      <c r="K523" t="s">
        <v>691</v>
      </c>
      <c r="L523">
        <v>1346</v>
      </c>
      <c r="N523">
        <v>1009</v>
      </c>
      <c r="O523" t="s">
        <v>201</v>
      </c>
      <c r="P523" t="s">
        <v>201</v>
      </c>
      <c r="Q523">
        <v>1</v>
      </c>
      <c r="W523">
        <v>0</v>
      </c>
      <c r="X523">
        <v>210558753</v>
      </c>
      <c r="Y523">
        <v>3.5999999999999997E-2</v>
      </c>
      <c r="AA523">
        <v>28.6</v>
      </c>
      <c r="AB523">
        <v>0</v>
      </c>
      <c r="AC523">
        <v>0</v>
      </c>
      <c r="AD523">
        <v>0</v>
      </c>
      <c r="AE523">
        <v>28.6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1</v>
      </c>
      <c r="AL523">
        <v>1</v>
      </c>
      <c r="AN523">
        <v>0</v>
      </c>
      <c r="AO523">
        <v>1</v>
      </c>
      <c r="AP523">
        <v>0</v>
      </c>
      <c r="AQ523">
        <v>0</v>
      </c>
      <c r="AR523">
        <v>0</v>
      </c>
      <c r="AS523" t="s">
        <v>6</v>
      </c>
      <c r="AT523">
        <v>3.5999999999999997E-2</v>
      </c>
      <c r="AU523" t="s">
        <v>6</v>
      </c>
      <c r="AV523">
        <v>0</v>
      </c>
      <c r="AW523">
        <v>2</v>
      </c>
      <c r="AX523">
        <v>16782569</v>
      </c>
      <c r="AY523">
        <v>1</v>
      </c>
      <c r="AZ523">
        <v>0</v>
      </c>
      <c r="BA523">
        <v>519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Y523*Source!I365</f>
        <v>0.504</v>
      </c>
      <c r="CY523">
        <f t="shared" si="93"/>
        <v>28.6</v>
      </c>
      <c r="CZ523">
        <f t="shared" si="94"/>
        <v>28.6</v>
      </c>
      <c r="DA523">
        <f t="shared" si="95"/>
        <v>1</v>
      </c>
      <c r="DB523">
        <f t="shared" si="79"/>
        <v>1.03</v>
      </c>
      <c r="DC523">
        <f t="shared" si="80"/>
        <v>0</v>
      </c>
    </row>
    <row r="524" spans="1:107" x14ac:dyDescent="0.2">
      <c r="A524">
        <f>ROW(Source!A365)</f>
        <v>365</v>
      </c>
      <c r="B524">
        <v>16781625</v>
      </c>
      <c r="C524">
        <v>16782558</v>
      </c>
      <c r="D524">
        <v>15203987</v>
      </c>
      <c r="E524">
        <v>1</v>
      </c>
      <c r="F524">
        <v>1</v>
      </c>
      <c r="G524">
        <v>1</v>
      </c>
      <c r="H524">
        <v>3</v>
      </c>
      <c r="I524" t="s">
        <v>959</v>
      </c>
      <c r="J524" t="s">
        <v>960</v>
      </c>
      <c r="K524" t="s">
        <v>961</v>
      </c>
      <c r="L524">
        <v>1346</v>
      </c>
      <c r="N524">
        <v>1009</v>
      </c>
      <c r="O524" t="s">
        <v>201</v>
      </c>
      <c r="P524" t="s">
        <v>201</v>
      </c>
      <c r="Q524">
        <v>1</v>
      </c>
      <c r="W524">
        <v>0</v>
      </c>
      <c r="X524">
        <v>-1274984028</v>
      </c>
      <c r="Y524">
        <v>6.0000000000000001E-3</v>
      </c>
      <c r="AA524">
        <v>35.630000000000003</v>
      </c>
      <c r="AB524">
        <v>0</v>
      </c>
      <c r="AC524">
        <v>0</v>
      </c>
      <c r="AD524">
        <v>0</v>
      </c>
      <c r="AE524">
        <v>35.630000000000003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6</v>
      </c>
      <c r="AT524">
        <v>6.0000000000000001E-3</v>
      </c>
      <c r="AU524" t="s">
        <v>6</v>
      </c>
      <c r="AV524">
        <v>0</v>
      </c>
      <c r="AW524">
        <v>2</v>
      </c>
      <c r="AX524">
        <v>16782570</v>
      </c>
      <c r="AY524">
        <v>1</v>
      </c>
      <c r="AZ524">
        <v>0</v>
      </c>
      <c r="BA524">
        <v>520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Y524*Source!I365</f>
        <v>8.4000000000000005E-2</v>
      </c>
      <c r="CY524">
        <f t="shared" si="93"/>
        <v>35.630000000000003</v>
      </c>
      <c r="CZ524">
        <f t="shared" si="94"/>
        <v>35.630000000000003</v>
      </c>
      <c r="DA524">
        <f t="shared" si="95"/>
        <v>1</v>
      </c>
      <c r="DB524">
        <f t="shared" si="79"/>
        <v>0.21</v>
      </c>
      <c r="DC524">
        <f t="shared" si="80"/>
        <v>0</v>
      </c>
    </row>
    <row r="525" spans="1:107" x14ac:dyDescent="0.2">
      <c r="A525">
        <f>ROW(Source!A365)</f>
        <v>365</v>
      </c>
      <c r="B525">
        <v>16781625</v>
      </c>
      <c r="C525">
        <v>16782558</v>
      </c>
      <c r="D525">
        <v>15217463</v>
      </c>
      <c r="E525">
        <v>1</v>
      </c>
      <c r="F525">
        <v>1</v>
      </c>
      <c r="G525">
        <v>1</v>
      </c>
      <c r="H525">
        <v>3</v>
      </c>
      <c r="I525" t="s">
        <v>962</v>
      </c>
      <c r="J525" t="s">
        <v>963</v>
      </c>
      <c r="K525" t="s">
        <v>964</v>
      </c>
      <c r="L525">
        <v>1358</v>
      </c>
      <c r="N525">
        <v>1010</v>
      </c>
      <c r="O525" t="s">
        <v>439</v>
      </c>
      <c r="P525" t="s">
        <v>439</v>
      </c>
      <c r="Q525">
        <v>10</v>
      </c>
      <c r="W525">
        <v>0</v>
      </c>
      <c r="X525">
        <v>1386890308</v>
      </c>
      <c r="Y525">
        <v>0.1</v>
      </c>
      <c r="AA525">
        <v>39</v>
      </c>
      <c r="AB525">
        <v>0</v>
      </c>
      <c r="AC525">
        <v>0</v>
      </c>
      <c r="AD525">
        <v>0</v>
      </c>
      <c r="AE525">
        <v>39</v>
      </c>
      <c r="AF525">
        <v>0</v>
      </c>
      <c r="AG525">
        <v>0</v>
      </c>
      <c r="AH525">
        <v>0</v>
      </c>
      <c r="AI525">
        <v>1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6</v>
      </c>
      <c r="AT525">
        <v>0.1</v>
      </c>
      <c r="AU525" t="s">
        <v>6</v>
      </c>
      <c r="AV525">
        <v>0</v>
      </c>
      <c r="AW525">
        <v>2</v>
      </c>
      <c r="AX525">
        <v>16782571</v>
      </c>
      <c r="AY525">
        <v>1</v>
      </c>
      <c r="AZ525">
        <v>0</v>
      </c>
      <c r="BA525">
        <v>521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Y525*Source!I365</f>
        <v>1.4000000000000001</v>
      </c>
      <c r="CY525">
        <f t="shared" si="93"/>
        <v>39</v>
      </c>
      <c r="CZ525">
        <f t="shared" si="94"/>
        <v>39</v>
      </c>
      <c r="DA525">
        <f t="shared" si="95"/>
        <v>1</v>
      </c>
      <c r="DB525">
        <f t="shared" si="79"/>
        <v>3.9</v>
      </c>
      <c r="DC525">
        <f t="shared" si="80"/>
        <v>0</v>
      </c>
    </row>
    <row r="526" spans="1:107" x14ac:dyDescent="0.2">
      <c r="A526">
        <f>ROW(Source!A365)</f>
        <v>365</v>
      </c>
      <c r="B526">
        <v>16781625</v>
      </c>
      <c r="C526">
        <v>16782558</v>
      </c>
      <c r="D526">
        <v>15238970</v>
      </c>
      <c r="E526">
        <v>1</v>
      </c>
      <c r="F526">
        <v>1</v>
      </c>
      <c r="G526">
        <v>1</v>
      </c>
      <c r="H526">
        <v>3</v>
      </c>
      <c r="I526" t="s">
        <v>389</v>
      </c>
      <c r="J526" t="s">
        <v>391</v>
      </c>
      <c r="K526" t="s">
        <v>390</v>
      </c>
      <c r="L526">
        <v>1354</v>
      </c>
      <c r="N526">
        <v>1010</v>
      </c>
      <c r="O526" t="s">
        <v>378</v>
      </c>
      <c r="P526" t="s">
        <v>378</v>
      </c>
      <c r="Q526">
        <v>1</v>
      </c>
      <c r="W526">
        <v>0</v>
      </c>
      <c r="X526">
        <v>1365225357</v>
      </c>
      <c r="Y526">
        <v>0.57142899999999996</v>
      </c>
      <c r="AA526">
        <v>46.25</v>
      </c>
      <c r="AB526">
        <v>0</v>
      </c>
      <c r="AC526">
        <v>0</v>
      </c>
      <c r="AD526">
        <v>0</v>
      </c>
      <c r="AE526">
        <v>46.25</v>
      </c>
      <c r="AF526">
        <v>0</v>
      </c>
      <c r="AG526">
        <v>0</v>
      </c>
      <c r="AH526">
        <v>0</v>
      </c>
      <c r="AI526">
        <v>1</v>
      </c>
      <c r="AJ526">
        <v>1</v>
      </c>
      <c r="AK526">
        <v>1</v>
      </c>
      <c r="AL526">
        <v>1</v>
      </c>
      <c r="AN526">
        <v>0</v>
      </c>
      <c r="AO526">
        <v>0</v>
      </c>
      <c r="AP526">
        <v>0</v>
      </c>
      <c r="AQ526">
        <v>0</v>
      </c>
      <c r="AR526">
        <v>0</v>
      </c>
      <c r="AS526" t="s">
        <v>6</v>
      </c>
      <c r="AT526">
        <v>0.57142899999999996</v>
      </c>
      <c r="AU526" t="s">
        <v>6</v>
      </c>
      <c r="AV526">
        <v>0</v>
      </c>
      <c r="AW526">
        <v>1</v>
      </c>
      <c r="AX526">
        <v>-1</v>
      </c>
      <c r="AY526">
        <v>0</v>
      </c>
      <c r="AZ526">
        <v>0</v>
      </c>
      <c r="BA526" t="s">
        <v>6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Y526*Source!I365</f>
        <v>8.0000059999999991</v>
      </c>
      <c r="CY526">
        <f t="shared" si="93"/>
        <v>46.25</v>
      </c>
      <c r="CZ526">
        <f t="shared" si="94"/>
        <v>46.25</v>
      </c>
      <c r="DA526">
        <f t="shared" si="95"/>
        <v>1</v>
      </c>
      <c r="DB526">
        <f t="shared" si="79"/>
        <v>26.43</v>
      </c>
      <c r="DC526">
        <f t="shared" si="80"/>
        <v>0</v>
      </c>
    </row>
    <row r="527" spans="1:107" x14ac:dyDescent="0.2">
      <c r="A527">
        <f>ROW(Source!A365)</f>
        <v>365</v>
      </c>
      <c r="B527">
        <v>16781625</v>
      </c>
      <c r="C527">
        <v>16782558</v>
      </c>
      <c r="D527">
        <v>15238972</v>
      </c>
      <c r="E527">
        <v>1</v>
      </c>
      <c r="F527">
        <v>1</v>
      </c>
      <c r="G527">
        <v>1</v>
      </c>
      <c r="H527">
        <v>3</v>
      </c>
      <c r="I527" t="s">
        <v>393</v>
      </c>
      <c r="J527" t="s">
        <v>395</v>
      </c>
      <c r="K527" t="s">
        <v>394</v>
      </c>
      <c r="L527">
        <v>1354</v>
      </c>
      <c r="N527">
        <v>1010</v>
      </c>
      <c r="O527" t="s">
        <v>378</v>
      </c>
      <c r="P527" t="s">
        <v>378</v>
      </c>
      <c r="Q527">
        <v>1</v>
      </c>
      <c r="W527">
        <v>0</v>
      </c>
      <c r="X527">
        <v>-1740505150</v>
      </c>
      <c r="Y527">
        <v>0.42857099999999998</v>
      </c>
      <c r="AA527">
        <v>46.02</v>
      </c>
      <c r="AB527">
        <v>0</v>
      </c>
      <c r="AC527">
        <v>0</v>
      </c>
      <c r="AD527">
        <v>0</v>
      </c>
      <c r="AE527">
        <v>46.02</v>
      </c>
      <c r="AF527">
        <v>0</v>
      </c>
      <c r="AG527">
        <v>0</v>
      </c>
      <c r="AH527">
        <v>0</v>
      </c>
      <c r="AI527">
        <v>1</v>
      </c>
      <c r="AJ527">
        <v>1</v>
      </c>
      <c r="AK527">
        <v>1</v>
      </c>
      <c r="AL527">
        <v>1</v>
      </c>
      <c r="AN527">
        <v>0</v>
      </c>
      <c r="AO527">
        <v>0</v>
      </c>
      <c r="AP527">
        <v>0</v>
      </c>
      <c r="AQ527">
        <v>0</v>
      </c>
      <c r="AR527">
        <v>0</v>
      </c>
      <c r="AS527" t="s">
        <v>6</v>
      </c>
      <c r="AT527">
        <v>0.42857099999999998</v>
      </c>
      <c r="AU527" t="s">
        <v>6</v>
      </c>
      <c r="AV527">
        <v>0</v>
      </c>
      <c r="AW527">
        <v>1</v>
      </c>
      <c r="AX527">
        <v>-1</v>
      </c>
      <c r="AY527">
        <v>0</v>
      </c>
      <c r="AZ527">
        <v>0</v>
      </c>
      <c r="BA527" t="s">
        <v>6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Y527*Source!I365</f>
        <v>5.999994</v>
      </c>
      <c r="CY527">
        <f t="shared" si="93"/>
        <v>46.02</v>
      </c>
      <c r="CZ527">
        <f t="shared" si="94"/>
        <v>46.02</v>
      </c>
      <c r="DA527">
        <f t="shared" si="95"/>
        <v>1</v>
      </c>
      <c r="DB527">
        <f t="shared" si="79"/>
        <v>19.72</v>
      </c>
      <c r="DC527">
        <f t="shared" si="80"/>
        <v>0</v>
      </c>
    </row>
    <row r="528" spans="1:107" x14ac:dyDescent="0.2">
      <c r="A528">
        <f>ROW(Source!A365)</f>
        <v>365</v>
      </c>
      <c r="B528">
        <v>16781625</v>
      </c>
      <c r="C528">
        <v>16782558</v>
      </c>
      <c r="D528">
        <v>15164559</v>
      </c>
      <c r="E528">
        <v>17</v>
      </c>
      <c r="F528">
        <v>1</v>
      </c>
      <c r="G528">
        <v>1</v>
      </c>
      <c r="H528">
        <v>3</v>
      </c>
      <c r="I528" t="s">
        <v>692</v>
      </c>
      <c r="J528" t="s">
        <v>6</v>
      </c>
      <c r="K528" t="s">
        <v>693</v>
      </c>
      <c r="L528">
        <v>1374</v>
      </c>
      <c r="N528">
        <v>1013</v>
      </c>
      <c r="O528" t="s">
        <v>694</v>
      </c>
      <c r="P528" t="s">
        <v>694</v>
      </c>
      <c r="Q528">
        <v>1</v>
      </c>
      <c r="W528">
        <v>0</v>
      </c>
      <c r="X528">
        <v>-1731369543</v>
      </c>
      <c r="Y528">
        <v>0.3</v>
      </c>
      <c r="AA528">
        <v>1</v>
      </c>
      <c r="AB528">
        <v>0</v>
      </c>
      <c r="AC528">
        <v>0</v>
      </c>
      <c r="AD528">
        <v>0</v>
      </c>
      <c r="AE528">
        <v>1</v>
      </c>
      <c r="AF528">
        <v>0</v>
      </c>
      <c r="AG528">
        <v>0</v>
      </c>
      <c r="AH528">
        <v>0</v>
      </c>
      <c r="AI528">
        <v>1</v>
      </c>
      <c r="AJ528">
        <v>1</v>
      </c>
      <c r="AK528">
        <v>1</v>
      </c>
      <c r="AL528">
        <v>1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6</v>
      </c>
      <c r="AT528">
        <v>0.3</v>
      </c>
      <c r="AU528" t="s">
        <v>6</v>
      </c>
      <c r="AV528">
        <v>0</v>
      </c>
      <c r="AW528">
        <v>2</v>
      </c>
      <c r="AX528">
        <v>16782572</v>
      </c>
      <c r="AY528">
        <v>1</v>
      </c>
      <c r="AZ528">
        <v>0</v>
      </c>
      <c r="BA528">
        <v>522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Y528*Source!I365</f>
        <v>4.2</v>
      </c>
      <c r="CY528">
        <f t="shared" si="93"/>
        <v>1</v>
      </c>
      <c r="CZ528">
        <f t="shared" si="94"/>
        <v>1</v>
      </c>
      <c r="DA528">
        <f t="shared" si="95"/>
        <v>1</v>
      </c>
      <c r="DB528">
        <f t="shared" si="79"/>
        <v>0.3</v>
      </c>
      <c r="DC528">
        <f t="shared" si="80"/>
        <v>0</v>
      </c>
    </row>
    <row r="529" spans="1:107" x14ac:dyDescent="0.2">
      <c r="A529">
        <f>ROW(Source!A366)</f>
        <v>366</v>
      </c>
      <c r="B529">
        <v>16781639</v>
      </c>
      <c r="C529">
        <v>16782558</v>
      </c>
      <c r="D529">
        <v>15435721</v>
      </c>
      <c r="E529">
        <v>1</v>
      </c>
      <c r="F529">
        <v>1</v>
      </c>
      <c r="G529">
        <v>1</v>
      </c>
      <c r="H529">
        <v>1</v>
      </c>
      <c r="I529" t="s">
        <v>942</v>
      </c>
      <c r="J529" t="s">
        <v>6</v>
      </c>
      <c r="K529" t="s">
        <v>943</v>
      </c>
      <c r="L529">
        <v>1191</v>
      </c>
      <c r="N529">
        <v>1013</v>
      </c>
      <c r="O529" t="s">
        <v>660</v>
      </c>
      <c r="P529" t="s">
        <v>660</v>
      </c>
      <c r="Q529">
        <v>1</v>
      </c>
      <c r="W529">
        <v>0</v>
      </c>
      <c r="X529">
        <v>1983201532</v>
      </c>
      <c r="Y529">
        <v>1.56</v>
      </c>
      <c r="AA529">
        <v>0</v>
      </c>
      <c r="AB529">
        <v>0</v>
      </c>
      <c r="AC529">
        <v>0</v>
      </c>
      <c r="AD529">
        <v>63.34</v>
      </c>
      <c r="AE529">
        <v>0</v>
      </c>
      <c r="AF529">
        <v>0</v>
      </c>
      <c r="AG529">
        <v>0</v>
      </c>
      <c r="AH529">
        <v>9.51</v>
      </c>
      <c r="AI529">
        <v>1</v>
      </c>
      <c r="AJ529">
        <v>1</v>
      </c>
      <c r="AK529">
        <v>1</v>
      </c>
      <c r="AL529">
        <v>6.66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6</v>
      </c>
      <c r="AT529">
        <v>1.56</v>
      </c>
      <c r="AU529" t="s">
        <v>6</v>
      </c>
      <c r="AV529">
        <v>1</v>
      </c>
      <c r="AW529">
        <v>2</v>
      </c>
      <c r="AX529">
        <v>16782559</v>
      </c>
      <c r="AY529">
        <v>1</v>
      </c>
      <c r="AZ529">
        <v>0</v>
      </c>
      <c r="BA529">
        <v>523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Y529*Source!I366</f>
        <v>21.84</v>
      </c>
      <c r="CY529">
        <f>AD529</f>
        <v>63.34</v>
      </c>
      <c r="CZ529">
        <f>AH529</f>
        <v>9.51</v>
      </c>
      <c r="DA529">
        <f>AL529</f>
        <v>6.66</v>
      </c>
      <c r="DB529">
        <f t="shared" si="79"/>
        <v>14.84</v>
      </c>
      <c r="DC529">
        <f t="shared" si="80"/>
        <v>0</v>
      </c>
    </row>
    <row r="530" spans="1:107" x14ac:dyDescent="0.2">
      <c r="A530">
        <f>ROW(Source!A366)</f>
        <v>366</v>
      </c>
      <c r="B530">
        <v>16781639</v>
      </c>
      <c r="C530">
        <v>16782558</v>
      </c>
      <c r="D530">
        <v>15249377</v>
      </c>
      <c r="E530">
        <v>1</v>
      </c>
      <c r="F530">
        <v>1</v>
      </c>
      <c r="G530">
        <v>1</v>
      </c>
      <c r="H530">
        <v>2</v>
      </c>
      <c r="I530" t="s">
        <v>677</v>
      </c>
      <c r="J530" t="s">
        <v>678</v>
      </c>
      <c r="K530" t="s">
        <v>679</v>
      </c>
      <c r="L530">
        <v>1368</v>
      </c>
      <c r="N530">
        <v>1011</v>
      </c>
      <c r="O530" t="s">
        <v>666</v>
      </c>
      <c r="P530" t="s">
        <v>666</v>
      </c>
      <c r="Q530">
        <v>1</v>
      </c>
      <c r="W530">
        <v>0</v>
      </c>
      <c r="X530">
        <v>-353815937</v>
      </c>
      <c r="Y530">
        <v>0.13</v>
      </c>
      <c r="AA530">
        <v>0</v>
      </c>
      <c r="AB530">
        <v>53.95</v>
      </c>
      <c r="AC530">
        <v>0</v>
      </c>
      <c r="AD530">
        <v>0</v>
      </c>
      <c r="AE530">
        <v>0</v>
      </c>
      <c r="AF530">
        <v>8.1</v>
      </c>
      <c r="AG530">
        <v>0</v>
      </c>
      <c r="AH530">
        <v>0</v>
      </c>
      <c r="AI530">
        <v>1</v>
      </c>
      <c r="AJ530">
        <v>6.66</v>
      </c>
      <c r="AK530">
        <v>1</v>
      </c>
      <c r="AL530">
        <v>1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6</v>
      </c>
      <c r="AT530">
        <v>0.13</v>
      </c>
      <c r="AU530" t="s">
        <v>6</v>
      </c>
      <c r="AV530">
        <v>0</v>
      </c>
      <c r="AW530">
        <v>2</v>
      </c>
      <c r="AX530">
        <v>16782560</v>
      </c>
      <c r="AY530">
        <v>1</v>
      </c>
      <c r="AZ530">
        <v>0</v>
      </c>
      <c r="BA530">
        <v>524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Y530*Source!I366</f>
        <v>1.82</v>
      </c>
      <c r="CY530">
        <f>AB530</f>
        <v>53.95</v>
      </c>
      <c r="CZ530">
        <f>AF530</f>
        <v>8.1</v>
      </c>
      <c r="DA530">
        <f>AJ530</f>
        <v>6.66</v>
      </c>
      <c r="DB530">
        <f t="shared" si="79"/>
        <v>1.05</v>
      </c>
      <c r="DC530">
        <f t="shared" si="80"/>
        <v>0</v>
      </c>
    </row>
    <row r="531" spans="1:107" x14ac:dyDescent="0.2">
      <c r="A531">
        <f>ROW(Source!A366)</f>
        <v>366</v>
      </c>
      <c r="B531">
        <v>16781639</v>
      </c>
      <c r="C531">
        <v>16782558</v>
      </c>
      <c r="D531">
        <v>15165537</v>
      </c>
      <c r="E531">
        <v>1</v>
      </c>
      <c r="F531">
        <v>1</v>
      </c>
      <c r="G531">
        <v>1</v>
      </c>
      <c r="H531">
        <v>3</v>
      </c>
      <c r="I531" t="s">
        <v>944</v>
      </c>
      <c r="J531" t="s">
        <v>945</v>
      </c>
      <c r="K531" t="s">
        <v>946</v>
      </c>
      <c r="L531">
        <v>1346</v>
      </c>
      <c r="N531">
        <v>1009</v>
      </c>
      <c r="O531" t="s">
        <v>201</v>
      </c>
      <c r="P531" t="s">
        <v>201</v>
      </c>
      <c r="Q531">
        <v>1</v>
      </c>
      <c r="W531">
        <v>0</v>
      </c>
      <c r="X531">
        <v>618806536</v>
      </c>
      <c r="Y531">
        <v>6.0000000000000001E-3</v>
      </c>
      <c r="AA531">
        <v>299.5</v>
      </c>
      <c r="AB531">
        <v>0</v>
      </c>
      <c r="AC531">
        <v>0</v>
      </c>
      <c r="AD531">
        <v>0</v>
      </c>
      <c r="AE531">
        <v>44.97</v>
      </c>
      <c r="AF531">
        <v>0</v>
      </c>
      <c r="AG531">
        <v>0</v>
      </c>
      <c r="AH531">
        <v>0</v>
      </c>
      <c r="AI531">
        <v>6.66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6</v>
      </c>
      <c r="AT531">
        <v>6.0000000000000001E-3</v>
      </c>
      <c r="AU531" t="s">
        <v>6</v>
      </c>
      <c r="AV531">
        <v>0</v>
      </c>
      <c r="AW531">
        <v>2</v>
      </c>
      <c r="AX531">
        <v>16782561</v>
      </c>
      <c r="AY531">
        <v>1</v>
      </c>
      <c r="AZ531">
        <v>0</v>
      </c>
      <c r="BA531">
        <v>525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Y531*Source!I366</f>
        <v>8.4000000000000005E-2</v>
      </c>
      <c r="CY531">
        <f t="shared" ref="CY531:CY544" si="96">AA531</f>
        <v>299.5</v>
      </c>
      <c r="CZ531">
        <f t="shared" ref="CZ531:CZ544" si="97">AE531</f>
        <v>44.97</v>
      </c>
      <c r="DA531">
        <f t="shared" ref="DA531:DA544" si="98">AI531</f>
        <v>6.66</v>
      </c>
      <c r="DB531">
        <f t="shared" si="79"/>
        <v>0.27</v>
      </c>
      <c r="DC531">
        <f t="shared" si="80"/>
        <v>0</v>
      </c>
    </row>
    <row r="532" spans="1:107" x14ac:dyDescent="0.2">
      <c r="A532">
        <f>ROW(Source!A366)</f>
        <v>366</v>
      </c>
      <c r="B532">
        <v>16781639</v>
      </c>
      <c r="C532">
        <v>16782558</v>
      </c>
      <c r="D532">
        <v>15167269</v>
      </c>
      <c r="E532">
        <v>1</v>
      </c>
      <c r="F532">
        <v>1</v>
      </c>
      <c r="G532">
        <v>1</v>
      </c>
      <c r="H532">
        <v>3</v>
      </c>
      <c r="I532" t="s">
        <v>947</v>
      </c>
      <c r="J532" t="s">
        <v>948</v>
      </c>
      <c r="K532" t="s">
        <v>949</v>
      </c>
      <c r="L532">
        <v>1346</v>
      </c>
      <c r="N532">
        <v>1009</v>
      </c>
      <c r="O532" t="s">
        <v>201</v>
      </c>
      <c r="P532" t="s">
        <v>201</v>
      </c>
      <c r="Q532">
        <v>1</v>
      </c>
      <c r="W532">
        <v>0</v>
      </c>
      <c r="X532">
        <v>56922527</v>
      </c>
      <c r="Y532">
        <v>1E-3</v>
      </c>
      <c r="AA532">
        <v>76.59</v>
      </c>
      <c r="AB532">
        <v>0</v>
      </c>
      <c r="AC532">
        <v>0</v>
      </c>
      <c r="AD532">
        <v>0</v>
      </c>
      <c r="AE532">
        <v>11.5</v>
      </c>
      <c r="AF532">
        <v>0</v>
      </c>
      <c r="AG532">
        <v>0</v>
      </c>
      <c r="AH532">
        <v>0</v>
      </c>
      <c r="AI532">
        <v>6.66</v>
      </c>
      <c r="AJ532">
        <v>1</v>
      </c>
      <c r="AK532">
        <v>1</v>
      </c>
      <c r="AL532">
        <v>1</v>
      </c>
      <c r="AN532">
        <v>0</v>
      </c>
      <c r="AO532">
        <v>1</v>
      </c>
      <c r="AP532">
        <v>0</v>
      </c>
      <c r="AQ532">
        <v>0</v>
      </c>
      <c r="AR532">
        <v>0</v>
      </c>
      <c r="AS532" t="s">
        <v>6</v>
      </c>
      <c r="AT532">
        <v>1E-3</v>
      </c>
      <c r="AU532" t="s">
        <v>6</v>
      </c>
      <c r="AV532">
        <v>0</v>
      </c>
      <c r="AW532">
        <v>2</v>
      </c>
      <c r="AX532">
        <v>16782562</v>
      </c>
      <c r="AY532">
        <v>1</v>
      </c>
      <c r="AZ532">
        <v>0</v>
      </c>
      <c r="BA532">
        <v>526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Y532*Source!I366</f>
        <v>1.4E-2</v>
      </c>
      <c r="CY532">
        <f t="shared" si="96"/>
        <v>76.59</v>
      </c>
      <c r="CZ532">
        <f t="shared" si="97"/>
        <v>11.5</v>
      </c>
      <c r="DA532">
        <f t="shared" si="98"/>
        <v>6.66</v>
      </c>
      <c r="DB532">
        <f t="shared" si="79"/>
        <v>0.01</v>
      </c>
      <c r="DC532">
        <f t="shared" si="80"/>
        <v>0</v>
      </c>
    </row>
    <row r="533" spans="1:107" x14ac:dyDescent="0.2">
      <c r="A533">
        <f>ROW(Source!A366)</f>
        <v>366</v>
      </c>
      <c r="B533">
        <v>16781639</v>
      </c>
      <c r="C533">
        <v>16782558</v>
      </c>
      <c r="D533">
        <v>15167588</v>
      </c>
      <c r="E533">
        <v>1</v>
      </c>
      <c r="F533">
        <v>1</v>
      </c>
      <c r="G533">
        <v>1</v>
      </c>
      <c r="H533">
        <v>3</v>
      </c>
      <c r="I533" t="s">
        <v>950</v>
      </c>
      <c r="J533" t="s">
        <v>951</v>
      </c>
      <c r="K533" t="s">
        <v>952</v>
      </c>
      <c r="L533">
        <v>1346</v>
      </c>
      <c r="N533">
        <v>1009</v>
      </c>
      <c r="O533" t="s">
        <v>201</v>
      </c>
      <c r="P533" t="s">
        <v>201</v>
      </c>
      <c r="Q533">
        <v>1</v>
      </c>
      <c r="W533">
        <v>0</v>
      </c>
      <c r="X533">
        <v>-1088866022</v>
      </c>
      <c r="Y533">
        <v>1.2E-2</v>
      </c>
      <c r="AA533">
        <v>202.46</v>
      </c>
      <c r="AB533">
        <v>0</v>
      </c>
      <c r="AC533">
        <v>0</v>
      </c>
      <c r="AD533">
        <v>0</v>
      </c>
      <c r="AE533">
        <v>30.4</v>
      </c>
      <c r="AF533">
        <v>0</v>
      </c>
      <c r="AG533">
        <v>0</v>
      </c>
      <c r="AH533">
        <v>0</v>
      </c>
      <c r="AI533">
        <v>6.66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0</v>
      </c>
      <c r="AQ533">
        <v>0</v>
      </c>
      <c r="AR533">
        <v>0</v>
      </c>
      <c r="AS533" t="s">
        <v>6</v>
      </c>
      <c r="AT533">
        <v>1.2E-2</v>
      </c>
      <c r="AU533" t="s">
        <v>6</v>
      </c>
      <c r="AV533">
        <v>0</v>
      </c>
      <c r="AW533">
        <v>2</v>
      </c>
      <c r="AX533">
        <v>16782563</v>
      </c>
      <c r="AY533">
        <v>1</v>
      </c>
      <c r="AZ533">
        <v>0</v>
      </c>
      <c r="BA533">
        <v>527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Y533*Source!I366</f>
        <v>0.16800000000000001</v>
      </c>
      <c r="CY533">
        <f t="shared" si="96"/>
        <v>202.46</v>
      </c>
      <c r="CZ533">
        <f t="shared" si="97"/>
        <v>30.4</v>
      </c>
      <c r="DA533">
        <f t="shared" si="98"/>
        <v>6.66</v>
      </c>
      <c r="DB533">
        <f t="shared" si="79"/>
        <v>0.36</v>
      </c>
      <c r="DC533">
        <f t="shared" si="80"/>
        <v>0</v>
      </c>
    </row>
    <row r="534" spans="1:107" x14ac:dyDescent="0.2">
      <c r="A534">
        <f>ROW(Source!A366)</f>
        <v>366</v>
      </c>
      <c r="B534">
        <v>16781639</v>
      </c>
      <c r="C534">
        <v>16782558</v>
      </c>
      <c r="D534">
        <v>15168752</v>
      </c>
      <c r="E534">
        <v>1</v>
      </c>
      <c r="F534">
        <v>1</v>
      </c>
      <c r="G534">
        <v>1</v>
      </c>
      <c r="H534">
        <v>3</v>
      </c>
      <c r="I534" t="s">
        <v>680</v>
      </c>
      <c r="J534" t="s">
        <v>681</v>
      </c>
      <c r="K534" t="s">
        <v>682</v>
      </c>
      <c r="L534">
        <v>1346</v>
      </c>
      <c r="N534">
        <v>1009</v>
      </c>
      <c r="O534" t="s">
        <v>201</v>
      </c>
      <c r="P534" t="s">
        <v>201</v>
      </c>
      <c r="Q534">
        <v>1</v>
      </c>
      <c r="W534">
        <v>0</v>
      </c>
      <c r="X534">
        <v>586013393</v>
      </c>
      <c r="Y534">
        <v>7.0000000000000007E-2</v>
      </c>
      <c r="AA534">
        <v>70.400000000000006</v>
      </c>
      <c r="AB534">
        <v>0</v>
      </c>
      <c r="AC534">
        <v>0</v>
      </c>
      <c r="AD534">
        <v>0</v>
      </c>
      <c r="AE534">
        <v>10.57</v>
      </c>
      <c r="AF534">
        <v>0</v>
      </c>
      <c r="AG534">
        <v>0</v>
      </c>
      <c r="AH534">
        <v>0</v>
      </c>
      <c r="AI534">
        <v>6.66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6</v>
      </c>
      <c r="AT534">
        <v>7.0000000000000007E-2</v>
      </c>
      <c r="AU534" t="s">
        <v>6</v>
      </c>
      <c r="AV534">
        <v>0</v>
      </c>
      <c r="AW534">
        <v>2</v>
      </c>
      <c r="AX534">
        <v>16782564</v>
      </c>
      <c r="AY534">
        <v>1</v>
      </c>
      <c r="AZ534">
        <v>0</v>
      </c>
      <c r="BA534">
        <v>528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Y534*Source!I366</f>
        <v>0.98000000000000009</v>
      </c>
      <c r="CY534">
        <f t="shared" si="96"/>
        <v>70.400000000000006</v>
      </c>
      <c r="CZ534">
        <f t="shared" si="97"/>
        <v>10.57</v>
      </c>
      <c r="DA534">
        <f t="shared" si="98"/>
        <v>6.66</v>
      </c>
      <c r="DB534">
        <f t="shared" ref="DB534:DB597" si="99">ROUND(ROUND(AT534*CZ534,2),6)</f>
        <v>0.74</v>
      </c>
      <c r="DC534">
        <f t="shared" ref="DC534:DC597" si="100">ROUND(ROUND(AT534*AG534,2),6)</f>
        <v>0</v>
      </c>
    </row>
    <row r="535" spans="1:107" x14ac:dyDescent="0.2">
      <c r="A535">
        <f>ROW(Source!A366)</f>
        <v>366</v>
      </c>
      <c r="B535">
        <v>16781639</v>
      </c>
      <c r="C535">
        <v>16782558</v>
      </c>
      <c r="D535">
        <v>15169942</v>
      </c>
      <c r="E535">
        <v>1</v>
      </c>
      <c r="F535">
        <v>1</v>
      </c>
      <c r="G535">
        <v>1</v>
      </c>
      <c r="H535">
        <v>3</v>
      </c>
      <c r="I535" t="s">
        <v>683</v>
      </c>
      <c r="J535" t="s">
        <v>684</v>
      </c>
      <c r="K535" t="s">
        <v>685</v>
      </c>
      <c r="L535">
        <v>1346</v>
      </c>
      <c r="N535">
        <v>1009</v>
      </c>
      <c r="O535" t="s">
        <v>201</v>
      </c>
      <c r="P535" t="s">
        <v>201</v>
      </c>
      <c r="Q535">
        <v>1</v>
      </c>
      <c r="W535">
        <v>0</v>
      </c>
      <c r="X535">
        <v>103900845</v>
      </c>
      <c r="Y535">
        <v>4.9000000000000002E-2</v>
      </c>
      <c r="AA535">
        <v>60.21</v>
      </c>
      <c r="AB535">
        <v>0</v>
      </c>
      <c r="AC535">
        <v>0</v>
      </c>
      <c r="AD535">
        <v>0</v>
      </c>
      <c r="AE535">
        <v>9.0399999999999991</v>
      </c>
      <c r="AF535">
        <v>0</v>
      </c>
      <c r="AG535">
        <v>0</v>
      </c>
      <c r="AH535">
        <v>0</v>
      </c>
      <c r="AI535">
        <v>6.66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0</v>
      </c>
      <c r="AQ535">
        <v>0</v>
      </c>
      <c r="AR535">
        <v>0</v>
      </c>
      <c r="AS535" t="s">
        <v>6</v>
      </c>
      <c r="AT535">
        <v>4.9000000000000002E-2</v>
      </c>
      <c r="AU535" t="s">
        <v>6</v>
      </c>
      <c r="AV535">
        <v>0</v>
      </c>
      <c r="AW535">
        <v>2</v>
      </c>
      <c r="AX535">
        <v>16782565</v>
      </c>
      <c r="AY535">
        <v>1</v>
      </c>
      <c r="AZ535">
        <v>0</v>
      </c>
      <c r="BA535">
        <v>529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Y535*Source!I366</f>
        <v>0.68600000000000005</v>
      </c>
      <c r="CY535">
        <f t="shared" si="96"/>
        <v>60.21</v>
      </c>
      <c r="CZ535">
        <f t="shared" si="97"/>
        <v>9.0399999999999991</v>
      </c>
      <c r="DA535">
        <f t="shared" si="98"/>
        <v>6.66</v>
      </c>
      <c r="DB535">
        <f t="shared" si="99"/>
        <v>0.44</v>
      </c>
      <c r="DC535">
        <f t="shared" si="100"/>
        <v>0</v>
      </c>
    </row>
    <row r="536" spans="1:107" x14ac:dyDescent="0.2">
      <c r="A536">
        <f>ROW(Source!A366)</f>
        <v>366</v>
      </c>
      <c r="B536">
        <v>16781639</v>
      </c>
      <c r="C536">
        <v>16782558</v>
      </c>
      <c r="D536">
        <v>15170074</v>
      </c>
      <c r="E536">
        <v>1</v>
      </c>
      <c r="F536">
        <v>1</v>
      </c>
      <c r="G536">
        <v>1</v>
      </c>
      <c r="H536">
        <v>3</v>
      </c>
      <c r="I536" t="s">
        <v>953</v>
      </c>
      <c r="J536" t="s">
        <v>954</v>
      </c>
      <c r="K536" t="s">
        <v>955</v>
      </c>
      <c r="L536">
        <v>1355</v>
      </c>
      <c r="N536">
        <v>1010</v>
      </c>
      <c r="O536" t="s">
        <v>292</v>
      </c>
      <c r="P536" t="s">
        <v>292</v>
      </c>
      <c r="Q536">
        <v>100</v>
      </c>
      <c r="W536">
        <v>0</v>
      </c>
      <c r="X536">
        <v>1794244060</v>
      </c>
      <c r="Y536">
        <v>1.4E-2</v>
      </c>
      <c r="AA536">
        <v>572.76</v>
      </c>
      <c r="AB536">
        <v>0</v>
      </c>
      <c r="AC536">
        <v>0</v>
      </c>
      <c r="AD536">
        <v>0</v>
      </c>
      <c r="AE536">
        <v>86</v>
      </c>
      <c r="AF536">
        <v>0</v>
      </c>
      <c r="AG536">
        <v>0</v>
      </c>
      <c r="AH536">
        <v>0</v>
      </c>
      <c r="AI536">
        <v>6.66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6</v>
      </c>
      <c r="AT536">
        <v>1.4E-2</v>
      </c>
      <c r="AU536" t="s">
        <v>6</v>
      </c>
      <c r="AV536">
        <v>0</v>
      </c>
      <c r="AW536">
        <v>2</v>
      </c>
      <c r="AX536">
        <v>16782566</v>
      </c>
      <c r="AY536">
        <v>1</v>
      </c>
      <c r="AZ536">
        <v>0</v>
      </c>
      <c r="BA536">
        <v>530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Y536*Source!I366</f>
        <v>0.19600000000000001</v>
      </c>
      <c r="CY536">
        <f t="shared" si="96"/>
        <v>572.76</v>
      </c>
      <c r="CZ536">
        <f t="shared" si="97"/>
        <v>86</v>
      </c>
      <c r="DA536">
        <f t="shared" si="98"/>
        <v>6.66</v>
      </c>
      <c r="DB536">
        <f t="shared" si="99"/>
        <v>1.2</v>
      </c>
      <c r="DC536">
        <f t="shared" si="100"/>
        <v>0</v>
      </c>
    </row>
    <row r="537" spans="1:107" x14ac:dyDescent="0.2">
      <c r="A537">
        <f>ROW(Source!A366)</f>
        <v>366</v>
      </c>
      <c r="B537">
        <v>16781639</v>
      </c>
      <c r="C537">
        <v>16782558</v>
      </c>
      <c r="D537">
        <v>15170994</v>
      </c>
      <c r="E537">
        <v>1</v>
      </c>
      <c r="F537">
        <v>1</v>
      </c>
      <c r="G537">
        <v>1</v>
      </c>
      <c r="H537">
        <v>3</v>
      </c>
      <c r="I537" t="s">
        <v>956</v>
      </c>
      <c r="J537" t="s">
        <v>957</v>
      </c>
      <c r="K537" t="s">
        <v>958</v>
      </c>
      <c r="L537">
        <v>1346</v>
      </c>
      <c r="N537">
        <v>1009</v>
      </c>
      <c r="O537" t="s">
        <v>201</v>
      </c>
      <c r="P537" t="s">
        <v>201</v>
      </c>
      <c r="Q537">
        <v>1</v>
      </c>
      <c r="W537">
        <v>0</v>
      </c>
      <c r="X537">
        <v>-856710481</v>
      </c>
      <c r="Y537">
        <v>1E-3</v>
      </c>
      <c r="AA537">
        <v>886.11</v>
      </c>
      <c r="AB537">
        <v>0</v>
      </c>
      <c r="AC537">
        <v>0</v>
      </c>
      <c r="AD537">
        <v>0</v>
      </c>
      <c r="AE537">
        <v>133.05000000000001</v>
      </c>
      <c r="AF537">
        <v>0</v>
      </c>
      <c r="AG537">
        <v>0</v>
      </c>
      <c r="AH537">
        <v>0</v>
      </c>
      <c r="AI537">
        <v>6.66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0</v>
      </c>
      <c r="AQ537">
        <v>0</v>
      </c>
      <c r="AR537">
        <v>0</v>
      </c>
      <c r="AS537" t="s">
        <v>6</v>
      </c>
      <c r="AT537">
        <v>1E-3</v>
      </c>
      <c r="AU537" t="s">
        <v>6</v>
      </c>
      <c r="AV537">
        <v>0</v>
      </c>
      <c r="AW537">
        <v>2</v>
      </c>
      <c r="AX537">
        <v>16782567</v>
      </c>
      <c r="AY537">
        <v>1</v>
      </c>
      <c r="AZ537">
        <v>0</v>
      </c>
      <c r="BA537">
        <v>531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Y537*Source!I366</f>
        <v>1.4E-2</v>
      </c>
      <c r="CY537">
        <f t="shared" si="96"/>
        <v>886.11</v>
      </c>
      <c r="CZ537">
        <f t="shared" si="97"/>
        <v>133.05000000000001</v>
      </c>
      <c r="DA537">
        <f t="shared" si="98"/>
        <v>6.66</v>
      </c>
      <c r="DB537">
        <f t="shared" si="99"/>
        <v>0.13</v>
      </c>
      <c r="DC537">
        <f t="shared" si="100"/>
        <v>0</v>
      </c>
    </row>
    <row r="538" spans="1:107" x14ac:dyDescent="0.2">
      <c r="A538">
        <f>ROW(Source!A366)</f>
        <v>366</v>
      </c>
      <c r="B538">
        <v>16781639</v>
      </c>
      <c r="C538">
        <v>16782558</v>
      </c>
      <c r="D538">
        <v>15188647</v>
      </c>
      <c r="E538">
        <v>1</v>
      </c>
      <c r="F538">
        <v>1</v>
      </c>
      <c r="G538">
        <v>1</v>
      </c>
      <c r="H538">
        <v>3</v>
      </c>
      <c r="I538" t="s">
        <v>686</v>
      </c>
      <c r="J538" t="s">
        <v>687</v>
      </c>
      <c r="K538" t="s">
        <v>688</v>
      </c>
      <c r="L538">
        <v>1348</v>
      </c>
      <c r="N538">
        <v>1009</v>
      </c>
      <c r="O538" t="s">
        <v>193</v>
      </c>
      <c r="P538" t="s">
        <v>193</v>
      </c>
      <c r="Q538">
        <v>1000</v>
      </c>
      <c r="W538">
        <v>0</v>
      </c>
      <c r="X538">
        <v>426000481</v>
      </c>
      <c r="Y538">
        <v>1E-3</v>
      </c>
      <c r="AA538">
        <v>76590</v>
      </c>
      <c r="AB538">
        <v>0</v>
      </c>
      <c r="AC538">
        <v>0</v>
      </c>
      <c r="AD538">
        <v>0</v>
      </c>
      <c r="AE538">
        <v>11500</v>
      </c>
      <c r="AF538">
        <v>0</v>
      </c>
      <c r="AG538">
        <v>0</v>
      </c>
      <c r="AH538">
        <v>0</v>
      </c>
      <c r="AI538">
        <v>6.66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6</v>
      </c>
      <c r="AT538">
        <v>1E-3</v>
      </c>
      <c r="AU538" t="s">
        <v>6</v>
      </c>
      <c r="AV538">
        <v>0</v>
      </c>
      <c r="AW538">
        <v>2</v>
      </c>
      <c r="AX538">
        <v>16782568</v>
      </c>
      <c r="AY538">
        <v>1</v>
      </c>
      <c r="AZ538">
        <v>0</v>
      </c>
      <c r="BA538">
        <v>532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Y538*Source!I366</f>
        <v>1.4E-2</v>
      </c>
      <c r="CY538">
        <f t="shared" si="96"/>
        <v>76590</v>
      </c>
      <c r="CZ538">
        <f t="shared" si="97"/>
        <v>11500</v>
      </c>
      <c r="DA538">
        <f t="shared" si="98"/>
        <v>6.66</v>
      </c>
      <c r="DB538">
        <f t="shared" si="99"/>
        <v>11.5</v>
      </c>
      <c r="DC538">
        <f t="shared" si="100"/>
        <v>0</v>
      </c>
    </row>
    <row r="539" spans="1:107" x14ac:dyDescent="0.2">
      <c r="A539">
        <f>ROW(Source!A366)</f>
        <v>366</v>
      </c>
      <c r="B539">
        <v>16781639</v>
      </c>
      <c r="C539">
        <v>16782558</v>
      </c>
      <c r="D539">
        <v>15203834</v>
      </c>
      <c r="E539">
        <v>1</v>
      </c>
      <c r="F539">
        <v>1</v>
      </c>
      <c r="G539">
        <v>1</v>
      </c>
      <c r="H539">
        <v>3</v>
      </c>
      <c r="I539" t="s">
        <v>689</v>
      </c>
      <c r="J539" t="s">
        <v>690</v>
      </c>
      <c r="K539" t="s">
        <v>691</v>
      </c>
      <c r="L539">
        <v>1346</v>
      </c>
      <c r="N539">
        <v>1009</v>
      </c>
      <c r="O539" t="s">
        <v>201</v>
      </c>
      <c r="P539" t="s">
        <v>201</v>
      </c>
      <c r="Q539">
        <v>1</v>
      </c>
      <c r="W539">
        <v>0</v>
      </c>
      <c r="X539">
        <v>210558753</v>
      </c>
      <c r="Y539">
        <v>3.5999999999999997E-2</v>
      </c>
      <c r="AA539">
        <v>190.48</v>
      </c>
      <c r="AB539">
        <v>0</v>
      </c>
      <c r="AC539">
        <v>0</v>
      </c>
      <c r="AD539">
        <v>0</v>
      </c>
      <c r="AE539">
        <v>28.6</v>
      </c>
      <c r="AF539">
        <v>0</v>
      </c>
      <c r="AG539">
        <v>0</v>
      </c>
      <c r="AH539">
        <v>0</v>
      </c>
      <c r="AI539">
        <v>6.66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6</v>
      </c>
      <c r="AT539">
        <v>3.5999999999999997E-2</v>
      </c>
      <c r="AU539" t="s">
        <v>6</v>
      </c>
      <c r="AV539">
        <v>0</v>
      </c>
      <c r="AW539">
        <v>2</v>
      </c>
      <c r="AX539">
        <v>16782569</v>
      </c>
      <c r="AY539">
        <v>1</v>
      </c>
      <c r="AZ539">
        <v>0</v>
      </c>
      <c r="BA539">
        <v>533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Y539*Source!I366</f>
        <v>0.504</v>
      </c>
      <c r="CY539">
        <f t="shared" si="96"/>
        <v>190.48</v>
      </c>
      <c r="CZ539">
        <f t="shared" si="97"/>
        <v>28.6</v>
      </c>
      <c r="DA539">
        <f t="shared" si="98"/>
        <v>6.66</v>
      </c>
      <c r="DB539">
        <f t="shared" si="99"/>
        <v>1.03</v>
      </c>
      <c r="DC539">
        <f t="shared" si="100"/>
        <v>0</v>
      </c>
    </row>
    <row r="540" spans="1:107" x14ac:dyDescent="0.2">
      <c r="A540">
        <f>ROW(Source!A366)</f>
        <v>366</v>
      </c>
      <c r="B540">
        <v>16781639</v>
      </c>
      <c r="C540">
        <v>16782558</v>
      </c>
      <c r="D540">
        <v>15203987</v>
      </c>
      <c r="E540">
        <v>1</v>
      </c>
      <c r="F540">
        <v>1</v>
      </c>
      <c r="G540">
        <v>1</v>
      </c>
      <c r="H540">
        <v>3</v>
      </c>
      <c r="I540" t="s">
        <v>959</v>
      </c>
      <c r="J540" t="s">
        <v>960</v>
      </c>
      <c r="K540" t="s">
        <v>961</v>
      </c>
      <c r="L540">
        <v>1346</v>
      </c>
      <c r="N540">
        <v>1009</v>
      </c>
      <c r="O540" t="s">
        <v>201</v>
      </c>
      <c r="P540" t="s">
        <v>201</v>
      </c>
      <c r="Q540">
        <v>1</v>
      </c>
      <c r="W540">
        <v>0</v>
      </c>
      <c r="X540">
        <v>-1274984028</v>
      </c>
      <c r="Y540">
        <v>6.0000000000000001E-3</v>
      </c>
      <c r="AA540">
        <v>237.3</v>
      </c>
      <c r="AB540">
        <v>0</v>
      </c>
      <c r="AC540">
        <v>0</v>
      </c>
      <c r="AD540">
        <v>0</v>
      </c>
      <c r="AE540">
        <v>35.630000000000003</v>
      </c>
      <c r="AF540">
        <v>0</v>
      </c>
      <c r="AG540">
        <v>0</v>
      </c>
      <c r="AH540">
        <v>0</v>
      </c>
      <c r="AI540">
        <v>6.66</v>
      </c>
      <c r="AJ540">
        <v>1</v>
      </c>
      <c r="AK540">
        <v>1</v>
      </c>
      <c r="AL540">
        <v>1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6</v>
      </c>
      <c r="AT540">
        <v>6.0000000000000001E-3</v>
      </c>
      <c r="AU540" t="s">
        <v>6</v>
      </c>
      <c r="AV540">
        <v>0</v>
      </c>
      <c r="AW540">
        <v>2</v>
      </c>
      <c r="AX540">
        <v>16782570</v>
      </c>
      <c r="AY540">
        <v>1</v>
      </c>
      <c r="AZ540">
        <v>0</v>
      </c>
      <c r="BA540">
        <v>534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Y540*Source!I366</f>
        <v>8.4000000000000005E-2</v>
      </c>
      <c r="CY540">
        <f t="shared" si="96"/>
        <v>237.3</v>
      </c>
      <c r="CZ540">
        <f t="shared" si="97"/>
        <v>35.630000000000003</v>
      </c>
      <c r="DA540">
        <f t="shared" si="98"/>
        <v>6.66</v>
      </c>
      <c r="DB540">
        <f t="shared" si="99"/>
        <v>0.21</v>
      </c>
      <c r="DC540">
        <f t="shared" si="100"/>
        <v>0</v>
      </c>
    </row>
    <row r="541" spans="1:107" x14ac:dyDescent="0.2">
      <c r="A541">
        <f>ROW(Source!A366)</f>
        <v>366</v>
      </c>
      <c r="B541">
        <v>16781639</v>
      </c>
      <c r="C541">
        <v>16782558</v>
      </c>
      <c r="D541">
        <v>15217463</v>
      </c>
      <c r="E541">
        <v>1</v>
      </c>
      <c r="F541">
        <v>1</v>
      </c>
      <c r="G541">
        <v>1</v>
      </c>
      <c r="H541">
        <v>3</v>
      </c>
      <c r="I541" t="s">
        <v>962</v>
      </c>
      <c r="J541" t="s">
        <v>963</v>
      </c>
      <c r="K541" t="s">
        <v>964</v>
      </c>
      <c r="L541">
        <v>1358</v>
      </c>
      <c r="N541">
        <v>1010</v>
      </c>
      <c r="O541" t="s">
        <v>439</v>
      </c>
      <c r="P541" t="s">
        <v>439</v>
      </c>
      <c r="Q541">
        <v>10</v>
      </c>
      <c r="W541">
        <v>0</v>
      </c>
      <c r="X541">
        <v>1386890308</v>
      </c>
      <c r="Y541">
        <v>0.1</v>
      </c>
      <c r="AA541">
        <v>259.74</v>
      </c>
      <c r="AB541">
        <v>0</v>
      </c>
      <c r="AC541">
        <v>0</v>
      </c>
      <c r="AD541">
        <v>0</v>
      </c>
      <c r="AE541">
        <v>39</v>
      </c>
      <c r="AF541">
        <v>0</v>
      </c>
      <c r="AG541">
        <v>0</v>
      </c>
      <c r="AH541">
        <v>0</v>
      </c>
      <c r="AI541">
        <v>6.66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6</v>
      </c>
      <c r="AT541">
        <v>0.1</v>
      </c>
      <c r="AU541" t="s">
        <v>6</v>
      </c>
      <c r="AV541">
        <v>0</v>
      </c>
      <c r="AW541">
        <v>2</v>
      </c>
      <c r="AX541">
        <v>16782571</v>
      </c>
      <c r="AY541">
        <v>1</v>
      </c>
      <c r="AZ541">
        <v>0</v>
      </c>
      <c r="BA541">
        <v>535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Y541*Source!I366</f>
        <v>1.4000000000000001</v>
      </c>
      <c r="CY541">
        <f t="shared" si="96"/>
        <v>259.74</v>
      </c>
      <c r="CZ541">
        <f t="shared" si="97"/>
        <v>39</v>
      </c>
      <c r="DA541">
        <f t="shared" si="98"/>
        <v>6.66</v>
      </c>
      <c r="DB541">
        <f t="shared" si="99"/>
        <v>3.9</v>
      </c>
      <c r="DC541">
        <f t="shared" si="100"/>
        <v>0</v>
      </c>
    </row>
    <row r="542" spans="1:107" x14ac:dyDescent="0.2">
      <c r="A542">
        <f>ROW(Source!A366)</f>
        <v>366</v>
      </c>
      <c r="B542">
        <v>16781639</v>
      </c>
      <c r="C542">
        <v>16782558</v>
      </c>
      <c r="D542">
        <v>15238970</v>
      </c>
      <c r="E542">
        <v>1</v>
      </c>
      <c r="F542">
        <v>1</v>
      </c>
      <c r="G542">
        <v>1</v>
      </c>
      <c r="H542">
        <v>3</v>
      </c>
      <c r="I542" t="s">
        <v>389</v>
      </c>
      <c r="J542" t="s">
        <v>391</v>
      </c>
      <c r="K542" t="s">
        <v>390</v>
      </c>
      <c r="L542">
        <v>1354</v>
      </c>
      <c r="N542">
        <v>1010</v>
      </c>
      <c r="O542" t="s">
        <v>378</v>
      </c>
      <c r="P542" t="s">
        <v>378</v>
      </c>
      <c r="Q542">
        <v>1</v>
      </c>
      <c r="W542">
        <v>0</v>
      </c>
      <c r="X542">
        <v>1365225357</v>
      </c>
      <c r="Y542">
        <v>0.57142899999999996</v>
      </c>
      <c r="AA542">
        <v>308.02999999999997</v>
      </c>
      <c r="AB542">
        <v>0</v>
      </c>
      <c r="AC542">
        <v>0</v>
      </c>
      <c r="AD542">
        <v>0</v>
      </c>
      <c r="AE542">
        <v>46.25</v>
      </c>
      <c r="AF542">
        <v>0</v>
      </c>
      <c r="AG542">
        <v>0</v>
      </c>
      <c r="AH542">
        <v>0</v>
      </c>
      <c r="AI542">
        <v>6.66</v>
      </c>
      <c r="AJ542">
        <v>1</v>
      </c>
      <c r="AK542">
        <v>1</v>
      </c>
      <c r="AL542">
        <v>1</v>
      </c>
      <c r="AN542">
        <v>0</v>
      </c>
      <c r="AO542">
        <v>0</v>
      </c>
      <c r="AP542">
        <v>0</v>
      </c>
      <c r="AQ542">
        <v>0</v>
      </c>
      <c r="AR542">
        <v>0</v>
      </c>
      <c r="AS542" t="s">
        <v>6</v>
      </c>
      <c r="AT542">
        <v>0.57142899999999996</v>
      </c>
      <c r="AU542" t="s">
        <v>6</v>
      </c>
      <c r="AV542">
        <v>0</v>
      </c>
      <c r="AW542">
        <v>1</v>
      </c>
      <c r="AX542">
        <v>-1</v>
      </c>
      <c r="AY542">
        <v>0</v>
      </c>
      <c r="AZ542">
        <v>0</v>
      </c>
      <c r="BA542" t="s">
        <v>6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Y542*Source!I366</f>
        <v>8.0000059999999991</v>
      </c>
      <c r="CY542">
        <f t="shared" si="96"/>
        <v>308.02999999999997</v>
      </c>
      <c r="CZ542">
        <f t="shared" si="97"/>
        <v>46.25</v>
      </c>
      <c r="DA542">
        <f t="shared" si="98"/>
        <v>6.66</v>
      </c>
      <c r="DB542">
        <f t="shared" si="99"/>
        <v>26.43</v>
      </c>
      <c r="DC542">
        <f t="shared" si="100"/>
        <v>0</v>
      </c>
    </row>
    <row r="543" spans="1:107" x14ac:dyDescent="0.2">
      <c r="A543">
        <f>ROW(Source!A366)</f>
        <v>366</v>
      </c>
      <c r="B543">
        <v>16781639</v>
      </c>
      <c r="C543">
        <v>16782558</v>
      </c>
      <c r="D543">
        <v>15238972</v>
      </c>
      <c r="E543">
        <v>1</v>
      </c>
      <c r="F543">
        <v>1</v>
      </c>
      <c r="G543">
        <v>1</v>
      </c>
      <c r="H543">
        <v>3</v>
      </c>
      <c r="I543" t="s">
        <v>393</v>
      </c>
      <c r="J543" t="s">
        <v>395</v>
      </c>
      <c r="K543" t="s">
        <v>394</v>
      </c>
      <c r="L543">
        <v>1354</v>
      </c>
      <c r="N543">
        <v>1010</v>
      </c>
      <c r="O543" t="s">
        <v>378</v>
      </c>
      <c r="P543" t="s">
        <v>378</v>
      </c>
      <c r="Q543">
        <v>1</v>
      </c>
      <c r="W543">
        <v>0</v>
      </c>
      <c r="X543">
        <v>-1740505150</v>
      </c>
      <c r="Y543">
        <v>0.42857099999999998</v>
      </c>
      <c r="AA543">
        <v>306.49</v>
      </c>
      <c r="AB543">
        <v>0</v>
      </c>
      <c r="AC543">
        <v>0</v>
      </c>
      <c r="AD543">
        <v>0</v>
      </c>
      <c r="AE543">
        <v>46.02</v>
      </c>
      <c r="AF543">
        <v>0</v>
      </c>
      <c r="AG543">
        <v>0</v>
      </c>
      <c r="AH543">
        <v>0</v>
      </c>
      <c r="AI543">
        <v>6.66</v>
      </c>
      <c r="AJ543">
        <v>1</v>
      </c>
      <c r="AK543">
        <v>1</v>
      </c>
      <c r="AL543">
        <v>1</v>
      </c>
      <c r="AN543">
        <v>0</v>
      </c>
      <c r="AO543">
        <v>0</v>
      </c>
      <c r="AP543">
        <v>0</v>
      </c>
      <c r="AQ543">
        <v>0</v>
      </c>
      <c r="AR543">
        <v>0</v>
      </c>
      <c r="AS543" t="s">
        <v>6</v>
      </c>
      <c r="AT543">
        <v>0.42857099999999998</v>
      </c>
      <c r="AU543" t="s">
        <v>6</v>
      </c>
      <c r="AV543">
        <v>0</v>
      </c>
      <c r="AW543">
        <v>1</v>
      </c>
      <c r="AX543">
        <v>-1</v>
      </c>
      <c r="AY543">
        <v>0</v>
      </c>
      <c r="AZ543">
        <v>0</v>
      </c>
      <c r="BA543" t="s">
        <v>6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Y543*Source!I366</f>
        <v>5.999994</v>
      </c>
      <c r="CY543">
        <f t="shared" si="96"/>
        <v>306.49</v>
      </c>
      <c r="CZ543">
        <f t="shared" si="97"/>
        <v>46.02</v>
      </c>
      <c r="DA543">
        <f t="shared" si="98"/>
        <v>6.66</v>
      </c>
      <c r="DB543">
        <f t="shared" si="99"/>
        <v>19.72</v>
      </c>
      <c r="DC543">
        <f t="shared" si="100"/>
        <v>0</v>
      </c>
    </row>
    <row r="544" spans="1:107" x14ac:dyDescent="0.2">
      <c r="A544">
        <f>ROW(Source!A366)</f>
        <v>366</v>
      </c>
      <c r="B544">
        <v>16781639</v>
      </c>
      <c r="C544">
        <v>16782558</v>
      </c>
      <c r="D544">
        <v>15164559</v>
      </c>
      <c r="E544">
        <v>17</v>
      </c>
      <c r="F544">
        <v>1</v>
      </c>
      <c r="G544">
        <v>1</v>
      </c>
      <c r="H544">
        <v>3</v>
      </c>
      <c r="I544" t="s">
        <v>692</v>
      </c>
      <c r="J544" t="s">
        <v>6</v>
      </c>
      <c r="K544" t="s">
        <v>693</v>
      </c>
      <c r="L544">
        <v>1374</v>
      </c>
      <c r="N544">
        <v>1013</v>
      </c>
      <c r="O544" t="s">
        <v>694</v>
      </c>
      <c r="P544" t="s">
        <v>694</v>
      </c>
      <c r="Q544">
        <v>1</v>
      </c>
      <c r="W544">
        <v>0</v>
      </c>
      <c r="X544">
        <v>-1731369543</v>
      </c>
      <c r="Y544">
        <v>0.3</v>
      </c>
      <c r="AA544">
        <v>1</v>
      </c>
      <c r="AB544">
        <v>0</v>
      </c>
      <c r="AC544">
        <v>0</v>
      </c>
      <c r="AD544">
        <v>0</v>
      </c>
      <c r="AE544">
        <v>1</v>
      </c>
      <c r="AF544">
        <v>0</v>
      </c>
      <c r="AG544">
        <v>0</v>
      </c>
      <c r="AH544">
        <v>0</v>
      </c>
      <c r="AI544">
        <v>1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6</v>
      </c>
      <c r="AT544">
        <v>0.3</v>
      </c>
      <c r="AU544" t="s">
        <v>6</v>
      </c>
      <c r="AV544">
        <v>0</v>
      </c>
      <c r="AW544">
        <v>2</v>
      </c>
      <c r="AX544">
        <v>16782572</v>
      </c>
      <c r="AY544">
        <v>1</v>
      </c>
      <c r="AZ544">
        <v>0</v>
      </c>
      <c r="BA544">
        <v>536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Y544*Source!I366</f>
        <v>4.2</v>
      </c>
      <c r="CY544">
        <f t="shared" si="96"/>
        <v>1</v>
      </c>
      <c r="CZ544">
        <f t="shared" si="97"/>
        <v>1</v>
      </c>
      <c r="DA544">
        <f t="shared" si="98"/>
        <v>1</v>
      </c>
      <c r="DB544">
        <f t="shared" si="99"/>
        <v>0.3</v>
      </c>
      <c r="DC544">
        <f t="shared" si="100"/>
        <v>0</v>
      </c>
    </row>
    <row r="545" spans="1:107" x14ac:dyDescent="0.2">
      <c r="A545">
        <f>ROW(Source!A371)</f>
        <v>371</v>
      </c>
      <c r="B545">
        <v>16781625</v>
      </c>
      <c r="C545">
        <v>16782577</v>
      </c>
      <c r="D545">
        <v>15430397</v>
      </c>
      <c r="E545">
        <v>1</v>
      </c>
      <c r="F545">
        <v>1</v>
      </c>
      <c r="G545">
        <v>1</v>
      </c>
      <c r="H545">
        <v>1</v>
      </c>
      <c r="I545" t="s">
        <v>695</v>
      </c>
      <c r="J545" t="s">
        <v>6</v>
      </c>
      <c r="K545" t="s">
        <v>696</v>
      </c>
      <c r="L545">
        <v>1191</v>
      </c>
      <c r="N545">
        <v>1013</v>
      </c>
      <c r="O545" t="s">
        <v>660</v>
      </c>
      <c r="P545" t="s">
        <v>660</v>
      </c>
      <c r="Q545">
        <v>1</v>
      </c>
      <c r="W545">
        <v>0</v>
      </c>
      <c r="X545">
        <v>-1081351934</v>
      </c>
      <c r="Y545">
        <v>27.52</v>
      </c>
      <c r="AA545">
        <v>0</v>
      </c>
      <c r="AB545">
        <v>0</v>
      </c>
      <c r="AC545">
        <v>0</v>
      </c>
      <c r="AD545">
        <v>9.4</v>
      </c>
      <c r="AE545">
        <v>0</v>
      </c>
      <c r="AF545">
        <v>0</v>
      </c>
      <c r="AG545">
        <v>0</v>
      </c>
      <c r="AH545">
        <v>9.4</v>
      </c>
      <c r="AI545">
        <v>1</v>
      </c>
      <c r="AJ545">
        <v>1</v>
      </c>
      <c r="AK545">
        <v>1</v>
      </c>
      <c r="AL545">
        <v>1</v>
      </c>
      <c r="AN545">
        <v>0</v>
      </c>
      <c r="AO545">
        <v>1</v>
      </c>
      <c r="AP545">
        <v>0</v>
      </c>
      <c r="AQ545">
        <v>0</v>
      </c>
      <c r="AR545">
        <v>0</v>
      </c>
      <c r="AS545" t="s">
        <v>6</v>
      </c>
      <c r="AT545">
        <v>27.52</v>
      </c>
      <c r="AU545" t="s">
        <v>6</v>
      </c>
      <c r="AV545">
        <v>1</v>
      </c>
      <c r="AW545">
        <v>2</v>
      </c>
      <c r="AX545">
        <v>16782581</v>
      </c>
      <c r="AY545">
        <v>1</v>
      </c>
      <c r="AZ545">
        <v>0</v>
      </c>
      <c r="BA545">
        <v>537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Y545*Source!I371</f>
        <v>55.04</v>
      </c>
      <c r="CY545">
        <f>AD545</f>
        <v>9.4</v>
      </c>
      <c r="CZ545">
        <f>AH545</f>
        <v>9.4</v>
      </c>
      <c r="DA545">
        <f>AL545</f>
        <v>1</v>
      </c>
      <c r="DB545">
        <f t="shared" si="99"/>
        <v>258.69</v>
      </c>
      <c r="DC545">
        <f t="shared" si="100"/>
        <v>0</v>
      </c>
    </row>
    <row r="546" spans="1:107" x14ac:dyDescent="0.2">
      <c r="A546">
        <f>ROW(Source!A371)</f>
        <v>371</v>
      </c>
      <c r="B546">
        <v>16781625</v>
      </c>
      <c r="C546">
        <v>16782577</v>
      </c>
      <c r="D546">
        <v>15430395</v>
      </c>
      <c r="E546">
        <v>1</v>
      </c>
      <c r="F546">
        <v>1</v>
      </c>
      <c r="G546">
        <v>1</v>
      </c>
      <c r="H546">
        <v>1</v>
      </c>
      <c r="I546" t="s">
        <v>661</v>
      </c>
      <c r="J546" t="s">
        <v>6</v>
      </c>
      <c r="K546" t="s">
        <v>662</v>
      </c>
      <c r="L546">
        <v>1191</v>
      </c>
      <c r="N546">
        <v>1013</v>
      </c>
      <c r="O546" t="s">
        <v>660</v>
      </c>
      <c r="P546" t="s">
        <v>660</v>
      </c>
      <c r="Q546">
        <v>1</v>
      </c>
      <c r="W546">
        <v>0</v>
      </c>
      <c r="X546">
        <v>-1417349443</v>
      </c>
      <c r="Y546">
        <v>0.52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1</v>
      </c>
      <c r="AJ546">
        <v>1</v>
      </c>
      <c r="AK546">
        <v>1</v>
      </c>
      <c r="AL546">
        <v>1</v>
      </c>
      <c r="AN546">
        <v>0</v>
      </c>
      <c r="AO546">
        <v>1</v>
      </c>
      <c r="AP546">
        <v>0</v>
      </c>
      <c r="AQ546">
        <v>0</v>
      </c>
      <c r="AR546">
        <v>0</v>
      </c>
      <c r="AS546" t="s">
        <v>6</v>
      </c>
      <c r="AT546">
        <v>0.52</v>
      </c>
      <c r="AU546" t="s">
        <v>6</v>
      </c>
      <c r="AV546">
        <v>2</v>
      </c>
      <c r="AW546">
        <v>2</v>
      </c>
      <c r="AX546">
        <v>16782582</v>
      </c>
      <c r="AY546">
        <v>1</v>
      </c>
      <c r="AZ546">
        <v>0</v>
      </c>
      <c r="BA546">
        <v>538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Y546*Source!I371</f>
        <v>1.04</v>
      </c>
      <c r="CY546">
        <f>AD546</f>
        <v>0</v>
      </c>
      <c r="CZ546">
        <f>AH546</f>
        <v>0</v>
      </c>
      <c r="DA546">
        <f>AL546</f>
        <v>1</v>
      </c>
      <c r="DB546">
        <f t="shared" si="99"/>
        <v>0</v>
      </c>
      <c r="DC546">
        <f t="shared" si="100"/>
        <v>0</v>
      </c>
    </row>
    <row r="547" spans="1:107" x14ac:dyDescent="0.2">
      <c r="A547">
        <f>ROW(Source!A371)</f>
        <v>371</v>
      </c>
      <c r="B547">
        <v>16781625</v>
      </c>
      <c r="C547">
        <v>16782577</v>
      </c>
      <c r="D547">
        <v>15247680</v>
      </c>
      <c r="E547">
        <v>1</v>
      </c>
      <c r="F547">
        <v>1</v>
      </c>
      <c r="G547">
        <v>1</v>
      </c>
      <c r="H547">
        <v>2</v>
      </c>
      <c r="I547" t="s">
        <v>671</v>
      </c>
      <c r="J547" t="s">
        <v>672</v>
      </c>
      <c r="K547" t="s">
        <v>673</v>
      </c>
      <c r="L547">
        <v>1368</v>
      </c>
      <c r="N547">
        <v>1011</v>
      </c>
      <c r="O547" t="s">
        <v>666</v>
      </c>
      <c r="P547" t="s">
        <v>666</v>
      </c>
      <c r="Q547">
        <v>1</v>
      </c>
      <c r="W547">
        <v>0</v>
      </c>
      <c r="X547">
        <v>-1718674368</v>
      </c>
      <c r="Y547">
        <v>0.26</v>
      </c>
      <c r="AA547">
        <v>0</v>
      </c>
      <c r="AB547">
        <v>111.99</v>
      </c>
      <c r="AC547">
        <v>13.5</v>
      </c>
      <c r="AD547">
        <v>0</v>
      </c>
      <c r="AE547">
        <v>0</v>
      </c>
      <c r="AF547">
        <v>111.99</v>
      </c>
      <c r="AG547">
        <v>13.5</v>
      </c>
      <c r="AH547">
        <v>0</v>
      </c>
      <c r="AI547">
        <v>1</v>
      </c>
      <c r="AJ547">
        <v>1</v>
      </c>
      <c r="AK547">
        <v>1</v>
      </c>
      <c r="AL547">
        <v>1</v>
      </c>
      <c r="AN547">
        <v>0</v>
      </c>
      <c r="AO547">
        <v>1</v>
      </c>
      <c r="AP547">
        <v>0</v>
      </c>
      <c r="AQ547">
        <v>0</v>
      </c>
      <c r="AR547">
        <v>0</v>
      </c>
      <c r="AS547" t="s">
        <v>6</v>
      </c>
      <c r="AT547">
        <v>0.26</v>
      </c>
      <c r="AU547" t="s">
        <v>6</v>
      </c>
      <c r="AV547">
        <v>0</v>
      </c>
      <c r="AW547">
        <v>2</v>
      </c>
      <c r="AX547">
        <v>16782583</v>
      </c>
      <c r="AY547">
        <v>1</v>
      </c>
      <c r="AZ547">
        <v>0</v>
      </c>
      <c r="BA547">
        <v>539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Y547*Source!I371</f>
        <v>0.52</v>
      </c>
      <c r="CY547">
        <f>AB547</f>
        <v>111.99</v>
      </c>
      <c r="CZ547">
        <f>AF547</f>
        <v>111.99</v>
      </c>
      <c r="DA547">
        <f>AJ547</f>
        <v>1</v>
      </c>
      <c r="DB547">
        <f t="shared" si="99"/>
        <v>29.12</v>
      </c>
      <c r="DC547">
        <f t="shared" si="100"/>
        <v>3.51</v>
      </c>
    </row>
    <row r="548" spans="1:107" x14ac:dyDescent="0.2">
      <c r="A548">
        <f>ROW(Source!A371)</f>
        <v>371</v>
      </c>
      <c r="B548">
        <v>16781625</v>
      </c>
      <c r="C548">
        <v>16782577</v>
      </c>
      <c r="D548">
        <v>15249073</v>
      </c>
      <c r="E548">
        <v>1</v>
      </c>
      <c r="F548">
        <v>1</v>
      </c>
      <c r="G548">
        <v>1</v>
      </c>
      <c r="H548">
        <v>2</v>
      </c>
      <c r="I548" t="s">
        <v>674</v>
      </c>
      <c r="J548" t="s">
        <v>675</v>
      </c>
      <c r="K548" t="s">
        <v>676</v>
      </c>
      <c r="L548">
        <v>1368</v>
      </c>
      <c r="N548">
        <v>1011</v>
      </c>
      <c r="O548" t="s">
        <v>666</v>
      </c>
      <c r="P548" t="s">
        <v>666</v>
      </c>
      <c r="Q548">
        <v>1</v>
      </c>
      <c r="W548">
        <v>0</v>
      </c>
      <c r="X548">
        <v>1372534845</v>
      </c>
      <c r="Y548">
        <v>0.26</v>
      </c>
      <c r="AA548">
        <v>0</v>
      </c>
      <c r="AB548">
        <v>65.709999999999994</v>
      </c>
      <c r="AC548">
        <v>11.6</v>
      </c>
      <c r="AD548">
        <v>0</v>
      </c>
      <c r="AE548">
        <v>0</v>
      </c>
      <c r="AF548">
        <v>65.709999999999994</v>
      </c>
      <c r="AG548">
        <v>11.6</v>
      </c>
      <c r="AH548">
        <v>0</v>
      </c>
      <c r="AI548">
        <v>1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6</v>
      </c>
      <c r="AT548">
        <v>0.26</v>
      </c>
      <c r="AU548" t="s">
        <v>6</v>
      </c>
      <c r="AV548">
        <v>0</v>
      </c>
      <c r="AW548">
        <v>2</v>
      </c>
      <c r="AX548">
        <v>16782584</v>
      </c>
      <c r="AY548">
        <v>1</v>
      </c>
      <c r="AZ548">
        <v>0</v>
      </c>
      <c r="BA548">
        <v>540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Y548*Source!I371</f>
        <v>0.52</v>
      </c>
      <c r="CY548">
        <f>AB548</f>
        <v>65.709999999999994</v>
      </c>
      <c r="CZ548">
        <f>AF548</f>
        <v>65.709999999999994</v>
      </c>
      <c r="DA548">
        <f>AJ548</f>
        <v>1</v>
      </c>
      <c r="DB548">
        <f t="shared" si="99"/>
        <v>17.079999999999998</v>
      </c>
      <c r="DC548">
        <f t="shared" si="100"/>
        <v>3.02</v>
      </c>
    </row>
    <row r="549" spans="1:107" x14ac:dyDescent="0.2">
      <c r="A549">
        <f>ROW(Source!A371)</f>
        <v>371</v>
      </c>
      <c r="B549">
        <v>16781625</v>
      </c>
      <c r="C549">
        <v>16782577</v>
      </c>
      <c r="D549">
        <v>15249377</v>
      </c>
      <c r="E549">
        <v>1</v>
      </c>
      <c r="F549">
        <v>1</v>
      </c>
      <c r="G549">
        <v>1</v>
      </c>
      <c r="H549">
        <v>2</v>
      </c>
      <c r="I549" t="s">
        <v>677</v>
      </c>
      <c r="J549" t="s">
        <v>678</v>
      </c>
      <c r="K549" t="s">
        <v>679</v>
      </c>
      <c r="L549">
        <v>1368</v>
      </c>
      <c r="N549">
        <v>1011</v>
      </c>
      <c r="O549" t="s">
        <v>666</v>
      </c>
      <c r="P549" t="s">
        <v>666</v>
      </c>
      <c r="Q549">
        <v>1</v>
      </c>
      <c r="W549">
        <v>0</v>
      </c>
      <c r="X549">
        <v>-353815937</v>
      </c>
      <c r="Y549">
        <v>2.16</v>
      </c>
      <c r="AA549">
        <v>0</v>
      </c>
      <c r="AB549">
        <v>8.1</v>
      </c>
      <c r="AC549">
        <v>0</v>
      </c>
      <c r="AD549">
        <v>0</v>
      </c>
      <c r="AE549">
        <v>0</v>
      </c>
      <c r="AF549">
        <v>8.1</v>
      </c>
      <c r="AG549">
        <v>0</v>
      </c>
      <c r="AH549">
        <v>0</v>
      </c>
      <c r="AI549">
        <v>1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6</v>
      </c>
      <c r="AT549">
        <v>2.16</v>
      </c>
      <c r="AU549" t="s">
        <v>6</v>
      </c>
      <c r="AV549">
        <v>0</v>
      </c>
      <c r="AW549">
        <v>2</v>
      </c>
      <c r="AX549">
        <v>16782585</v>
      </c>
      <c r="AY549">
        <v>1</v>
      </c>
      <c r="AZ549">
        <v>0</v>
      </c>
      <c r="BA549">
        <v>541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Y549*Source!I371</f>
        <v>4.32</v>
      </c>
      <c r="CY549">
        <f>AB549</f>
        <v>8.1</v>
      </c>
      <c r="CZ549">
        <f>AF549</f>
        <v>8.1</v>
      </c>
      <c r="DA549">
        <f>AJ549</f>
        <v>1</v>
      </c>
      <c r="DB549">
        <f t="shared" si="99"/>
        <v>17.5</v>
      </c>
      <c r="DC549">
        <f t="shared" si="100"/>
        <v>0</v>
      </c>
    </row>
    <row r="550" spans="1:107" x14ac:dyDescent="0.2">
      <c r="A550">
        <f>ROW(Source!A371)</f>
        <v>371</v>
      </c>
      <c r="B550">
        <v>16781625</v>
      </c>
      <c r="C550">
        <v>16782577</v>
      </c>
      <c r="D550">
        <v>15168752</v>
      </c>
      <c r="E550">
        <v>1</v>
      </c>
      <c r="F550">
        <v>1</v>
      </c>
      <c r="G550">
        <v>1</v>
      </c>
      <c r="H550">
        <v>3</v>
      </c>
      <c r="I550" t="s">
        <v>680</v>
      </c>
      <c r="J550" t="s">
        <v>681</v>
      </c>
      <c r="K550" t="s">
        <v>682</v>
      </c>
      <c r="L550">
        <v>1346</v>
      </c>
      <c r="N550">
        <v>1009</v>
      </c>
      <c r="O550" t="s">
        <v>201</v>
      </c>
      <c r="P550" t="s">
        <v>201</v>
      </c>
      <c r="Q550">
        <v>1</v>
      </c>
      <c r="W550">
        <v>0</v>
      </c>
      <c r="X550">
        <v>586013393</v>
      </c>
      <c r="Y550">
        <v>0.96</v>
      </c>
      <c r="AA550">
        <v>10.57</v>
      </c>
      <c r="AB550">
        <v>0</v>
      </c>
      <c r="AC550">
        <v>0</v>
      </c>
      <c r="AD550">
        <v>0</v>
      </c>
      <c r="AE550">
        <v>10.57</v>
      </c>
      <c r="AF550">
        <v>0</v>
      </c>
      <c r="AG550">
        <v>0</v>
      </c>
      <c r="AH550">
        <v>0</v>
      </c>
      <c r="AI550">
        <v>1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6</v>
      </c>
      <c r="AT550">
        <v>0.96</v>
      </c>
      <c r="AU550" t="s">
        <v>6</v>
      </c>
      <c r="AV550">
        <v>0</v>
      </c>
      <c r="AW550">
        <v>2</v>
      </c>
      <c r="AX550">
        <v>16782586</v>
      </c>
      <c r="AY550">
        <v>1</v>
      </c>
      <c r="AZ550">
        <v>0</v>
      </c>
      <c r="BA550">
        <v>542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Y550*Source!I371</f>
        <v>1.92</v>
      </c>
      <c r="CY550">
        <f>AA550</f>
        <v>10.57</v>
      </c>
      <c r="CZ550">
        <f>AE550</f>
        <v>10.57</v>
      </c>
      <c r="DA550">
        <f>AI550</f>
        <v>1</v>
      </c>
      <c r="DB550">
        <f t="shared" si="99"/>
        <v>10.15</v>
      </c>
      <c r="DC550">
        <f t="shared" si="100"/>
        <v>0</v>
      </c>
    </row>
    <row r="551" spans="1:107" x14ac:dyDescent="0.2">
      <c r="A551">
        <f>ROW(Source!A371)</f>
        <v>371</v>
      </c>
      <c r="B551">
        <v>16781625</v>
      </c>
      <c r="C551">
        <v>16782577</v>
      </c>
      <c r="D551">
        <v>15202442</v>
      </c>
      <c r="E551">
        <v>1</v>
      </c>
      <c r="F551">
        <v>1</v>
      </c>
      <c r="G551">
        <v>1</v>
      </c>
      <c r="H551">
        <v>3</v>
      </c>
      <c r="I551" t="s">
        <v>965</v>
      </c>
      <c r="J551" t="s">
        <v>966</v>
      </c>
      <c r="K551" t="s">
        <v>967</v>
      </c>
      <c r="L551">
        <v>1346</v>
      </c>
      <c r="N551">
        <v>1009</v>
      </c>
      <c r="O551" t="s">
        <v>201</v>
      </c>
      <c r="P551" t="s">
        <v>201</v>
      </c>
      <c r="Q551">
        <v>1</v>
      </c>
      <c r="W551">
        <v>0</v>
      </c>
      <c r="X551">
        <v>505519491</v>
      </c>
      <c r="Y551">
        <v>0.4</v>
      </c>
      <c r="AA551">
        <v>25.8</v>
      </c>
      <c r="AB551">
        <v>0</v>
      </c>
      <c r="AC551">
        <v>0</v>
      </c>
      <c r="AD551">
        <v>0</v>
      </c>
      <c r="AE551">
        <v>25.8</v>
      </c>
      <c r="AF551">
        <v>0</v>
      </c>
      <c r="AG551">
        <v>0</v>
      </c>
      <c r="AH551">
        <v>0</v>
      </c>
      <c r="AI551">
        <v>1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6</v>
      </c>
      <c r="AT551">
        <v>0.4</v>
      </c>
      <c r="AU551" t="s">
        <v>6</v>
      </c>
      <c r="AV551">
        <v>0</v>
      </c>
      <c r="AW551">
        <v>2</v>
      </c>
      <c r="AX551">
        <v>16782587</v>
      </c>
      <c r="AY551">
        <v>1</v>
      </c>
      <c r="AZ551">
        <v>0</v>
      </c>
      <c r="BA551">
        <v>543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Y551*Source!I371</f>
        <v>0.8</v>
      </c>
      <c r="CY551">
        <f>AA551</f>
        <v>25.8</v>
      </c>
      <c r="CZ551">
        <f>AE551</f>
        <v>25.8</v>
      </c>
      <c r="DA551">
        <f>AI551</f>
        <v>1</v>
      </c>
      <c r="DB551">
        <f t="shared" si="99"/>
        <v>10.32</v>
      </c>
      <c r="DC551">
        <f t="shared" si="100"/>
        <v>0</v>
      </c>
    </row>
    <row r="552" spans="1:107" x14ac:dyDescent="0.2">
      <c r="A552">
        <f>ROW(Source!A371)</f>
        <v>371</v>
      </c>
      <c r="B552">
        <v>16781625</v>
      </c>
      <c r="C552">
        <v>16782577</v>
      </c>
      <c r="D552">
        <v>15233412</v>
      </c>
      <c r="E552">
        <v>1</v>
      </c>
      <c r="F552">
        <v>1</v>
      </c>
      <c r="G552">
        <v>1</v>
      </c>
      <c r="H552">
        <v>3</v>
      </c>
      <c r="I552" t="s">
        <v>401</v>
      </c>
      <c r="J552" t="s">
        <v>403</v>
      </c>
      <c r="K552" t="s">
        <v>402</v>
      </c>
      <c r="L552">
        <v>1301</v>
      </c>
      <c r="N552">
        <v>1003</v>
      </c>
      <c r="O552" t="s">
        <v>284</v>
      </c>
      <c r="P552" t="s">
        <v>284</v>
      </c>
      <c r="Q552">
        <v>1</v>
      </c>
      <c r="W552">
        <v>0</v>
      </c>
      <c r="X552">
        <v>646475764</v>
      </c>
      <c r="Y552">
        <v>100</v>
      </c>
      <c r="AA552">
        <v>7.35</v>
      </c>
      <c r="AB552">
        <v>0</v>
      </c>
      <c r="AC552">
        <v>0</v>
      </c>
      <c r="AD552">
        <v>0</v>
      </c>
      <c r="AE552">
        <v>7.35</v>
      </c>
      <c r="AF552">
        <v>0</v>
      </c>
      <c r="AG552">
        <v>0</v>
      </c>
      <c r="AH552">
        <v>0</v>
      </c>
      <c r="AI552">
        <v>1</v>
      </c>
      <c r="AJ552">
        <v>1</v>
      </c>
      <c r="AK552">
        <v>1</v>
      </c>
      <c r="AL552">
        <v>1</v>
      </c>
      <c r="AN552">
        <v>0</v>
      </c>
      <c r="AO552">
        <v>0</v>
      </c>
      <c r="AP552">
        <v>0</v>
      </c>
      <c r="AQ552">
        <v>0</v>
      </c>
      <c r="AR552">
        <v>0</v>
      </c>
      <c r="AS552" t="s">
        <v>6</v>
      </c>
      <c r="AT552">
        <v>100</v>
      </c>
      <c r="AU552" t="s">
        <v>6</v>
      </c>
      <c r="AV552">
        <v>0</v>
      </c>
      <c r="AW552">
        <v>1</v>
      </c>
      <c r="AX552">
        <v>-1</v>
      </c>
      <c r="AY552">
        <v>0</v>
      </c>
      <c r="AZ552">
        <v>0</v>
      </c>
      <c r="BA552" t="s">
        <v>6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Y552*Source!I371</f>
        <v>200</v>
      </c>
      <c r="CY552">
        <f>AA552</f>
        <v>7.35</v>
      </c>
      <c r="CZ552">
        <f>AE552</f>
        <v>7.35</v>
      </c>
      <c r="DA552">
        <f>AI552</f>
        <v>1</v>
      </c>
      <c r="DB552">
        <f t="shared" si="99"/>
        <v>735</v>
      </c>
      <c r="DC552">
        <f t="shared" si="100"/>
        <v>0</v>
      </c>
    </row>
    <row r="553" spans="1:107" x14ac:dyDescent="0.2">
      <c r="A553">
        <f>ROW(Source!A371)</f>
        <v>371</v>
      </c>
      <c r="B553">
        <v>16781625</v>
      </c>
      <c r="C553">
        <v>16782577</v>
      </c>
      <c r="D553">
        <v>15164559</v>
      </c>
      <c r="E553">
        <v>17</v>
      </c>
      <c r="F553">
        <v>1</v>
      </c>
      <c r="G553">
        <v>1</v>
      </c>
      <c r="H553">
        <v>3</v>
      </c>
      <c r="I553" t="s">
        <v>692</v>
      </c>
      <c r="J553" t="s">
        <v>6</v>
      </c>
      <c r="K553" t="s">
        <v>693</v>
      </c>
      <c r="L553">
        <v>1374</v>
      </c>
      <c r="N553">
        <v>1013</v>
      </c>
      <c r="O553" t="s">
        <v>694</v>
      </c>
      <c r="P553" t="s">
        <v>694</v>
      </c>
      <c r="Q553">
        <v>1</v>
      </c>
      <c r="W553">
        <v>0</v>
      </c>
      <c r="X553">
        <v>-1731369543</v>
      </c>
      <c r="Y553">
        <v>5.17</v>
      </c>
      <c r="AA553">
        <v>1</v>
      </c>
      <c r="AB553">
        <v>0</v>
      </c>
      <c r="AC553">
        <v>0</v>
      </c>
      <c r="AD553">
        <v>0</v>
      </c>
      <c r="AE553">
        <v>1</v>
      </c>
      <c r="AF553">
        <v>0</v>
      </c>
      <c r="AG553">
        <v>0</v>
      </c>
      <c r="AH553">
        <v>0</v>
      </c>
      <c r="AI553">
        <v>1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6</v>
      </c>
      <c r="AT553">
        <v>5.17</v>
      </c>
      <c r="AU553" t="s">
        <v>6</v>
      </c>
      <c r="AV553">
        <v>0</v>
      </c>
      <c r="AW553">
        <v>2</v>
      </c>
      <c r="AX553">
        <v>16782588</v>
      </c>
      <c r="AY553">
        <v>1</v>
      </c>
      <c r="AZ553">
        <v>0</v>
      </c>
      <c r="BA553">
        <v>544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Y553*Source!I371</f>
        <v>10.34</v>
      </c>
      <c r="CY553">
        <f>AA553</f>
        <v>1</v>
      </c>
      <c r="CZ553">
        <f>AE553</f>
        <v>1</v>
      </c>
      <c r="DA553">
        <f>AI553</f>
        <v>1</v>
      </c>
      <c r="DB553">
        <f t="shared" si="99"/>
        <v>5.17</v>
      </c>
      <c r="DC553">
        <f t="shared" si="100"/>
        <v>0</v>
      </c>
    </row>
    <row r="554" spans="1:107" x14ac:dyDescent="0.2">
      <c r="A554">
        <f>ROW(Source!A372)</f>
        <v>372</v>
      </c>
      <c r="B554">
        <v>16781639</v>
      </c>
      <c r="C554">
        <v>16782577</v>
      </c>
      <c r="D554">
        <v>15430397</v>
      </c>
      <c r="E554">
        <v>1</v>
      </c>
      <c r="F554">
        <v>1</v>
      </c>
      <c r="G554">
        <v>1</v>
      </c>
      <c r="H554">
        <v>1</v>
      </c>
      <c r="I554" t="s">
        <v>695</v>
      </c>
      <c r="J554" t="s">
        <v>6</v>
      </c>
      <c r="K554" t="s">
        <v>696</v>
      </c>
      <c r="L554">
        <v>1191</v>
      </c>
      <c r="N554">
        <v>1013</v>
      </c>
      <c r="O554" t="s">
        <v>660</v>
      </c>
      <c r="P554" t="s">
        <v>660</v>
      </c>
      <c r="Q554">
        <v>1</v>
      </c>
      <c r="W554">
        <v>0</v>
      </c>
      <c r="X554">
        <v>-1081351934</v>
      </c>
      <c r="Y554">
        <v>27.52</v>
      </c>
      <c r="AA554">
        <v>0</v>
      </c>
      <c r="AB554">
        <v>0</v>
      </c>
      <c r="AC554">
        <v>0</v>
      </c>
      <c r="AD554">
        <v>62.6</v>
      </c>
      <c r="AE554">
        <v>0</v>
      </c>
      <c r="AF554">
        <v>0</v>
      </c>
      <c r="AG554">
        <v>0</v>
      </c>
      <c r="AH554">
        <v>9.4</v>
      </c>
      <c r="AI554">
        <v>1</v>
      </c>
      <c r="AJ554">
        <v>1</v>
      </c>
      <c r="AK554">
        <v>1</v>
      </c>
      <c r="AL554">
        <v>6.66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6</v>
      </c>
      <c r="AT554">
        <v>27.52</v>
      </c>
      <c r="AU554" t="s">
        <v>6</v>
      </c>
      <c r="AV554">
        <v>1</v>
      </c>
      <c r="AW554">
        <v>2</v>
      </c>
      <c r="AX554">
        <v>16782581</v>
      </c>
      <c r="AY554">
        <v>1</v>
      </c>
      <c r="AZ554">
        <v>0</v>
      </c>
      <c r="BA554">
        <v>545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Y554*Source!I372</f>
        <v>55.04</v>
      </c>
      <c r="CY554">
        <f>AD554</f>
        <v>62.6</v>
      </c>
      <c r="CZ554">
        <f>AH554</f>
        <v>9.4</v>
      </c>
      <c r="DA554">
        <f>AL554</f>
        <v>6.66</v>
      </c>
      <c r="DB554">
        <f t="shared" si="99"/>
        <v>258.69</v>
      </c>
      <c r="DC554">
        <f t="shared" si="100"/>
        <v>0</v>
      </c>
    </row>
    <row r="555" spans="1:107" x14ac:dyDescent="0.2">
      <c r="A555">
        <f>ROW(Source!A372)</f>
        <v>372</v>
      </c>
      <c r="B555">
        <v>16781639</v>
      </c>
      <c r="C555">
        <v>16782577</v>
      </c>
      <c r="D555">
        <v>15430395</v>
      </c>
      <c r="E555">
        <v>1</v>
      </c>
      <c r="F555">
        <v>1</v>
      </c>
      <c r="G555">
        <v>1</v>
      </c>
      <c r="H555">
        <v>1</v>
      </c>
      <c r="I555" t="s">
        <v>661</v>
      </c>
      <c r="J555" t="s">
        <v>6</v>
      </c>
      <c r="K555" t="s">
        <v>662</v>
      </c>
      <c r="L555">
        <v>1191</v>
      </c>
      <c r="N555">
        <v>1013</v>
      </c>
      <c r="O555" t="s">
        <v>660</v>
      </c>
      <c r="P555" t="s">
        <v>660</v>
      </c>
      <c r="Q555">
        <v>1</v>
      </c>
      <c r="W555">
        <v>0</v>
      </c>
      <c r="X555">
        <v>-1417349443</v>
      </c>
      <c r="Y555">
        <v>0.52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1</v>
      </c>
      <c r="AJ555">
        <v>1</v>
      </c>
      <c r="AK555">
        <v>6.66</v>
      </c>
      <c r="AL555">
        <v>1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6</v>
      </c>
      <c r="AT555">
        <v>0.52</v>
      </c>
      <c r="AU555" t="s">
        <v>6</v>
      </c>
      <c r="AV555">
        <v>2</v>
      </c>
      <c r="AW555">
        <v>2</v>
      </c>
      <c r="AX555">
        <v>16782582</v>
      </c>
      <c r="AY555">
        <v>1</v>
      </c>
      <c r="AZ555">
        <v>0</v>
      </c>
      <c r="BA555">
        <v>546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Y555*Source!I372</f>
        <v>1.04</v>
      </c>
      <c r="CY555">
        <f>AD555</f>
        <v>0</v>
      </c>
      <c r="CZ555">
        <f>AH555</f>
        <v>0</v>
      </c>
      <c r="DA555">
        <f>AL555</f>
        <v>1</v>
      </c>
      <c r="DB555">
        <f t="shared" si="99"/>
        <v>0</v>
      </c>
      <c r="DC555">
        <f t="shared" si="100"/>
        <v>0</v>
      </c>
    </row>
    <row r="556" spans="1:107" x14ac:dyDescent="0.2">
      <c r="A556">
        <f>ROW(Source!A372)</f>
        <v>372</v>
      </c>
      <c r="B556">
        <v>16781639</v>
      </c>
      <c r="C556">
        <v>16782577</v>
      </c>
      <c r="D556">
        <v>15247680</v>
      </c>
      <c r="E556">
        <v>1</v>
      </c>
      <c r="F556">
        <v>1</v>
      </c>
      <c r="G556">
        <v>1</v>
      </c>
      <c r="H556">
        <v>2</v>
      </c>
      <c r="I556" t="s">
        <v>671</v>
      </c>
      <c r="J556" t="s">
        <v>672</v>
      </c>
      <c r="K556" t="s">
        <v>673</v>
      </c>
      <c r="L556">
        <v>1368</v>
      </c>
      <c r="N556">
        <v>1011</v>
      </c>
      <c r="O556" t="s">
        <v>666</v>
      </c>
      <c r="P556" t="s">
        <v>666</v>
      </c>
      <c r="Q556">
        <v>1</v>
      </c>
      <c r="W556">
        <v>0</v>
      </c>
      <c r="X556">
        <v>-1718674368</v>
      </c>
      <c r="Y556">
        <v>0.26</v>
      </c>
      <c r="AA556">
        <v>0</v>
      </c>
      <c r="AB556">
        <v>745.85</v>
      </c>
      <c r="AC556">
        <v>13.5</v>
      </c>
      <c r="AD556">
        <v>0</v>
      </c>
      <c r="AE556">
        <v>0</v>
      </c>
      <c r="AF556">
        <v>111.99</v>
      </c>
      <c r="AG556">
        <v>13.5</v>
      </c>
      <c r="AH556">
        <v>0</v>
      </c>
      <c r="AI556">
        <v>1</v>
      </c>
      <c r="AJ556">
        <v>6.66</v>
      </c>
      <c r="AK556">
        <v>1</v>
      </c>
      <c r="AL556">
        <v>1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6</v>
      </c>
      <c r="AT556">
        <v>0.26</v>
      </c>
      <c r="AU556" t="s">
        <v>6</v>
      </c>
      <c r="AV556">
        <v>0</v>
      </c>
      <c r="AW556">
        <v>2</v>
      </c>
      <c r="AX556">
        <v>16782583</v>
      </c>
      <c r="AY556">
        <v>1</v>
      </c>
      <c r="AZ556">
        <v>0</v>
      </c>
      <c r="BA556">
        <v>547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Y556*Source!I372</f>
        <v>0.52</v>
      </c>
      <c r="CY556">
        <f>AB556</f>
        <v>745.85</v>
      </c>
      <c r="CZ556">
        <f>AF556</f>
        <v>111.99</v>
      </c>
      <c r="DA556">
        <f>AJ556</f>
        <v>6.66</v>
      </c>
      <c r="DB556">
        <f t="shared" si="99"/>
        <v>29.12</v>
      </c>
      <c r="DC556">
        <f t="shared" si="100"/>
        <v>3.51</v>
      </c>
    </row>
    <row r="557" spans="1:107" x14ac:dyDescent="0.2">
      <c r="A557">
        <f>ROW(Source!A372)</f>
        <v>372</v>
      </c>
      <c r="B557">
        <v>16781639</v>
      </c>
      <c r="C557">
        <v>16782577</v>
      </c>
      <c r="D557">
        <v>15249073</v>
      </c>
      <c r="E557">
        <v>1</v>
      </c>
      <c r="F557">
        <v>1</v>
      </c>
      <c r="G557">
        <v>1</v>
      </c>
      <c r="H557">
        <v>2</v>
      </c>
      <c r="I557" t="s">
        <v>674</v>
      </c>
      <c r="J557" t="s">
        <v>675</v>
      </c>
      <c r="K557" t="s">
        <v>676</v>
      </c>
      <c r="L557">
        <v>1368</v>
      </c>
      <c r="N557">
        <v>1011</v>
      </c>
      <c r="O557" t="s">
        <v>666</v>
      </c>
      <c r="P557" t="s">
        <v>666</v>
      </c>
      <c r="Q557">
        <v>1</v>
      </c>
      <c r="W557">
        <v>0</v>
      </c>
      <c r="X557">
        <v>1372534845</v>
      </c>
      <c r="Y557">
        <v>0.26</v>
      </c>
      <c r="AA557">
        <v>0</v>
      </c>
      <c r="AB557">
        <v>437.63</v>
      </c>
      <c r="AC557">
        <v>11.6</v>
      </c>
      <c r="AD557">
        <v>0</v>
      </c>
      <c r="AE557">
        <v>0</v>
      </c>
      <c r="AF557">
        <v>65.709999999999994</v>
      </c>
      <c r="AG557">
        <v>11.6</v>
      </c>
      <c r="AH557">
        <v>0</v>
      </c>
      <c r="AI557">
        <v>1</v>
      </c>
      <c r="AJ557">
        <v>6.66</v>
      </c>
      <c r="AK557">
        <v>1</v>
      </c>
      <c r="AL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6</v>
      </c>
      <c r="AT557">
        <v>0.26</v>
      </c>
      <c r="AU557" t="s">
        <v>6</v>
      </c>
      <c r="AV557">
        <v>0</v>
      </c>
      <c r="AW557">
        <v>2</v>
      </c>
      <c r="AX557">
        <v>16782584</v>
      </c>
      <c r="AY557">
        <v>1</v>
      </c>
      <c r="AZ557">
        <v>0</v>
      </c>
      <c r="BA557">
        <v>548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Y557*Source!I372</f>
        <v>0.52</v>
      </c>
      <c r="CY557">
        <f>AB557</f>
        <v>437.63</v>
      </c>
      <c r="CZ557">
        <f>AF557</f>
        <v>65.709999999999994</v>
      </c>
      <c r="DA557">
        <f>AJ557</f>
        <v>6.66</v>
      </c>
      <c r="DB557">
        <f t="shared" si="99"/>
        <v>17.079999999999998</v>
      </c>
      <c r="DC557">
        <f t="shared" si="100"/>
        <v>3.02</v>
      </c>
    </row>
    <row r="558" spans="1:107" x14ac:dyDescent="0.2">
      <c r="A558">
        <f>ROW(Source!A372)</f>
        <v>372</v>
      </c>
      <c r="B558">
        <v>16781639</v>
      </c>
      <c r="C558">
        <v>16782577</v>
      </c>
      <c r="D558">
        <v>15249377</v>
      </c>
      <c r="E558">
        <v>1</v>
      </c>
      <c r="F558">
        <v>1</v>
      </c>
      <c r="G558">
        <v>1</v>
      </c>
      <c r="H558">
        <v>2</v>
      </c>
      <c r="I558" t="s">
        <v>677</v>
      </c>
      <c r="J558" t="s">
        <v>678</v>
      </c>
      <c r="K558" t="s">
        <v>679</v>
      </c>
      <c r="L558">
        <v>1368</v>
      </c>
      <c r="N558">
        <v>1011</v>
      </c>
      <c r="O558" t="s">
        <v>666</v>
      </c>
      <c r="P558" t="s">
        <v>666</v>
      </c>
      <c r="Q558">
        <v>1</v>
      </c>
      <c r="W558">
        <v>0</v>
      </c>
      <c r="X558">
        <v>-353815937</v>
      </c>
      <c r="Y558">
        <v>2.16</v>
      </c>
      <c r="AA558">
        <v>0</v>
      </c>
      <c r="AB558">
        <v>53.95</v>
      </c>
      <c r="AC558">
        <v>0</v>
      </c>
      <c r="AD558">
        <v>0</v>
      </c>
      <c r="AE558">
        <v>0</v>
      </c>
      <c r="AF558">
        <v>8.1</v>
      </c>
      <c r="AG558">
        <v>0</v>
      </c>
      <c r="AH558">
        <v>0</v>
      </c>
      <c r="AI558">
        <v>1</v>
      </c>
      <c r="AJ558">
        <v>6.66</v>
      </c>
      <c r="AK558">
        <v>1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6</v>
      </c>
      <c r="AT558">
        <v>2.16</v>
      </c>
      <c r="AU558" t="s">
        <v>6</v>
      </c>
      <c r="AV558">
        <v>0</v>
      </c>
      <c r="AW558">
        <v>2</v>
      </c>
      <c r="AX558">
        <v>16782585</v>
      </c>
      <c r="AY558">
        <v>1</v>
      </c>
      <c r="AZ558">
        <v>0</v>
      </c>
      <c r="BA558">
        <v>549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Y558*Source!I372</f>
        <v>4.32</v>
      </c>
      <c r="CY558">
        <f>AB558</f>
        <v>53.95</v>
      </c>
      <c r="CZ558">
        <f>AF558</f>
        <v>8.1</v>
      </c>
      <c r="DA558">
        <f>AJ558</f>
        <v>6.66</v>
      </c>
      <c r="DB558">
        <f t="shared" si="99"/>
        <v>17.5</v>
      </c>
      <c r="DC558">
        <f t="shared" si="100"/>
        <v>0</v>
      </c>
    </row>
    <row r="559" spans="1:107" x14ac:dyDescent="0.2">
      <c r="A559">
        <f>ROW(Source!A372)</f>
        <v>372</v>
      </c>
      <c r="B559">
        <v>16781639</v>
      </c>
      <c r="C559">
        <v>16782577</v>
      </c>
      <c r="D559">
        <v>15168752</v>
      </c>
      <c r="E559">
        <v>1</v>
      </c>
      <c r="F559">
        <v>1</v>
      </c>
      <c r="G559">
        <v>1</v>
      </c>
      <c r="H559">
        <v>3</v>
      </c>
      <c r="I559" t="s">
        <v>680</v>
      </c>
      <c r="J559" t="s">
        <v>681</v>
      </c>
      <c r="K559" t="s">
        <v>682</v>
      </c>
      <c r="L559">
        <v>1346</v>
      </c>
      <c r="N559">
        <v>1009</v>
      </c>
      <c r="O559" t="s">
        <v>201</v>
      </c>
      <c r="P559" t="s">
        <v>201</v>
      </c>
      <c r="Q559">
        <v>1</v>
      </c>
      <c r="W559">
        <v>0</v>
      </c>
      <c r="X559">
        <v>586013393</v>
      </c>
      <c r="Y559">
        <v>0.96</v>
      </c>
      <c r="AA559">
        <v>70.400000000000006</v>
      </c>
      <c r="AB559">
        <v>0</v>
      </c>
      <c r="AC559">
        <v>0</v>
      </c>
      <c r="AD559">
        <v>0</v>
      </c>
      <c r="AE559">
        <v>10.57</v>
      </c>
      <c r="AF559">
        <v>0</v>
      </c>
      <c r="AG559">
        <v>0</v>
      </c>
      <c r="AH559">
        <v>0</v>
      </c>
      <c r="AI559">
        <v>6.66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0</v>
      </c>
      <c r="AQ559">
        <v>0</v>
      </c>
      <c r="AR559">
        <v>0</v>
      </c>
      <c r="AS559" t="s">
        <v>6</v>
      </c>
      <c r="AT559">
        <v>0.96</v>
      </c>
      <c r="AU559" t="s">
        <v>6</v>
      </c>
      <c r="AV559">
        <v>0</v>
      </c>
      <c r="AW559">
        <v>2</v>
      </c>
      <c r="AX559">
        <v>16782586</v>
      </c>
      <c r="AY559">
        <v>1</v>
      </c>
      <c r="AZ559">
        <v>0</v>
      </c>
      <c r="BA559">
        <v>550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Y559*Source!I372</f>
        <v>1.92</v>
      </c>
      <c r="CY559">
        <f>AA559</f>
        <v>70.400000000000006</v>
      </c>
      <c r="CZ559">
        <f>AE559</f>
        <v>10.57</v>
      </c>
      <c r="DA559">
        <f>AI559</f>
        <v>6.66</v>
      </c>
      <c r="DB559">
        <f t="shared" si="99"/>
        <v>10.15</v>
      </c>
      <c r="DC559">
        <f t="shared" si="100"/>
        <v>0</v>
      </c>
    </row>
    <row r="560" spans="1:107" x14ac:dyDescent="0.2">
      <c r="A560">
        <f>ROW(Source!A372)</f>
        <v>372</v>
      </c>
      <c r="B560">
        <v>16781639</v>
      </c>
      <c r="C560">
        <v>16782577</v>
      </c>
      <c r="D560">
        <v>15202442</v>
      </c>
      <c r="E560">
        <v>1</v>
      </c>
      <c r="F560">
        <v>1</v>
      </c>
      <c r="G560">
        <v>1</v>
      </c>
      <c r="H560">
        <v>3</v>
      </c>
      <c r="I560" t="s">
        <v>965</v>
      </c>
      <c r="J560" t="s">
        <v>966</v>
      </c>
      <c r="K560" t="s">
        <v>967</v>
      </c>
      <c r="L560">
        <v>1346</v>
      </c>
      <c r="N560">
        <v>1009</v>
      </c>
      <c r="O560" t="s">
        <v>201</v>
      </c>
      <c r="P560" t="s">
        <v>201</v>
      </c>
      <c r="Q560">
        <v>1</v>
      </c>
      <c r="W560">
        <v>0</v>
      </c>
      <c r="X560">
        <v>505519491</v>
      </c>
      <c r="Y560">
        <v>0.4</v>
      </c>
      <c r="AA560">
        <v>171.83</v>
      </c>
      <c r="AB560">
        <v>0</v>
      </c>
      <c r="AC560">
        <v>0</v>
      </c>
      <c r="AD560">
        <v>0</v>
      </c>
      <c r="AE560">
        <v>25.8</v>
      </c>
      <c r="AF560">
        <v>0</v>
      </c>
      <c r="AG560">
        <v>0</v>
      </c>
      <c r="AH560">
        <v>0</v>
      </c>
      <c r="AI560">
        <v>6.66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6</v>
      </c>
      <c r="AT560">
        <v>0.4</v>
      </c>
      <c r="AU560" t="s">
        <v>6</v>
      </c>
      <c r="AV560">
        <v>0</v>
      </c>
      <c r="AW560">
        <v>2</v>
      </c>
      <c r="AX560">
        <v>16782587</v>
      </c>
      <c r="AY560">
        <v>1</v>
      </c>
      <c r="AZ560">
        <v>0</v>
      </c>
      <c r="BA560">
        <v>551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Y560*Source!I372</f>
        <v>0.8</v>
      </c>
      <c r="CY560">
        <f>AA560</f>
        <v>171.83</v>
      </c>
      <c r="CZ560">
        <f>AE560</f>
        <v>25.8</v>
      </c>
      <c r="DA560">
        <f>AI560</f>
        <v>6.66</v>
      </c>
      <c r="DB560">
        <f t="shared" si="99"/>
        <v>10.32</v>
      </c>
      <c r="DC560">
        <f t="shared" si="100"/>
        <v>0</v>
      </c>
    </row>
    <row r="561" spans="1:107" x14ac:dyDescent="0.2">
      <c r="A561">
        <f>ROW(Source!A372)</f>
        <v>372</v>
      </c>
      <c r="B561">
        <v>16781639</v>
      </c>
      <c r="C561">
        <v>16782577</v>
      </c>
      <c r="D561">
        <v>15233412</v>
      </c>
      <c r="E561">
        <v>1</v>
      </c>
      <c r="F561">
        <v>1</v>
      </c>
      <c r="G561">
        <v>1</v>
      </c>
      <c r="H561">
        <v>3</v>
      </c>
      <c r="I561" t="s">
        <v>401</v>
      </c>
      <c r="J561" t="s">
        <v>403</v>
      </c>
      <c r="K561" t="s">
        <v>402</v>
      </c>
      <c r="L561">
        <v>1301</v>
      </c>
      <c r="N561">
        <v>1003</v>
      </c>
      <c r="O561" t="s">
        <v>284</v>
      </c>
      <c r="P561" t="s">
        <v>284</v>
      </c>
      <c r="Q561">
        <v>1</v>
      </c>
      <c r="W561">
        <v>0</v>
      </c>
      <c r="X561">
        <v>646475764</v>
      </c>
      <c r="Y561">
        <v>100</v>
      </c>
      <c r="AA561">
        <v>48.95</v>
      </c>
      <c r="AB561">
        <v>0</v>
      </c>
      <c r="AC561">
        <v>0</v>
      </c>
      <c r="AD561">
        <v>0</v>
      </c>
      <c r="AE561">
        <v>7.35</v>
      </c>
      <c r="AF561">
        <v>0</v>
      </c>
      <c r="AG561">
        <v>0</v>
      </c>
      <c r="AH561">
        <v>0</v>
      </c>
      <c r="AI561">
        <v>6.66</v>
      </c>
      <c r="AJ561">
        <v>1</v>
      </c>
      <c r="AK561">
        <v>1</v>
      </c>
      <c r="AL561">
        <v>1</v>
      </c>
      <c r="AN561">
        <v>0</v>
      </c>
      <c r="AO561">
        <v>0</v>
      </c>
      <c r="AP561">
        <v>0</v>
      </c>
      <c r="AQ561">
        <v>0</v>
      </c>
      <c r="AR561">
        <v>0</v>
      </c>
      <c r="AS561" t="s">
        <v>6</v>
      </c>
      <c r="AT561">
        <v>100</v>
      </c>
      <c r="AU561" t="s">
        <v>6</v>
      </c>
      <c r="AV561">
        <v>0</v>
      </c>
      <c r="AW561">
        <v>1</v>
      </c>
      <c r="AX561">
        <v>-1</v>
      </c>
      <c r="AY561">
        <v>0</v>
      </c>
      <c r="AZ561">
        <v>0</v>
      </c>
      <c r="BA561" t="s">
        <v>6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Y561*Source!I372</f>
        <v>200</v>
      </c>
      <c r="CY561">
        <f>AA561</f>
        <v>48.95</v>
      </c>
      <c r="CZ561">
        <f>AE561</f>
        <v>7.35</v>
      </c>
      <c r="DA561">
        <f>AI561</f>
        <v>6.66</v>
      </c>
      <c r="DB561">
        <f t="shared" si="99"/>
        <v>735</v>
      </c>
      <c r="DC561">
        <f t="shared" si="100"/>
        <v>0</v>
      </c>
    </row>
    <row r="562" spans="1:107" x14ac:dyDescent="0.2">
      <c r="A562">
        <f>ROW(Source!A372)</f>
        <v>372</v>
      </c>
      <c r="B562">
        <v>16781639</v>
      </c>
      <c r="C562">
        <v>16782577</v>
      </c>
      <c r="D562">
        <v>15164559</v>
      </c>
      <c r="E562">
        <v>17</v>
      </c>
      <c r="F562">
        <v>1</v>
      </c>
      <c r="G562">
        <v>1</v>
      </c>
      <c r="H562">
        <v>3</v>
      </c>
      <c r="I562" t="s">
        <v>692</v>
      </c>
      <c r="J562" t="s">
        <v>6</v>
      </c>
      <c r="K562" t="s">
        <v>693</v>
      </c>
      <c r="L562">
        <v>1374</v>
      </c>
      <c r="N562">
        <v>1013</v>
      </c>
      <c r="O562" t="s">
        <v>694</v>
      </c>
      <c r="P562" t="s">
        <v>694</v>
      </c>
      <c r="Q562">
        <v>1</v>
      </c>
      <c r="W562">
        <v>0</v>
      </c>
      <c r="X562">
        <v>-1731369543</v>
      </c>
      <c r="Y562">
        <v>5.17</v>
      </c>
      <c r="AA562">
        <v>1</v>
      </c>
      <c r="AB562">
        <v>0</v>
      </c>
      <c r="AC562">
        <v>0</v>
      </c>
      <c r="AD562">
        <v>0</v>
      </c>
      <c r="AE562">
        <v>1</v>
      </c>
      <c r="AF562">
        <v>0</v>
      </c>
      <c r="AG562">
        <v>0</v>
      </c>
      <c r="AH562">
        <v>0</v>
      </c>
      <c r="AI562">
        <v>1</v>
      </c>
      <c r="AJ562">
        <v>1</v>
      </c>
      <c r="AK562">
        <v>1</v>
      </c>
      <c r="AL562">
        <v>1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6</v>
      </c>
      <c r="AT562">
        <v>5.17</v>
      </c>
      <c r="AU562" t="s">
        <v>6</v>
      </c>
      <c r="AV562">
        <v>0</v>
      </c>
      <c r="AW562">
        <v>2</v>
      </c>
      <c r="AX562">
        <v>16782588</v>
      </c>
      <c r="AY562">
        <v>1</v>
      </c>
      <c r="AZ562">
        <v>0</v>
      </c>
      <c r="BA562">
        <v>552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Y562*Source!I372</f>
        <v>10.34</v>
      </c>
      <c r="CY562">
        <f>AA562</f>
        <v>1</v>
      </c>
      <c r="CZ562">
        <f>AE562</f>
        <v>1</v>
      </c>
      <c r="DA562">
        <f>AI562</f>
        <v>1</v>
      </c>
      <c r="DB562">
        <f t="shared" si="99"/>
        <v>5.17</v>
      </c>
      <c r="DC562">
        <f t="shared" si="100"/>
        <v>0</v>
      </c>
    </row>
    <row r="563" spans="1:107" x14ac:dyDescent="0.2">
      <c r="A563">
        <f>ROW(Source!A375)</f>
        <v>375</v>
      </c>
      <c r="B563">
        <v>16781625</v>
      </c>
      <c r="C563">
        <v>16782591</v>
      </c>
      <c r="D563">
        <v>15430397</v>
      </c>
      <c r="E563">
        <v>1</v>
      </c>
      <c r="F563">
        <v>1</v>
      </c>
      <c r="G563">
        <v>1</v>
      </c>
      <c r="H563">
        <v>1</v>
      </c>
      <c r="I563" t="s">
        <v>695</v>
      </c>
      <c r="J563" t="s">
        <v>6</v>
      </c>
      <c r="K563" t="s">
        <v>696</v>
      </c>
      <c r="L563">
        <v>1191</v>
      </c>
      <c r="N563">
        <v>1013</v>
      </c>
      <c r="O563" t="s">
        <v>660</v>
      </c>
      <c r="P563" t="s">
        <v>660</v>
      </c>
      <c r="Q563">
        <v>1</v>
      </c>
      <c r="W563">
        <v>0</v>
      </c>
      <c r="X563">
        <v>-1081351934</v>
      </c>
      <c r="Y563">
        <v>5.39</v>
      </c>
      <c r="AA563">
        <v>0</v>
      </c>
      <c r="AB563">
        <v>0</v>
      </c>
      <c r="AC563">
        <v>0</v>
      </c>
      <c r="AD563">
        <v>9.4</v>
      </c>
      <c r="AE563">
        <v>0</v>
      </c>
      <c r="AF563">
        <v>0</v>
      </c>
      <c r="AG563">
        <v>0</v>
      </c>
      <c r="AH563">
        <v>9.4</v>
      </c>
      <c r="AI563">
        <v>1</v>
      </c>
      <c r="AJ563">
        <v>1</v>
      </c>
      <c r="AK563">
        <v>1</v>
      </c>
      <c r="AL563">
        <v>1</v>
      </c>
      <c r="AN563">
        <v>0</v>
      </c>
      <c r="AO563">
        <v>1</v>
      </c>
      <c r="AP563">
        <v>0</v>
      </c>
      <c r="AQ563">
        <v>0</v>
      </c>
      <c r="AR563">
        <v>0</v>
      </c>
      <c r="AS563" t="s">
        <v>6</v>
      </c>
      <c r="AT563">
        <v>5.39</v>
      </c>
      <c r="AU563" t="s">
        <v>6</v>
      </c>
      <c r="AV563">
        <v>1</v>
      </c>
      <c r="AW563">
        <v>2</v>
      </c>
      <c r="AX563">
        <v>16782592</v>
      </c>
      <c r="AY563">
        <v>1</v>
      </c>
      <c r="AZ563">
        <v>0</v>
      </c>
      <c r="BA563">
        <v>553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Y563*Source!I375</f>
        <v>2.6949999999999998</v>
      </c>
      <c r="CY563">
        <f>AD563</f>
        <v>9.4</v>
      </c>
      <c r="CZ563">
        <f>AH563</f>
        <v>9.4</v>
      </c>
      <c r="DA563">
        <f>AL563</f>
        <v>1</v>
      </c>
      <c r="DB563">
        <f t="shared" si="99"/>
        <v>50.67</v>
      </c>
      <c r="DC563">
        <f t="shared" si="100"/>
        <v>0</v>
      </c>
    </row>
    <row r="564" spans="1:107" x14ac:dyDescent="0.2">
      <c r="A564">
        <f>ROW(Source!A375)</f>
        <v>375</v>
      </c>
      <c r="B564">
        <v>16781625</v>
      </c>
      <c r="C564">
        <v>16782591</v>
      </c>
      <c r="D564">
        <v>15430395</v>
      </c>
      <c r="E564">
        <v>1</v>
      </c>
      <c r="F564">
        <v>1</v>
      </c>
      <c r="G564">
        <v>1</v>
      </c>
      <c r="H564">
        <v>1</v>
      </c>
      <c r="I564" t="s">
        <v>661</v>
      </c>
      <c r="J564" t="s">
        <v>6</v>
      </c>
      <c r="K564" t="s">
        <v>662</v>
      </c>
      <c r="L564">
        <v>1191</v>
      </c>
      <c r="N564">
        <v>1013</v>
      </c>
      <c r="O564" t="s">
        <v>660</v>
      </c>
      <c r="P564" t="s">
        <v>660</v>
      </c>
      <c r="Q564">
        <v>1</v>
      </c>
      <c r="W564">
        <v>0</v>
      </c>
      <c r="X564">
        <v>-1417349443</v>
      </c>
      <c r="Y564">
        <v>0.04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1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0</v>
      </c>
      <c r="AQ564">
        <v>0</v>
      </c>
      <c r="AR564">
        <v>0</v>
      </c>
      <c r="AS564" t="s">
        <v>6</v>
      </c>
      <c r="AT564">
        <v>0.04</v>
      </c>
      <c r="AU564" t="s">
        <v>6</v>
      </c>
      <c r="AV564">
        <v>2</v>
      </c>
      <c r="AW564">
        <v>2</v>
      </c>
      <c r="AX564">
        <v>16782593</v>
      </c>
      <c r="AY564">
        <v>1</v>
      </c>
      <c r="AZ564">
        <v>0</v>
      </c>
      <c r="BA564">
        <v>554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Y564*Source!I375</f>
        <v>0.02</v>
      </c>
      <c r="CY564">
        <f>AD564</f>
        <v>0</v>
      </c>
      <c r="CZ564">
        <f>AH564</f>
        <v>0</v>
      </c>
      <c r="DA564">
        <f>AL564</f>
        <v>1</v>
      </c>
      <c r="DB564">
        <f t="shared" si="99"/>
        <v>0</v>
      </c>
      <c r="DC564">
        <f t="shared" si="100"/>
        <v>0</v>
      </c>
    </row>
    <row r="565" spans="1:107" x14ac:dyDescent="0.2">
      <c r="A565">
        <f>ROW(Source!A375)</f>
        <v>375</v>
      </c>
      <c r="B565">
        <v>16781625</v>
      </c>
      <c r="C565">
        <v>16782591</v>
      </c>
      <c r="D565">
        <v>15247680</v>
      </c>
      <c r="E565">
        <v>1</v>
      </c>
      <c r="F565">
        <v>1</v>
      </c>
      <c r="G565">
        <v>1</v>
      </c>
      <c r="H565">
        <v>2</v>
      </c>
      <c r="I565" t="s">
        <v>671</v>
      </c>
      <c r="J565" t="s">
        <v>672</v>
      </c>
      <c r="K565" t="s">
        <v>673</v>
      </c>
      <c r="L565">
        <v>1368</v>
      </c>
      <c r="N565">
        <v>1011</v>
      </c>
      <c r="O565" t="s">
        <v>666</v>
      </c>
      <c r="P565" t="s">
        <v>666</v>
      </c>
      <c r="Q565">
        <v>1</v>
      </c>
      <c r="W565">
        <v>0</v>
      </c>
      <c r="X565">
        <v>-1718674368</v>
      </c>
      <c r="Y565">
        <v>0.02</v>
      </c>
      <c r="AA565">
        <v>0</v>
      </c>
      <c r="AB565">
        <v>111.99</v>
      </c>
      <c r="AC565">
        <v>13.5</v>
      </c>
      <c r="AD565">
        <v>0</v>
      </c>
      <c r="AE565">
        <v>0</v>
      </c>
      <c r="AF565">
        <v>111.99</v>
      </c>
      <c r="AG565">
        <v>13.5</v>
      </c>
      <c r="AH565">
        <v>0</v>
      </c>
      <c r="AI565">
        <v>1</v>
      </c>
      <c r="AJ565">
        <v>1</v>
      </c>
      <c r="AK565">
        <v>1</v>
      </c>
      <c r="AL565">
        <v>1</v>
      </c>
      <c r="AN565">
        <v>0</v>
      </c>
      <c r="AO565">
        <v>1</v>
      </c>
      <c r="AP565">
        <v>0</v>
      </c>
      <c r="AQ565">
        <v>0</v>
      </c>
      <c r="AR565">
        <v>0</v>
      </c>
      <c r="AS565" t="s">
        <v>6</v>
      </c>
      <c r="AT565">
        <v>0.02</v>
      </c>
      <c r="AU565" t="s">
        <v>6</v>
      </c>
      <c r="AV565">
        <v>0</v>
      </c>
      <c r="AW565">
        <v>2</v>
      </c>
      <c r="AX565">
        <v>16782594</v>
      </c>
      <c r="AY565">
        <v>1</v>
      </c>
      <c r="AZ565">
        <v>0</v>
      </c>
      <c r="BA565">
        <v>555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Y565*Source!I375</f>
        <v>0.01</v>
      </c>
      <c r="CY565">
        <f>AB565</f>
        <v>111.99</v>
      </c>
      <c r="CZ565">
        <f>AF565</f>
        <v>111.99</v>
      </c>
      <c r="DA565">
        <f>AJ565</f>
        <v>1</v>
      </c>
      <c r="DB565">
        <f t="shared" si="99"/>
        <v>2.2400000000000002</v>
      </c>
      <c r="DC565">
        <f t="shared" si="100"/>
        <v>0.27</v>
      </c>
    </row>
    <row r="566" spans="1:107" x14ac:dyDescent="0.2">
      <c r="A566">
        <f>ROW(Source!A375)</f>
        <v>375</v>
      </c>
      <c r="B566">
        <v>16781625</v>
      </c>
      <c r="C566">
        <v>16782591</v>
      </c>
      <c r="D566">
        <v>15249073</v>
      </c>
      <c r="E566">
        <v>1</v>
      </c>
      <c r="F566">
        <v>1</v>
      </c>
      <c r="G566">
        <v>1</v>
      </c>
      <c r="H566">
        <v>2</v>
      </c>
      <c r="I566" t="s">
        <v>674</v>
      </c>
      <c r="J566" t="s">
        <v>675</v>
      </c>
      <c r="K566" t="s">
        <v>676</v>
      </c>
      <c r="L566">
        <v>1368</v>
      </c>
      <c r="N566">
        <v>1011</v>
      </c>
      <c r="O566" t="s">
        <v>666</v>
      </c>
      <c r="P566" t="s">
        <v>666</v>
      </c>
      <c r="Q566">
        <v>1</v>
      </c>
      <c r="W566">
        <v>0</v>
      </c>
      <c r="X566">
        <v>1372534845</v>
      </c>
      <c r="Y566">
        <v>0.02</v>
      </c>
      <c r="AA566">
        <v>0</v>
      </c>
      <c r="AB566">
        <v>65.709999999999994</v>
      </c>
      <c r="AC566">
        <v>11.6</v>
      </c>
      <c r="AD566">
        <v>0</v>
      </c>
      <c r="AE566">
        <v>0</v>
      </c>
      <c r="AF566">
        <v>65.709999999999994</v>
      </c>
      <c r="AG566">
        <v>11.6</v>
      </c>
      <c r="AH566">
        <v>0</v>
      </c>
      <c r="AI566">
        <v>1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0</v>
      </c>
      <c r="AQ566">
        <v>0</v>
      </c>
      <c r="AR566">
        <v>0</v>
      </c>
      <c r="AS566" t="s">
        <v>6</v>
      </c>
      <c r="AT566">
        <v>0.02</v>
      </c>
      <c r="AU566" t="s">
        <v>6</v>
      </c>
      <c r="AV566">
        <v>0</v>
      </c>
      <c r="AW566">
        <v>2</v>
      </c>
      <c r="AX566">
        <v>16782595</v>
      </c>
      <c r="AY566">
        <v>1</v>
      </c>
      <c r="AZ566">
        <v>0</v>
      </c>
      <c r="BA566">
        <v>556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Y566*Source!I375</f>
        <v>0.01</v>
      </c>
      <c r="CY566">
        <f>AB566</f>
        <v>65.709999999999994</v>
      </c>
      <c r="CZ566">
        <f>AF566</f>
        <v>65.709999999999994</v>
      </c>
      <c r="DA566">
        <f>AJ566</f>
        <v>1</v>
      </c>
      <c r="DB566">
        <f t="shared" si="99"/>
        <v>1.31</v>
      </c>
      <c r="DC566">
        <f t="shared" si="100"/>
        <v>0.23</v>
      </c>
    </row>
    <row r="567" spans="1:107" x14ac:dyDescent="0.2">
      <c r="A567">
        <f>ROW(Source!A375)</f>
        <v>375</v>
      </c>
      <c r="B567">
        <v>16781625</v>
      </c>
      <c r="C567">
        <v>16782591</v>
      </c>
      <c r="D567">
        <v>15167588</v>
      </c>
      <c r="E567">
        <v>1</v>
      </c>
      <c r="F567">
        <v>1</v>
      </c>
      <c r="G567">
        <v>1</v>
      </c>
      <c r="H567">
        <v>3</v>
      </c>
      <c r="I567" t="s">
        <v>950</v>
      </c>
      <c r="J567" t="s">
        <v>951</v>
      </c>
      <c r="K567" t="s">
        <v>952</v>
      </c>
      <c r="L567">
        <v>1346</v>
      </c>
      <c r="N567">
        <v>1009</v>
      </c>
      <c r="O567" t="s">
        <v>201</v>
      </c>
      <c r="P567" t="s">
        <v>201</v>
      </c>
      <c r="Q567">
        <v>1</v>
      </c>
      <c r="W567">
        <v>0</v>
      </c>
      <c r="X567">
        <v>-1088866022</v>
      </c>
      <c r="Y567">
        <v>0.16</v>
      </c>
      <c r="AA567">
        <v>30.4</v>
      </c>
      <c r="AB567">
        <v>0</v>
      </c>
      <c r="AC567">
        <v>0</v>
      </c>
      <c r="AD567">
        <v>0</v>
      </c>
      <c r="AE567">
        <v>30.4</v>
      </c>
      <c r="AF567">
        <v>0</v>
      </c>
      <c r="AG567">
        <v>0</v>
      </c>
      <c r="AH567">
        <v>0</v>
      </c>
      <c r="AI567">
        <v>1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6</v>
      </c>
      <c r="AT567">
        <v>0.16</v>
      </c>
      <c r="AU567" t="s">
        <v>6</v>
      </c>
      <c r="AV567">
        <v>0</v>
      </c>
      <c r="AW567">
        <v>2</v>
      </c>
      <c r="AX567">
        <v>16782596</v>
      </c>
      <c r="AY567">
        <v>1</v>
      </c>
      <c r="AZ567">
        <v>0</v>
      </c>
      <c r="BA567">
        <v>557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Y567*Source!I375</f>
        <v>0.08</v>
      </c>
      <c r="CY567">
        <f t="shared" ref="CY567:CY573" si="101">AA567</f>
        <v>30.4</v>
      </c>
      <c r="CZ567">
        <f t="shared" ref="CZ567:CZ573" si="102">AE567</f>
        <v>30.4</v>
      </c>
      <c r="DA567">
        <f t="shared" ref="DA567:DA573" si="103">AI567</f>
        <v>1</v>
      </c>
      <c r="DB567">
        <f t="shared" si="99"/>
        <v>4.8600000000000003</v>
      </c>
      <c r="DC567">
        <f t="shared" si="100"/>
        <v>0</v>
      </c>
    </row>
    <row r="568" spans="1:107" x14ac:dyDescent="0.2">
      <c r="A568">
        <f>ROW(Source!A375)</f>
        <v>375</v>
      </c>
      <c r="B568">
        <v>16781625</v>
      </c>
      <c r="C568">
        <v>16782591</v>
      </c>
      <c r="D568">
        <v>15167867</v>
      </c>
      <c r="E568">
        <v>1</v>
      </c>
      <c r="F568">
        <v>1</v>
      </c>
      <c r="G568">
        <v>1</v>
      </c>
      <c r="H568">
        <v>3</v>
      </c>
      <c r="I568" t="s">
        <v>903</v>
      </c>
      <c r="J568" t="s">
        <v>904</v>
      </c>
      <c r="K568" t="s">
        <v>905</v>
      </c>
      <c r="L568">
        <v>1348</v>
      </c>
      <c r="N568">
        <v>1009</v>
      </c>
      <c r="O568" t="s">
        <v>193</v>
      </c>
      <c r="P568" t="s">
        <v>193</v>
      </c>
      <c r="Q568">
        <v>1000</v>
      </c>
      <c r="W568">
        <v>0</v>
      </c>
      <c r="X568">
        <v>1012095217</v>
      </c>
      <c r="Y568">
        <v>5.9999999999999995E-4</v>
      </c>
      <c r="AA568">
        <v>1820</v>
      </c>
      <c r="AB568">
        <v>0</v>
      </c>
      <c r="AC568">
        <v>0</v>
      </c>
      <c r="AD568">
        <v>0</v>
      </c>
      <c r="AE568">
        <v>1820</v>
      </c>
      <c r="AF568">
        <v>0</v>
      </c>
      <c r="AG568">
        <v>0</v>
      </c>
      <c r="AH568">
        <v>0</v>
      </c>
      <c r="AI568">
        <v>1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6</v>
      </c>
      <c r="AT568">
        <v>5.9999999999999995E-4</v>
      </c>
      <c r="AU568" t="s">
        <v>6</v>
      </c>
      <c r="AV568">
        <v>0</v>
      </c>
      <c r="AW568">
        <v>2</v>
      </c>
      <c r="AX568">
        <v>16782597</v>
      </c>
      <c r="AY568">
        <v>1</v>
      </c>
      <c r="AZ568">
        <v>0</v>
      </c>
      <c r="BA568">
        <v>558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Y568*Source!I375</f>
        <v>2.9999999999999997E-4</v>
      </c>
      <c r="CY568">
        <f t="shared" si="101"/>
        <v>1820</v>
      </c>
      <c r="CZ568">
        <f t="shared" si="102"/>
        <v>1820</v>
      </c>
      <c r="DA568">
        <f t="shared" si="103"/>
        <v>1</v>
      </c>
      <c r="DB568">
        <f t="shared" si="99"/>
        <v>1.0900000000000001</v>
      </c>
      <c r="DC568">
        <f t="shared" si="100"/>
        <v>0</v>
      </c>
    </row>
    <row r="569" spans="1:107" x14ac:dyDescent="0.2">
      <c r="A569">
        <f>ROW(Source!A375)</f>
        <v>375</v>
      </c>
      <c r="B569">
        <v>16781625</v>
      </c>
      <c r="C569">
        <v>16782591</v>
      </c>
      <c r="D569">
        <v>15203834</v>
      </c>
      <c r="E569">
        <v>1</v>
      </c>
      <c r="F569">
        <v>1</v>
      </c>
      <c r="G569">
        <v>1</v>
      </c>
      <c r="H569">
        <v>3</v>
      </c>
      <c r="I569" t="s">
        <v>689</v>
      </c>
      <c r="J569" t="s">
        <v>690</v>
      </c>
      <c r="K569" t="s">
        <v>691</v>
      </c>
      <c r="L569">
        <v>1346</v>
      </c>
      <c r="N569">
        <v>1009</v>
      </c>
      <c r="O569" t="s">
        <v>201</v>
      </c>
      <c r="P569" t="s">
        <v>201</v>
      </c>
      <c r="Q569">
        <v>1</v>
      </c>
      <c r="W569">
        <v>0</v>
      </c>
      <c r="X569">
        <v>210558753</v>
      </c>
      <c r="Y569">
        <v>0.02</v>
      </c>
      <c r="AA569">
        <v>28.6</v>
      </c>
      <c r="AB569">
        <v>0</v>
      </c>
      <c r="AC569">
        <v>0</v>
      </c>
      <c r="AD569">
        <v>0</v>
      </c>
      <c r="AE569">
        <v>28.6</v>
      </c>
      <c r="AF569">
        <v>0</v>
      </c>
      <c r="AG569">
        <v>0</v>
      </c>
      <c r="AH569">
        <v>0</v>
      </c>
      <c r="AI569">
        <v>1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6</v>
      </c>
      <c r="AT569">
        <v>0.02</v>
      </c>
      <c r="AU569" t="s">
        <v>6</v>
      </c>
      <c r="AV569">
        <v>0</v>
      </c>
      <c r="AW569">
        <v>2</v>
      </c>
      <c r="AX569">
        <v>16782598</v>
      </c>
      <c r="AY569">
        <v>1</v>
      </c>
      <c r="AZ569">
        <v>0</v>
      </c>
      <c r="BA569">
        <v>559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Y569*Source!I375</f>
        <v>0.01</v>
      </c>
      <c r="CY569">
        <f t="shared" si="101"/>
        <v>28.6</v>
      </c>
      <c r="CZ569">
        <f t="shared" si="102"/>
        <v>28.6</v>
      </c>
      <c r="DA569">
        <f t="shared" si="103"/>
        <v>1</v>
      </c>
      <c r="DB569">
        <f t="shared" si="99"/>
        <v>0.56999999999999995</v>
      </c>
      <c r="DC569">
        <f t="shared" si="100"/>
        <v>0</v>
      </c>
    </row>
    <row r="570" spans="1:107" x14ac:dyDescent="0.2">
      <c r="A570">
        <f>ROW(Source!A375)</f>
        <v>375</v>
      </c>
      <c r="B570">
        <v>16781625</v>
      </c>
      <c r="C570">
        <v>16782591</v>
      </c>
      <c r="D570">
        <v>15217527</v>
      </c>
      <c r="E570">
        <v>1</v>
      </c>
      <c r="F570">
        <v>1</v>
      </c>
      <c r="G570">
        <v>1</v>
      </c>
      <c r="H570">
        <v>3</v>
      </c>
      <c r="I570" t="s">
        <v>968</v>
      </c>
      <c r="J570" t="s">
        <v>969</v>
      </c>
      <c r="K570" t="s">
        <v>970</v>
      </c>
      <c r="L570">
        <v>1355</v>
      </c>
      <c r="N570">
        <v>1010</v>
      </c>
      <c r="O570" t="s">
        <v>292</v>
      </c>
      <c r="P570" t="s">
        <v>292</v>
      </c>
      <c r="Q570">
        <v>100</v>
      </c>
      <c r="W570">
        <v>0</v>
      </c>
      <c r="X570">
        <v>-423136440</v>
      </c>
      <c r="Y570">
        <v>0.05</v>
      </c>
      <c r="AA570">
        <v>110</v>
      </c>
      <c r="AB570">
        <v>0</v>
      </c>
      <c r="AC570">
        <v>0</v>
      </c>
      <c r="AD570">
        <v>0</v>
      </c>
      <c r="AE570">
        <v>110</v>
      </c>
      <c r="AF570">
        <v>0</v>
      </c>
      <c r="AG570">
        <v>0</v>
      </c>
      <c r="AH570">
        <v>0</v>
      </c>
      <c r="AI570">
        <v>1</v>
      </c>
      <c r="AJ570">
        <v>1</v>
      </c>
      <c r="AK570">
        <v>1</v>
      </c>
      <c r="AL570">
        <v>1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6</v>
      </c>
      <c r="AT570">
        <v>0.05</v>
      </c>
      <c r="AU570" t="s">
        <v>6</v>
      </c>
      <c r="AV570">
        <v>0</v>
      </c>
      <c r="AW570">
        <v>2</v>
      </c>
      <c r="AX570">
        <v>16782599</v>
      </c>
      <c r="AY570">
        <v>1</v>
      </c>
      <c r="AZ570">
        <v>0</v>
      </c>
      <c r="BA570">
        <v>560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Y570*Source!I375</f>
        <v>2.5000000000000001E-2</v>
      </c>
      <c r="CY570">
        <f t="shared" si="101"/>
        <v>110</v>
      </c>
      <c r="CZ570">
        <f t="shared" si="102"/>
        <v>110</v>
      </c>
      <c r="DA570">
        <f t="shared" si="103"/>
        <v>1</v>
      </c>
      <c r="DB570">
        <f t="shared" si="99"/>
        <v>5.5</v>
      </c>
      <c r="DC570">
        <f t="shared" si="100"/>
        <v>0</v>
      </c>
    </row>
    <row r="571" spans="1:107" x14ac:dyDescent="0.2">
      <c r="A571">
        <f>ROW(Source!A375)</f>
        <v>375</v>
      </c>
      <c r="B571">
        <v>16781625</v>
      </c>
      <c r="C571">
        <v>16782591</v>
      </c>
      <c r="D571">
        <v>15217578</v>
      </c>
      <c r="E571">
        <v>1</v>
      </c>
      <c r="F571">
        <v>1</v>
      </c>
      <c r="G571">
        <v>1</v>
      </c>
      <c r="H571">
        <v>3</v>
      </c>
      <c r="I571" t="s">
        <v>971</v>
      </c>
      <c r="J571" t="s">
        <v>972</v>
      </c>
      <c r="K571" t="s">
        <v>973</v>
      </c>
      <c r="L571">
        <v>1356</v>
      </c>
      <c r="N571">
        <v>1010</v>
      </c>
      <c r="O571" t="s">
        <v>748</v>
      </c>
      <c r="P571" t="s">
        <v>748</v>
      </c>
      <c r="Q571">
        <v>1000</v>
      </c>
      <c r="W571">
        <v>0</v>
      </c>
      <c r="X571">
        <v>537827188</v>
      </c>
      <c r="Y571">
        <v>1.2200000000000001E-2</v>
      </c>
      <c r="AA571">
        <v>119</v>
      </c>
      <c r="AB571">
        <v>0</v>
      </c>
      <c r="AC571">
        <v>0</v>
      </c>
      <c r="AD571">
        <v>0</v>
      </c>
      <c r="AE571">
        <v>119</v>
      </c>
      <c r="AF571">
        <v>0</v>
      </c>
      <c r="AG571">
        <v>0</v>
      </c>
      <c r="AH571">
        <v>0</v>
      </c>
      <c r="AI571">
        <v>1</v>
      </c>
      <c r="AJ571">
        <v>1</v>
      </c>
      <c r="AK571">
        <v>1</v>
      </c>
      <c r="AL571">
        <v>1</v>
      </c>
      <c r="AN571">
        <v>0</v>
      </c>
      <c r="AO571">
        <v>1</v>
      </c>
      <c r="AP571">
        <v>0</v>
      </c>
      <c r="AQ571">
        <v>0</v>
      </c>
      <c r="AR571">
        <v>0</v>
      </c>
      <c r="AS571" t="s">
        <v>6</v>
      </c>
      <c r="AT571">
        <v>1.2200000000000001E-2</v>
      </c>
      <c r="AU571" t="s">
        <v>6</v>
      </c>
      <c r="AV571">
        <v>0</v>
      </c>
      <c r="AW571">
        <v>2</v>
      </c>
      <c r="AX571">
        <v>16782600</v>
      </c>
      <c r="AY571">
        <v>1</v>
      </c>
      <c r="AZ571">
        <v>0</v>
      </c>
      <c r="BA571">
        <v>561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Y571*Source!I375</f>
        <v>6.1000000000000004E-3</v>
      </c>
      <c r="CY571">
        <f t="shared" si="101"/>
        <v>119</v>
      </c>
      <c r="CZ571">
        <f t="shared" si="102"/>
        <v>119</v>
      </c>
      <c r="DA571">
        <f t="shared" si="103"/>
        <v>1</v>
      </c>
      <c r="DB571">
        <f t="shared" si="99"/>
        <v>1.45</v>
      </c>
      <c r="DC571">
        <f t="shared" si="100"/>
        <v>0</v>
      </c>
    </row>
    <row r="572" spans="1:107" x14ac:dyDescent="0.2">
      <c r="A572">
        <f>ROW(Source!A375)</f>
        <v>375</v>
      </c>
      <c r="B572">
        <v>16781625</v>
      </c>
      <c r="C572">
        <v>16782591</v>
      </c>
      <c r="D572">
        <v>15223028</v>
      </c>
      <c r="E572">
        <v>1</v>
      </c>
      <c r="F572">
        <v>1</v>
      </c>
      <c r="G572">
        <v>1</v>
      </c>
      <c r="H572">
        <v>3</v>
      </c>
      <c r="I572" t="s">
        <v>409</v>
      </c>
      <c r="J572" t="s">
        <v>412</v>
      </c>
      <c r="K572" t="s">
        <v>410</v>
      </c>
      <c r="L572">
        <v>1477</v>
      </c>
      <c r="N572">
        <v>1013</v>
      </c>
      <c r="O572" t="s">
        <v>411</v>
      </c>
      <c r="P572" t="s">
        <v>413</v>
      </c>
      <c r="Q572">
        <v>1</v>
      </c>
      <c r="W572">
        <v>0</v>
      </c>
      <c r="X572">
        <v>-1479501953</v>
      </c>
      <c r="Y572">
        <v>0.1</v>
      </c>
      <c r="AA572">
        <v>4832.12</v>
      </c>
      <c r="AB572">
        <v>0</v>
      </c>
      <c r="AC572">
        <v>0</v>
      </c>
      <c r="AD572">
        <v>0</v>
      </c>
      <c r="AE572">
        <v>4832.12</v>
      </c>
      <c r="AF572">
        <v>0</v>
      </c>
      <c r="AG572">
        <v>0</v>
      </c>
      <c r="AH572">
        <v>0</v>
      </c>
      <c r="AI572">
        <v>1</v>
      </c>
      <c r="AJ572">
        <v>1</v>
      </c>
      <c r="AK572">
        <v>1</v>
      </c>
      <c r="AL572">
        <v>1</v>
      </c>
      <c r="AN572">
        <v>0</v>
      </c>
      <c r="AO572">
        <v>0</v>
      </c>
      <c r="AP572">
        <v>0</v>
      </c>
      <c r="AQ572">
        <v>0</v>
      </c>
      <c r="AR572">
        <v>0</v>
      </c>
      <c r="AS572" t="s">
        <v>6</v>
      </c>
      <c r="AT572">
        <v>0.1</v>
      </c>
      <c r="AU572" t="s">
        <v>6</v>
      </c>
      <c r="AV572">
        <v>0</v>
      </c>
      <c r="AW572">
        <v>1</v>
      </c>
      <c r="AX572">
        <v>-1</v>
      </c>
      <c r="AY572">
        <v>0</v>
      </c>
      <c r="AZ572">
        <v>0</v>
      </c>
      <c r="BA572" t="s">
        <v>6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Y572*Source!I375</f>
        <v>0.05</v>
      </c>
      <c r="CY572">
        <f t="shared" si="101"/>
        <v>4832.12</v>
      </c>
      <c r="CZ572">
        <f t="shared" si="102"/>
        <v>4832.12</v>
      </c>
      <c r="DA572">
        <f t="shared" si="103"/>
        <v>1</v>
      </c>
      <c r="DB572">
        <f t="shared" si="99"/>
        <v>483.21</v>
      </c>
      <c r="DC572">
        <f t="shared" si="100"/>
        <v>0</v>
      </c>
    </row>
    <row r="573" spans="1:107" x14ac:dyDescent="0.2">
      <c r="A573">
        <f>ROW(Source!A375)</f>
        <v>375</v>
      </c>
      <c r="B573">
        <v>16781625</v>
      </c>
      <c r="C573">
        <v>16782591</v>
      </c>
      <c r="D573">
        <v>15164559</v>
      </c>
      <c r="E573">
        <v>17</v>
      </c>
      <c r="F573">
        <v>1</v>
      </c>
      <c r="G573">
        <v>1</v>
      </c>
      <c r="H573">
        <v>3</v>
      </c>
      <c r="I573" t="s">
        <v>692</v>
      </c>
      <c r="J573" t="s">
        <v>6</v>
      </c>
      <c r="K573" t="s">
        <v>693</v>
      </c>
      <c r="L573">
        <v>1374</v>
      </c>
      <c r="N573">
        <v>1013</v>
      </c>
      <c r="O573" t="s">
        <v>694</v>
      </c>
      <c r="P573" t="s">
        <v>694</v>
      </c>
      <c r="Q573">
        <v>1</v>
      </c>
      <c r="W573">
        <v>0</v>
      </c>
      <c r="X573">
        <v>-1731369543</v>
      </c>
      <c r="Y573">
        <v>1.01</v>
      </c>
      <c r="AA573">
        <v>1</v>
      </c>
      <c r="AB573">
        <v>0</v>
      </c>
      <c r="AC573">
        <v>0</v>
      </c>
      <c r="AD573">
        <v>0</v>
      </c>
      <c r="AE573">
        <v>1</v>
      </c>
      <c r="AF573">
        <v>0</v>
      </c>
      <c r="AG573">
        <v>0</v>
      </c>
      <c r="AH573">
        <v>0</v>
      </c>
      <c r="AI573">
        <v>1</v>
      </c>
      <c r="AJ573">
        <v>1</v>
      </c>
      <c r="AK573">
        <v>1</v>
      </c>
      <c r="AL573">
        <v>1</v>
      </c>
      <c r="AN573">
        <v>0</v>
      </c>
      <c r="AO573">
        <v>1</v>
      </c>
      <c r="AP573">
        <v>0</v>
      </c>
      <c r="AQ573">
        <v>0</v>
      </c>
      <c r="AR573">
        <v>0</v>
      </c>
      <c r="AS573" t="s">
        <v>6</v>
      </c>
      <c r="AT573">
        <v>1.01</v>
      </c>
      <c r="AU573" t="s">
        <v>6</v>
      </c>
      <c r="AV573">
        <v>0</v>
      </c>
      <c r="AW573">
        <v>2</v>
      </c>
      <c r="AX573">
        <v>16782601</v>
      </c>
      <c r="AY573">
        <v>1</v>
      </c>
      <c r="AZ573">
        <v>0</v>
      </c>
      <c r="BA573">
        <v>562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Y573*Source!I375</f>
        <v>0.505</v>
      </c>
      <c r="CY573">
        <f t="shared" si="101"/>
        <v>1</v>
      </c>
      <c r="CZ573">
        <f t="shared" si="102"/>
        <v>1</v>
      </c>
      <c r="DA573">
        <f t="shared" si="103"/>
        <v>1</v>
      </c>
      <c r="DB573">
        <f t="shared" si="99"/>
        <v>1.01</v>
      </c>
      <c r="DC573">
        <f t="shared" si="100"/>
        <v>0</v>
      </c>
    </row>
    <row r="574" spans="1:107" x14ac:dyDescent="0.2">
      <c r="A574">
        <f>ROW(Source!A376)</f>
        <v>376</v>
      </c>
      <c r="B574">
        <v>16781639</v>
      </c>
      <c r="C574">
        <v>16782591</v>
      </c>
      <c r="D574">
        <v>15430397</v>
      </c>
      <c r="E574">
        <v>1</v>
      </c>
      <c r="F574">
        <v>1</v>
      </c>
      <c r="G574">
        <v>1</v>
      </c>
      <c r="H574">
        <v>1</v>
      </c>
      <c r="I574" t="s">
        <v>695</v>
      </c>
      <c r="J574" t="s">
        <v>6</v>
      </c>
      <c r="K574" t="s">
        <v>696</v>
      </c>
      <c r="L574">
        <v>1191</v>
      </c>
      <c r="N574">
        <v>1013</v>
      </c>
      <c r="O574" t="s">
        <v>660</v>
      </c>
      <c r="P574" t="s">
        <v>660</v>
      </c>
      <c r="Q574">
        <v>1</v>
      </c>
      <c r="W574">
        <v>0</v>
      </c>
      <c r="X574">
        <v>-1081351934</v>
      </c>
      <c r="Y574">
        <v>5.39</v>
      </c>
      <c r="AA574">
        <v>0</v>
      </c>
      <c r="AB574">
        <v>0</v>
      </c>
      <c r="AC574">
        <v>0</v>
      </c>
      <c r="AD574">
        <v>62.6</v>
      </c>
      <c r="AE574">
        <v>0</v>
      </c>
      <c r="AF574">
        <v>0</v>
      </c>
      <c r="AG574">
        <v>0</v>
      </c>
      <c r="AH574">
        <v>9.4</v>
      </c>
      <c r="AI574">
        <v>1</v>
      </c>
      <c r="AJ574">
        <v>1</v>
      </c>
      <c r="AK574">
        <v>1</v>
      </c>
      <c r="AL574">
        <v>6.66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6</v>
      </c>
      <c r="AT574">
        <v>5.39</v>
      </c>
      <c r="AU574" t="s">
        <v>6</v>
      </c>
      <c r="AV574">
        <v>1</v>
      </c>
      <c r="AW574">
        <v>2</v>
      </c>
      <c r="AX574">
        <v>16782592</v>
      </c>
      <c r="AY574">
        <v>1</v>
      </c>
      <c r="AZ574">
        <v>0</v>
      </c>
      <c r="BA574">
        <v>563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Y574*Source!I376</f>
        <v>2.6949999999999998</v>
      </c>
      <c r="CY574">
        <f>AD574</f>
        <v>62.6</v>
      </c>
      <c r="CZ574">
        <f>AH574</f>
        <v>9.4</v>
      </c>
      <c r="DA574">
        <f>AL574</f>
        <v>6.66</v>
      </c>
      <c r="DB574">
        <f t="shared" si="99"/>
        <v>50.67</v>
      </c>
      <c r="DC574">
        <f t="shared" si="100"/>
        <v>0</v>
      </c>
    </row>
    <row r="575" spans="1:107" x14ac:dyDescent="0.2">
      <c r="A575">
        <f>ROW(Source!A376)</f>
        <v>376</v>
      </c>
      <c r="B575">
        <v>16781639</v>
      </c>
      <c r="C575">
        <v>16782591</v>
      </c>
      <c r="D575">
        <v>15430395</v>
      </c>
      <c r="E575">
        <v>1</v>
      </c>
      <c r="F575">
        <v>1</v>
      </c>
      <c r="G575">
        <v>1</v>
      </c>
      <c r="H575">
        <v>1</v>
      </c>
      <c r="I575" t="s">
        <v>661</v>
      </c>
      <c r="J575" t="s">
        <v>6</v>
      </c>
      <c r="K575" t="s">
        <v>662</v>
      </c>
      <c r="L575">
        <v>1191</v>
      </c>
      <c r="N575">
        <v>1013</v>
      </c>
      <c r="O575" t="s">
        <v>660</v>
      </c>
      <c r="P575" t="s">
        <v>660</v>
      </c>
      <c r="Q575">
        <v>1</v>
      </c>
      <c r="W575">
        <v>0</v>
      </c>
      <c r="X575">
        <v>-1417349443</v>
      </c>
      <c r="Y575">
        <v>0.04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1</v>
      </c>
      <c r="AJ575">
        <v>1</v>
      </c>
      <c r="AK575">
        <v>6.66</v>
      </c>
      <c r="AL575">
        <v>1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6</v>
      </c>
      <c r="AT575">
        <v>0.04</v>
      </c>
      <c r="AU575" t="s">
        <v>6</v>
      </c>
      <c r="AV575">
        <v>2</v>
      </c>
      <c r="AW575">
        <v>2</v>
      </c>
      <c r="AX575">
        <v>16782593</v>
      </c>
      <c r="AY575">
        <v>1</v>
      </c>
      <c r="AZ575">
        <v>0</v>
      </c>
      <c r="BA575">
        <v>564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Y575*Source!I376</f>
        <v>0.02</v>
      </c>
      <c r="CY575">
        <f>AD575</f>
        <v>0</v>
      </c>
      <c r="CZ575">
        <f>AH575</f>
        <v>0</v>
      </c>
      <c r="DA575">
        <f>AL575</f>
        <v>1</v>
      </c>
      <c r="DB575">
        <f t="shared" si="99"/>
        <v>0</v>
      </c>
      <c r="DC575">
        <f t="shared" si="100"/>
        <v>0</v>
      </c>
    </row>
    <row r="576" spans="1:107" x14ac:dyDescent="0.2">
      <c r="A576">
        <f>ROW(Source!A376)</f>
        <v>376</v>
      </c>
      <c r="B576">
        <v>16781639</v>
      </c>
      <c r="C576">
        <v>16782591</v>
      </c>
      <c r="D576">
        <v>15247680</v>
      </c>
      <c r="E576">
        <v>1</v>
      </c>
      <c r="F576">
        <v>1</v>
      </c>
      <c r="G576">
        <v>1</v>
      </c>
      <c r="H576">
        <v>2</v>
      </c>
      <c r="I576" t="s">
        <v>671</v>
      </c>
      <c r="J576" t="s">
        <v>672</v>
      </c>
      <c r="K576" t="s">
        <v>673</v>
      </c>
      <c r="L576">
        <v>1368</v>
      </c>
      <c r="N576">
        <v>1011</v>
      </c>
      <c r="O576" t="s">
        <v>666</v>
      </c>
      <c r="P576" t="s">
        <v>666</v>
      </c>
      <c r="Q576">
        <v>1</v>
      </c>
      <c r="W576">
        <v>0</v>
      </c>
      <c r="X576">
        <v>-1718674368</v>
      </c>
      <c r="Y576">
        <v>0.02</v>
      </c>
      <c r="AA576">
        <v>0</v>
      </c>
      <c r="AB576">
        <v>745.85</v>
      </c>
      <c r="AC576">
        <v>13.5</v>
      </c>
      <c r="AD576">
        <v>0</v>
      </c>
      <c r="AE576">
        <v>0</v>
      </c>
      <c r="AF576">
        <v>111.99</v>
      </c>
      <c r="AG576">
        <v>13.5</v>
      </c>
      <c r="AH576">
        <v>0</v>
      </c>
      <c r="AI576">
        <v>1</v>
      </c>
      <c r="AJ576">
        <v>6.66</v>
      </c>
      <c r="AK576">
        <v>1</v>
      </c>
      <c r="AL576">
        <v>1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6</v>
      </c>
      <c r="AT576">
        <v>0.02</v>
      </c>
      <c r="AU576" t="s">
        <v>6</v>
      </c>
      <c r="AV576">
        <v>0</v>
      </c>
      <c r="AW576">
        <v>2</v>
      </c>
      <c r="AX576">
        <v>16782594</v>
      </c>
      <c r="AY576">
        <v>1</v>
      </c>
      <c r="AZ576">
        <v>0</v>
      </c>
      <c r="BA576">
        <v>565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Y576*Source!I376</f>
        <v>0.01</v>
      </c>
      <c r="CY576">
        <f>AB576</f>
        <v>745.85</v>
      </c>
      <c r="CZ576">
        <f>AF576</f>
        <v>111.99</v>
      </c>
      <c r="DA576">
        <f>AJ576</f>
        <v>6.66</v>
      </c>
      <c r="DB576">
        <f t="shared" si="99"/>
        <v>2.2400000000000002</v>
      </c>
      <c r="DC576">
        <f t="shared" si="100"/>
        <v>0.27</v>
      </c>
    </row>
    <row r="577" spans="1:107" x14ac:dyDescent="0.2">
      <c r="A577">
        <f>ROW(Source!A376)</f>
        <v>376</v>
      </c>
      <c r="B577">
        <v>16781639</v>
      </c>
      <c r="C577">
        <v>16782591</v>
      </c>
      <c r="D577">
        <v>15249073</v>
      </c>
      <c r="E577">
        <v>1</v>
      </c>
      <c r="F577">
        <v>1</v>
      </c>
      <c r="G577">
        <v>1</v>
      </c>
      <c r="H577">
        <v>2</v>
      </c>
      <c r="I577" t="s">
        <v>674</v>
      </c>
      <c r="J577" t="s">
        <v>675</v>
      </c>
      <c r="K577" t="s">
        <v>676</v>
      </c>
      <c r="L577">
        <v>1368</v>
      </c>
      <c r="N577">
        <v>1011</v>
      </c>
      <c r="O577" t="s">
        <v>666</v>
      </c>
      <c r="P577" t="s">
        <v>666</v>
      </c>
      <c r="Q577">
        <v>1</v>
      </c>
      <c r="W577">
        <v>0</v>
      </c>
      <c r="X577">
        <v>1372534845</v>
      </c>
      <c r="Y577">
        <v>0.02</v>
      </c>
      <c r="AA577">
        <v>0</v>
      </c>
      <c r="AB577">
        <v>437.63</v>
      </c>
      <c r="AC577">
        <v>11.6</v>
      </c>
      <c r="AD577">
        <v>0</v>
      </c>
      <c r="AE577">
        <v>0</v>
      </c>
      <c r="AF577">
        <v>65.709999999999994</v>
      </c>
      <c r="AG577">
        <v>11.6</v>
      </c>
      <c r="AH577">
        <v>0</v>
      </c>
      <c r="AI577">
        <v>1</v>
      </c>
      <c r="AJ577">
        <v>6.66</v>
      </c>
      <c r="AK577">
        <v>1</v>
      </c>
      <c r="AL577">
        <v>1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6</v>
      </c>
      <c r="AT577">
        <v>0.02</v>
      </c>
      <c r="AU577" t="s">
        <v>6</v>
      </c>
      <c r="AV577">
        <v>0</v>
      </c>
      <c r="AW577">
        <v>2</v>
      </c>
      <c r="AX577">
        <v>16782595</v>
      </c>
      <c r="AY577">
        <v>1</v>
      </c>
      <c r="AZ577">
        <v>0</v>
      </c>
      <c r="BA577">
        <v>566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Y577*Source!I376</f>
        <v>0.01</v>
      </c>
      <c r="CY577">
        <f>AB577</f>
        <v>437.63</v>
      </c>
      <c r="CZ577">
        <f>AF577</f>
        <v>65.709999999999994</v>
      </c>
      <c r="DA577">
        <f>AJ577</f>
        <v>6.66</v>
      </c>
      <c r="DB577">
        <f t="shared" si="99"/>
        <v>1.31</v>
      </c>
      <c r="DC577">
        <f t="shared" si="100"/>
        <v>0.23</v>
      </c>
    </row>
    <row r="578" spans="1:107" x14ac:dyDescent="0.2">
      <c r="A578">
        <f>ROW(Source!A376)</f>
        <v>376</v>
      </c>
      <c r="B578">
        <v>16781639</v>
      </c>
      <c r="C578">
        <v>16782591</v>
      </c>
      <c r="D578">
        <v>15167588</v>
      </c>
      <c r="E578">
        <v>1</v>
      </c>
      <c r="F578">
        <v>1</v>
      </c>
      <c r="G578">
        <v>1</v>
      </c>
      <c r="H578">
        <v>3</v>
      </c>
      <c r="I578" t="s">
        <v>950</v>
      </c>
      <c r="J578" t="s">
        <v>951</v>
      </c>
      <c r="K578" t="s">
        <v>952</v>
      </c>
      <c r="L578">
        <v>1346</v>
      </c>
      <c r="N578">
        <v>1009</v>
      </c>
      <c r="O578" t="s">
        <v>201</v>
      </c>
      <c r="P578" t="s">
        <v>201</v>
      </c>
      <c r="Q578">
        <v>1</v>
      </c>
      <c r="W578">
        <v>0</v>
      </c>
      <c r="X578">
        <v>-1088866022</v>
      </c>
      <c r="Y578">
        <v>0.16</v>
      </c>
      <c r="AA578">
        <v>202.46</v>
      </c>
      <c r="AB578">
        <v>0</v>
      </c>
      <c r="AC578">
        <v>0</v>
      </c>
      <c r="AD578">
        <v>0</v>
      </c>
      <c r="AE578">
        <v>30.4</v>
      </c>
      <c r="AF578">
        <v>0</v>
      </c>
      <c r="AG578">
        <v>0</v>
      </c>
      <c r="AH578">
        <v>0</v>
      </c>
      <c r="AI578">
        <v>6.66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6</v>
      </c>
      <c r="AT578">
        <v>0.16</v>
      </c>
      <c r="AU578" t="s">
        <v>6</v>
      </c>
      <c r="AV578">
        <v>0</v>
      </c>
      <c r="AW578">
        <v>2</v>
      </c>
      <c r="AX578">
        <v>16782596</v>
      </c>
      <c r="AY578">
        <v>1</v>
      </c>
      <c r="AZ578">
        <v>0</v>
      </c>
      <c r="BA578">
        <v>567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Y578*Source!I376</f>
        <v>0.08</v>
      </c>
      <c r="CY578">
        <f t="shared" ref="CY578:CY584" si="104">AA578</f>
        <v>202.46</v>
      </c>
      <c r="CZ578">
        <f t="shared" ref="CZ578:CZ584" si="105">AE578</f>
        <v>30.4</v>
      </c>
      <c r="DA578">
        <f t="shared" ref="DA578:DA584" si="106">AI578</f>
        <v>6.66</v>
      </c>
      <c r="DB578">
        <f t="shared" si="99"/>
        <v>4.8600000000000003</v>
      </c>
      <c r="DC578">
        <f t="shared" si="100"/>
        <v>0</v>
      </c>
    </row>
    <row r="579" spans="1:107" x14ac:dyDescent="0.2">
      <c r="A579">
        <f>ROW(Source!A376)</f>
        <v>376</v>
      </c>
      <c r="B579">
        <v>16781639</v>
      </c>
      <c r="C579">
        <v>16782591</v>
      </c>
      <c r="D579">
        <v>15167867</v>
      </c>
      <c r="E579">
        <v>1</v>
      </c>
      <c r="F579">
        <v>1</v>
      </c>
      <c r="G579">
        <v>1</v>
      </c>
      <c r="H579">
        <v>3</v>
      </c>
      <c r="I579" t="s">
        <v>903</v>
      </c>
      <c r="J579" t="s">
        <v>904</v>
      </c>
      <c r="K579" t="s">
        <v>905</v>
      </c>
      <c r="L579">
        <v>1348</v>
      </c>
      <c r="N579">
        <v>1009</v>
      </c>
      <c r="O579" t="s">
        <v>193</v>
      </c>
      <c r="P579" t="s">
        <v>193</v>
      </c>
      <c r="Q579">
        <v>1000</v>
      </c>
      <c r="W579">
        <v>0</v>
      </c>
      <c r="X579">
        <v>1012095217</v>
      </c>
      <c r="Y579">
        <v>5.9999999999999995E-4</v>
      </c>
      <c r="AA579">
        <v>12121.2</v>
      </c>
      <c r="AB579">
        <v>0</v>
      </c>
      <c r="AC579">
        <v>0</v>
      </c>
      <c r="AD579">
        <v>0</v>
      </c>
      <c r="AE579">
        <v>1820</v>
      </c>
      <c r="AF579">
        <v>0</v>
      </c>
      <c r="AG579">
        <v>0</v>
      </c>
      <c r="AH579">
        <v>0</v>
      </c>
      <c r="AI579">
        <v>6.66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0</v>
      </c>
      <c r="AQ579">
        <v>0</v>
      </c>
      <c r="AR579">
        <v>0</v>
      </c>
      <c r="AS579" t="s">
        <v>6</v>
      </c>
      <c r="AT579">
        <v>5.9999999999999995E-4</v>
      </c>
      <c r="AU579" t="s">
        <v>6</v>
      </c>
      <c r="AV579">
        <v>0</v>
      </c>
      <c r="AW579">
        <v>2</v>
      </c>
      <c r="AX579">
        <v>16782597</v>
      </c>
      <c r="AY579">
        <v>1</v>
      </c>
      <c r="AZ579">
        <v>0</v>
      </c>
      <c r="BA579">
        <v>568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Y579*Source!I376</f>
        <v>2.9999999999999997E-4</v>
      </c>
      <c r="CY579">
        <f t="shared" si="104"/>
        <v>12121.2</v>
      </c>
      <c r="CZ579">
        <f t="shared" si="105"/>
        <v>1820</v>
      </c>
      <c r="DA579">
        <f t="shared" si="106"/>
        <v>6.66</v>
      </c>
      <c r="DB579">
        <f t="shared" si="99"/>
        <v>1.0900000000000001</v>
      </c>
      <c r="DC579">
        <f t="shared" si="100"/>
        <v>0</v>
      </c>
    </row>
    <row r="580" spans="1:107" x14ac:dyDescent="0.2">
      <c r="A580">
        <f>ROW(Source!A376)</f>
        <v>376</v>
      </c>
      <c r="B580">
        <v>16781639</v>
      </c>
      <c r="C580">
        <v>16782591</v>
      </c>
      <c r="D580">
        <v>15203834</v>
      </c>
      <c r="E580">
        <v>1</v>
      </c>
      <c r="F580">
        <v>1</v>
      </c>
      <c r="G580">
        <v>1</v>
      </c>
      <c r="H580">
        <v>3</v>
      </c>
      <c r="I580" t="s">
        <v>689</v>
      </c>
      <c r="J580" t="s">
        <v>690</v>
      </c>
      <c r="K580" t="s">
        <v>691</v>
      </c>
      <c r="L580">
        <v>1346</v>
      </c>
      <c r="N580">
        <v>1009</v>
      </c>
      <c r="O580" t="s">
        <v>201</v>
      </c>
      <c r="P580" t="s">
        <v>201</v>
      </c>
      <c r="Q580">
        <v>1</v>
      </c>
      <c r="W580">
        <v>0</v>
      </c>
      <c r="X580">
        <v>210558753</v>
      </c>
      <c r="Y580">
        <v>0.02</v>
      </c>
      <c r="AA580">
        <v>190.48</v>
      </c>
      <c r="AB580">
        <v>0</v>
      </c>
      <c r="AC580">
        <v>0</v>
      </c>
      <c r="AD580">
        <v>0</v>
      </c>
      <c r="AE580">
        <v>28.6</v>
      </c>
      <c r="AF580">
        <v>0</v>
      </c>
      <c r="AG580">
        <v>0</v>
      </c>
      <c r="AH580">
        <v>0</v>
      </c>
      <c r="AI580">
        <v>6.66</v>
      </c>
      <c r="AJ580">
        <v>1</v>
      </c>
      <c r="AK580">
        <v>1</v>
      </c>
      <c r="AL580">
        <v>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6</v>
      </c>
      <c r="AT580">
        <v>0.02</v>
      </c>
      <c r="AU580" t="s">
        <v>6</v>
      </c>
      <c r="AV580">
        <v>0</v>
      </c>
      <c r="AW580">
        <v>2</v>
      </c>
      <c r="AX580">
        <v>16782598</v>
      </c>
      <c r="AY580">
        <v>1</v>
      </c>
      <c r="AZ580">
        <v>0</v>
      </c>
      <c r="BA580">
        <v>569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Y580*Source!I376</f>
        <v>0.01</v>
      </c>
      <c r="CY580">
        <f t="shared" si="104"/>
        <v>190.48</v>
      </c>
      <c r="CZ580">
        <f t="shared" si="105"/>
        <v>28.6</v>
      </c>
      <c r="DA580">
        <f t="shared" si="106"/>
        <v>6.66</v>
      </c>
      <c r="DB580">
        <f t="shared" si="99"/>
        <v>0.56999999999999995</v>
      </c>
      <c r="DC580">
        <f t="shared" si="100"/>
        <v>0</v>
      </c>
    </row>
    <row r="581" spans="1:107" x14ac:dyDescent="0.2">
      <c r="A581">
        <f>ROW(Source!A376)</f>
        <v>376</v>
      </c>
      <c r="B581">
        <v>16781639</v>
      </c>
      <c r="C581">
        <v>16782591</v>
      </c>
      <c r="D581">
        <v>15217527</v>
      </c>
      <c r="E581">
        <v>1</v>
      </c>
      <c r="F581">
        <v>1</v>
      </c>
      <c r="G581">
        <v>1</v>
      </c>
      <c r="H581">
        <v>3</v>
      </c>
      <c r="I581" t="s">
        <v>968</v>
      </c>
      <c r="J581" t="s">
        <v>969</v>
      </c>
      <c r="K581" t="s">
        <v>970</v>
      </c>
      <c r="L581">
        <v>1355</v>
      </c>
      <c r="N581">
        <v>1010</v>
      </c>
      <c r="O581" t="s">
        <v>292</v>
      </c>
      <c r="P581" t="s">
        <v>292</v>
      </c>
      <c r="Q581">
        <v>100</v>
      </c>
      <c r="W581">
        <v>0</v>
      </c>
      <c r="X581">
        <v>-423136440</v>
      </c>
      <c r="Y581">
        <v>0.05</v>
      </c>
      <c r="AA581">
        <v>732.6</v>
      </c>
      <c r="AB581">
        <v>0</v>
      </c>
      <c r="AC581">
        <v>0</v>
      </c>
      <c r="AD581">
        <v>0</v>
      </c>
      <c r="AE581">
        <v>110</v>
      </c>
      <c r="AF581">
        <v>0</v>
      </c>
      <c r="AG581">
        <v>0</v>
      </c>
      <c r="AH581">
        <v>0</v>
      </c>
      <c r="AI581">
        <v>6.66</v>
      </c>
      <c r="AJ581">
        <v>1</v>
      </c>
      <c r="AK581">
        <v>1</v>
      </c>
      <c r="AL581">
        <v>1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6</v>
      </c>
      <c r="AT581">
        <v>0.05</v>
      </c>
      <c r="AU581" t="s">
        <v>6</v>
      </c>
      <c r="AV581">
        <v>0</v>
      </c>
      <c r="AW581">
        <v>2</v>
      </c>
      <c r="AX581">
        <v>16782599</v>
      </c>
      <c r="AY581">
        <v>1</v>
      </c>
      <c r="AZ581">
        <v>0</v>
      </c>
      <c r="BA581">
        <v>570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Y581*Source!I376</f>
        <v>2.5000000000000001E-2</v>
      </c>
      <c r="CY581">
        <f t="shared" si="104"/>
        <v>732.6</v>
      </c>
      <c r="CZ581">
        <f t="shared" si="105"/>
        <v>110</v>
      </c>
      <c r="DA581">
        <f t="shared" si="106"/>
        <v>6.66</v>
      </c>
      <c r="DB581">
        <f t="shared" si="99"/>
        <v>5.5</v>
      </c>
      <c r="DC581">
        <f t="shared" si="100"/>
        <v>0</v>
      </c>
    </row>
    <row r="582" spans="1:107" x14ac:dyDescent="0.2">
      <c r="A582">
        <f>ROW(Source!A376)</f>
        <v>376</v>
      </c>
      <c r="B582">
        <v>16781639</v>
      </c>
      <c r="C582">
        <v>16782591</v>
      </c>
      <c r="D582">
        <v>15217578</v>
      </c>
      <c r="E582">
        <v>1</v>
      </c>
      <c r="F582">
        <v>1</v>
      </c>
      <c r="G582">
        <v>1</v>
      </c>
      <c r="H582">
        <v>3</v>
      </c>
      <c r="I582" t="s">
        <v>971</v>
      </c>
      <c r="J582" t="s">
        <v>972</v>
      </c>
      <c r="K582" t="s">
        <v>973</v>
      </c>
      <c r="L582">
        <v>1356</v>
      </c>
      <c r="N582">
        <v>1010</v>
      </c>
      <c r="O582" t="s">
        <v>748</v>
      </c>
      <c r="P582" t="s">
        <v>748</v>
      </c>
      <c r="Q582">
        <v>1000</v>
      </c>
      <c r="W582">
        <v>0</v>
      </c>
      <c r="X582">
        <v>537827188</v>
      </c>
      <c r="Y582">
        <v>1.2200000000000001E-2</v>
      </c>
      <c r="AA582">
        <v>792.54</v>
      </c>
      <c r="AB582">
        <v>0</v>
      </c>
      <c r="AC582">
        <v>0</v>
      </c>
      <c r="AD582">
        <v>0</v>
      </c>
      <c r="AE582">
        <v>119</v>
      </c>
      <c r="AF582">
        <v>0</v>
      </c>
      <c r="AG582">
        <v>0</v>
      </c>
      <c r="AH582">
        <v>0</v>
      </c>
      <c r="AI582">
        <v>6.66</v>
      </c>
      <c r="AJ582">
        <v>1</v>
      </c>
      <c r="AK582">
        <v>1</v>
      </c>
      <c r="AL582">
        <v>1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6</v>
      </c>
      <c r="AT582">
        <v>1.2200000000000001E-2</v>
      </c>
      <c r="AU582" t="s">
        <v>6</v>
      </c>
      <c r="AV582">
        <v>0</v>
      </c>
      <c r="AW582">
        <v>2</v>
      </c>
      <c r="AX582">
        <v>16782600</v>
      </c>
      <c r="AY582">
        <v>1</v>
      </c>
      <c r="AZ582">
        <v>0</v>
      </c>
      <c r="BA582">
        <v>571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Y582*Source!I376</f>
        <v>6.1000000000000004E-3</v>
      </c>
      <c r="CY582">
        <f t="shared" si="104"/>
        <v>792.54</v>
      </c>
      <c r="CZ582">
        <f t="shared" si="105"/>
        <v>119</v>
      </c>
      <c r="DA582">
        <f t="shared" si="106"/>
        <v>6.66</v>
      </c>
      <c r="DB582">
        <f t="shared" si="99"/>
        <v>1.45</v>
      </c>
      <c r="DC582">
        <f t="shared" si="100"/>
        <v>0</v>
      </c>
    </row>
    <row r="583" spans="1:107" x14ac:dyDescent="0.2">
      <c r="A583">
        <f>ROW(Source!A376)</f>
        <v>376</v>
      </c>
      <c r="B583">
        <v>16781639</v>
      </c>
      <c r="C583">
        <v>16782591</v>
      </c>
      <c r="D583">
        <v>15223028</v>
      </c>
      <c r="E583">
        <v>1</v>
      </c>
      <c r="F583">
        <v>1</v>
      </c>
      <c r="G583">
        <v>1</v>
      </c>
      <c r="H583">
        <v>3</v>
      </c>
      <c r="I583" t="s">
        <v>409</v>
      </c>
      <c r="J583" t="s">
        <v>412</v>
      </c>
      <c r="K583" t="s">
        <v>410</v>
      </c>
      <c r="L583">
        <v>1477</v>
      </c>
      <c r="N583">
        <v>1013</v>
      </c>
      <c r="O583" t="s">
        <v>411</v>
      </c>
      <c r="P583" t="s">
        <v>413</v>
      </c>
      <c r="Q583">
        <v>1</v>
      </c>
      <c r="W583">
        <v>0</v>
      </c>
      <c r="X583">
        <v>-1479501953</v>
      </c>
      <c r="Y583">
        <v>0.1</v>
      </c>
      <c r="AA583">
        <v>32181.919999999998</v>
      </c>
      <c r="AB583">
        <v>0</v>
      </c>
      <c r="AC583">
        <v>0</v>
      </c>
      <c r="AD583">
        <v>0</v>
      </c>
      <c r="AE583">
        <v>4832.12</v>
      </c>
      <c r="AF583">
        <v>0</v>
      </c>
      <c r="AG583">
        <v>0</v>
      </c>
      <c r="AH583">
        <v>0</v>
      </c>
      <c r="AI583">
        <v>6.66</v>
      </c>
      <c r="AJ583">
        <v>1</v>
      </c>
      <c r="AK583">
        <v>1</v>
      </c>
      <c r="AL583">
        <v>1</v>
      </c>
      <c r="AN583">
        <v>0</v>
      </c>
      <c r="AO583">
        <v>0</v>
      </c>
      <c r="AP583">
        <v>0</v>
      </c>
      <c r="AQ583">
        <v>0</v>
      </c>
      <c r="AR583">
        <v>0</v>
      </c>
      <c r="AS583" t="s">
        <v>6</v>
      </c>
      <c r="AT583">
        <v>0.1</v>
      </c>
      <c r="AU583" t="s">
        <v>6</v>
      </c>
      <c r="AV583">
        <v>0</v>
      </c>
      <c r="AW583">
        <v>1</v>
      </c>
      <c r="AX583">
        <v>-1</v>
      </c>
      <c r="AY583">
        <v>0</v>
      </c>
      <c r="AZ583">
        <v>0</v>
      </c>
      <c r="BA583" t="s">
        <v>6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Y583*Source!I376</f>
        <v>0.05</v>
      </c>
      <c r="CY583">
        <f t="shared" si="104"/>
        <v>32181.919999999998</v>
      </c>
      <c r="CZ583">
        <f t="shared" si="105"/>
        <v>4832.12</v>
      </c>
      <c r="DA583">
        <f t="shared" si="106"/>
        <v>6.66</v>
      </c>
      <c r="DB583">
        <f t="shared" si="99"/>
        <v>483.21</v>
      </c>
      <c r="DC583">
        <f t="shared" si="100"/>
        <v>0</v>
      </c>
    </row>
    <row r="584" spans="1:107" x14ac:dyDescent="0.2">
      <c r="A584">
        <f>ROW(Source!A376)</f>
        <v>376</v>
      </c>
      <c r="B584">
        <v>16781639</v>
      </c>
      <c r="C584">
        <v>16782591</v>
      </c>
      <c r="D584">
        <v>15164559</v>
      </c>
      <c r="E584">
        <v>17</v>
      </c>
      <c r="F584">
        <v>1</v>
      </c>
      <c r="G584">
        <v>1</v>
      </c>
      <c r="H584">
        <v>3</v>
      </c>
      <c r="I584" t="s">
        <v>692</v>
      </c>
      <c r="J584" t="s">
        <v>6</v>
      </c>
      <c r="K584" t="s">
        <v>693</v>
      </c>
      <c r="L584">
        <v>1374</v>
      </c>
      <c r="N584">
        <v>1013</v>
      </c>
      <c r="O584" t="s">
        <v>694</v>
      </c>
      <c r="P584" t="s">
        <v>694</v>
      </c>
      <c r="Q584">
        <v>1</v>
      </c>
      <c r="W584">
        <v>0</v>
      </c>
      <c r="X584">
        <v>-1731369543</v>
      </c>
      <c r="Y584">
        <v>1.01</v>
      </c>
      <c r="AA584">
        <v>1</v>
      </c>
      <c r="AB584">
        <v>0</v>
      </c>
      <c r="AC584">
        <v>0</v>
      </c>
      <c r="AD584">
        <v>0</v>
      </c>
      <c r="AE584">
        <v>1</v>
      </c>
      <c r="AF584">
        <v>0</v>
      </c>
      <c r="AG584">
        <v>0</v>
      </c>
      <c r="AH584">
        <v>0</v>
      </c>
      <c r="AI584">
        <v>1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6</v>
      </c>
      <c r="AT584">
        <v>1.01</v>
      </c>
      <c r="AU584" t="s">
        <v>6</v>
      </c>
      <c r="AV584">
        <v>0</v>
      </c>
      <c r="AW584">
        <v>2</v>
      </c>
      <c r="AX584">
        <v>16782601</v>
      </c>
      <c r="AY584">
        <v>1</v>
      </c>
      <c r="AZ584">
        <v>0</v>
      </c>
      <c r="BA584">
        <v>572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Y584*Source!I376</f>
        <v>0.505</v>
      </c>
      <c r="CY584">
        <f t="shared" si="104"/>
        <v>1</v>
      </c>
      <c r="CZ584">
        <f t="shared" si="105"/>
        <v>1</v>
      </c>
      <c r="DA584">
        <f t="shared" si="106"/>
        <v>1</v>
      </c>
      <c r="DB584">
        <f t="shared" si="99"/>
        <v>1.01</v>
      </c>
      <c r="DC584">
        <f t="shared" si="100"/>
        <v>0</v>
      </c>
    </row>
    <row r="585" spans="1:107" x14ac:dyDescent="0.2">
      <c r="A585">
        <f>ROW(Source!A379)</f>
        <v>379</v>
      </c>
      <c r="B585">
        <v>16781625</v>
      </c>
      <c r="C585">
        <v>16782602</v>
      </c>
      <c r="D585">
        <v>15430397</v>
      </c>
      <c r="E585">
        <v>1</v>
      </c>
      <c r="F585">
        <v>1</v>
      </c>
      <c r="G585">
        <v>1</v>
      </c>
      <c r="H585">
        <v>1</v>
      </c>
      <c r="I585" t="s">
        <v>695</v>
      </c>
      <c r="J585" t="s">
        <v>6</v>
      </c>
      <c r="K585" t="s">
        <v>696</v>
      </c>
      <c r="L585">
        <v>1191</v>
      </c>
      <c r="N585">
        <v>1013</v>
      </c>
      <c r="O585" t="s">
        <v>660</v>
      </c>
      <c r="P585" t="s">
        <v>660</v>
      </c>
      <c r="Q585">
        <v>1</v>
      </c>
      <c r="W585">
        <v>0</v>
      </c>
      <c r="X585">
        <v>-1081351934</v>
      </c>
      <c r="Y585">
        <v>6.29</v>
      </c>
      <c r="AA585">
        <v>0</v>
      </c>
      <c r="AB585">
        <v>0</v>
      </c>
      <c r="AC585">
        <v>0</v>
      </c>
      <c r="AD585">
        <v>9.4</v>
      </c>
      <c r="AE585">
        <v>0</v>
      </c>
      <c r="AF585">
        <v>0</v>
      </c>
      <c r="AG585">
        <v>0</v>
      </c>
      <c r="AH585">
        <v>9.4</v>
      </c>
      <c r="AI585">
        <v>1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6</v>
      </c>
      <c r="AT585">
        <v>6.29</v>
      </c>
      <c r="AU585" t="s">
        <v>6</v>
      </c>
      <c r="AV585">
        <v>1</v>
      </c>
      <c r="AW585">
        <v>2</v>
      </c>
      <c r="AX585">
        <v>16782603</v>
      </c>
      <c r="AY585">
        <v>1</v>
      </c>
      <c r="AZ585">
        <v>0</v>
      </c>
      <c r="BA585">
        <v>573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Y585*Source!I379</f>
        <v>25.16</v>
      </c>
      <c r="CY585">
        <f>AD585</f>
        <v>9.4</v>
      </c>
      <c r="CZ585">
        <f>AH585</f>
        <v>9.4</v>
      </c>
      <c r="DA585">
        <f>AL585</f>
        <v>1</v>
      </c>
      <c r="DB585">
        <f t="shared" si="99"/>
        <v>59.13</v>
      </c>
      <c r="DC585">
        <f t="shared" si="100"/>
        <v>0</v>
      </c>
    </row>
    <row r="586" spans="1:107" x14ac:dyDescent="0.2">
      <c r="A586">
        <f>ROW(Source!A379)</f>
        <v>379</v>
      </c>
      <c r="B586">
        <v>16781625</v>
      </c>
      <c r="C586">
        <v>16782602</v>
      </c>
      <c r="D586">
        <v>15430395</v>
      </c>
      <c r="E586">
        <v>1</v>
      </c>
      <c r="F586">
        <v>1</v>
      </c>
      <c r="G586">
        <v>1</v>
      </c>
      <c r="H586">
        <v>1</v>
      </c>
      <c r="I586" t="s">
        <v>661</v>
      </c>
      <c r="J586" t="s">
        <v>6</v>
      </c>
      <c r="K586" t="s">
        <v>662</v>
      </c>
      <c r="L586">
        <v>1191</v>
      </c>
      <c r="N586">
        <v>1013</v>
      </c>
      <c r="O586" t="s">
        <v>660</v>
      </c>
      <c r="P586" t="s">
        <v>660</v>
      </c>
      <c r="Q586">
        <v>1</v>
      </c>
      <c r="W586">
        <v>0</v>
      </c>
      <c r="X586">
        <v>-1417349443</v>
      </c>
      <c r="Y586">
        <v>0.06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1</v>
      </c>
      <c r="AJ586">
        <v>1</v>
      </c>
      <c r="AK586">
        <v>1</v>
      </c>
      <c r="AL586">
        <v>1</v>
      </c>
      <c r="AN586">
        <v>0</v>
      </c>
      <c r="AO586">
        <v>1</v>
      </c>
      <c r="AP586">
        <v>0</v>
      </c>
      <c r="AQ586">
        <v>0</v>
      </c>
      <c r="AR586">
        <v>0</v>
      </c>
      <c r="AS586" t="s">
        <v>6</v>
      </c>
      <c r="AT586">
        <v>0.06</v>
      </c>
      <c r="AU586" t="s">
        <v>6</v>
      </c>
      <c r="AV586">
        <v>2</v>
      </c>
      <c r="AW586">
        <v>2</v>
      </c>
      <c r="AX586">
        <v>16782604</v>
      </c>
      <c r="AY586">
        <v>1</v>
      </c>
      <c r="AZ586">
        <v>0</v>
      </c>
      <c r="BA586">
        <v>574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Y586*Source!I379</f>
        <v>0.24</v>
      </c>
      <c r="CY586">
        <f>AD586</f>
        <v>0</v>
      </c>
      <c r="CZ586">
        <f>AH586</f>
        <v>0</v>
      </c>
      <c r="DA586">
        <f>AL586</f>
        <v>1</v>
      </c>
      <c r="DB586">
        <f t="shared" si="99"/>
        <v>0</v>
      </c>
      <c r="DC586">
        <f t="shared" si="100"/>
        <v>0</v>
      </c>
    </row>
    <row r="587" spans="1:107" x14ac:dyDescent="0.2">
      <c r="A587">
        <f>ROW(Source!A379)</f>
        <v>379</v>
      </c>
      <c r="B587">
        <v>16781625</v>
      </c>
      <c r="C587">
        <v>16782602</v>
      </c>
      <c r="D587">
        <v>15247680</v>
      </c>
      <c r="E587">
        <v>1</v>
      </c>
      <c r="F587">
        <v>1</v>
      </c>
      <c r="G587">
        <v>1</v>
      </c>
      <c r="H587">
        <v>2</v>
      </c>
      <c r="I587" t="s">
        <v>671</v>
      </c>
      <c r="J587" t="s">
        <v>672</v>
      </c>
      <c r="K587" t="s">
        <v>673</v>
      </c>
      <c r="L587">
        <v>1368</v>
      </c>
      <c r="N587">
        <v>1011</v>
      </c>
      <c r="O587" t="s">
        <v>666</v>
      </c>
      <c r="P587" t="s">
        <v>666</v>
      </c>
      <c r="Q587">
        <v>1</v>
      </c>
      <c r="W587">
        <v>0</v>
      </c>
      <c r="X587">
        <v>-1718674368</v>
      </c>
      <c r="Y587">
        <v>0.03</v>
      </c>
      <c r="AA587">
        <v>0</v>
      </c>
      <c r="AB587">
        <v>111.99</v>
      </c>
      <c r="AC587">
        <v>13.5</v>
      </c>
      <c r="AD587">
        <v>0</v>
      </c>
      <c r="AE587">
        <v>0</v>
      </c>
      <c r="AF587">
        <v>111.99</v>
      </c>
      <c r="AG587">
        <v>13.5</v>
      </c>
      <c r="AH587">
        <v>0</v>
      </c>
      <c r="AI587">
        <v>1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0</v>
      </c>
      <c r="AQ587">
        <v>0</v>
      </c>
      <c r="AR587">
        <v>0</v>
      </c>
      <c r="AS587" t="s">
        <v>6</v>
      </c>
      <c r="AT587">
        <v>0.03</v>
      </c>
      <c r="AU587" t="s">
        <v>6</v>
      </c>
      <c r="AV587">
        <v>0</v>
      </c>
      <c r="AW587">
        <v>2</v>
      </c>
      <c r="AX587">
        <v>16782605</v>
      </c>
      <c r="AY587">
        <v>1</v>
      </c>
      <c r="AZ587">
        <v>0</v>
      </c>
      <c r="BA587">
        <v>575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Y587*Source!I379</f>
        <v>0.12</v>
      </c>
      <c r="CY587">
        <f>AB587</f>
        <v>111.99</v>
      </c>
      <c r="CZ587">
        <f>AF587</f>
        <v>111.99</v>
      </c>
      <c r="DA587">
        <f>AJ587</f>
        <v>1</v>
      </c>
      <c r="DB587">
        <f t="shared" si="99"/>
        <v>3.36</v>
      </c>
      <c r="DC587">
        <f t="shared" si="100"/>
        <v>0.41</v>
      </c>
    </row>
    <row r="588" spans="1:107" x14ac:dyDescent="0.2">
      <c r="A588">
        <f>ROW(Source!A379)</f>
        <v>379</v>
      </c>
      <c r="B588">
        <v>16781625</v>
      </c>
      <c r="C588">
        <v>16782602</v>
      </c>
      <c r="D588">
        <v>15249073</v>
      </c>
      <c r="E588">
        <v>1</v>
      </c>
      <c r="F588">
        <v>1</v>
      </c>
      <c r="G588">
        <v>1</v>
      </c>
      <c r="H588">
        <v>2</v>
      </c>
      <c r="I588" t="s">
        <v>674</v>
      </c>
      <c r="J588" t="s">
        <v>675</v>
      </c>
      <c r="K588" t="s">
        <v>676</v>
      </c>
      <c r="L588">
        <v>1368</v>
      </c>
      <c r="N588">
        <v>1011</v>
      </c>
      <c r="O588" t="s">
        <v>666</v>
      </c>
      <c r="P588" t="s">
        <v>666</v>
      </c>
      <c r="Q588">
        <v>1</v>
      </c>
      <c r="W588">
        <v>0</v>
      </c>
      <c r="X588">
        <v>1372534845</v>
      </c>
      <c r="Y588">
        <v>0.03</v>
      </c>
      <c r="AA588">
        <v>0</v>
      </c>
      <c r="AB588">
        <v>65.709999999999994</v>
      </c>
      <c r="AC588">
        <v>11.6</v>
      </c>
      <c r="AD588">
        <v>0</v>
      </c>
      <c r="AE588">
        <v>0</v>
      </c>
      <c r="AF588">
        <v>65.709999999999994</v>
      </c>
      <c r="AG588">
        <v>11.6</v>
      </c>
      <c r="AH588">
        <v>0</v>
      </c>
      <c r="AI588">
        <v>1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6</v>
      </c>
      <c r="AT588">
        <v>0.03</v>
      </c>
      <c r="AU588" t="s">
        <v>6</v>
      </c>
      <c r="AV588">
        <v>0</v>
      </c>
      <c r="AW588">
        <v>2</v>
      </c>
      <c r="AX588">
        <v>16782606</v>
      </c>
      <c r="AY588">
        <v>1</v>
      </c>
      <c r="AZ588">
        <v>0</v>
      </c>
      <c r="BA588">
        <v>576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Y588*Source!I379</f>
        <v>0.12</v>
      </c>
      <c r="CY588">
        <f>AB588</f>
        <v>65.709999999999994</v>
      </c>
      <c r="CZ588">
        <f>AF588</f>
        <v>65.709999999999994</v>
      </c>
      <c r="DA588">
        <f>AJ588</f>
        <v>1</v>
      </c>
      <c r="DB588">
        <f t="shared" si="99"/>
        <v>1.97</v>
      </c>
      <c r="DC588">
        <f t="shared" si="100"/>
        <v>0.35</v>
      </c>
    </row>
    <row r="589" spans="1:107" x14ac:dyDescent="0.2">
      <c r="A589">
        <f>ROW(Source!A379)</f>
        <v>379</v>
      </c>
      <c r="B589">
        <v>16781625</v>
      </c>
      <c r="C589">
        <v>16782602</v>
      </c>
      <c r="D589">
        <v>15167588</v>
      </c>
      <c r="E589">
        <v>1</v>
      </c>
      <c r="F589">
        <v>1</v>
      </c>
      <c r="G589">
        <v>1</v>
      </c>
      <c r="H589">
        <v>3</v>
      </c>
      <c r="I589" t="s">
        <v>950</v>
      </c>
      <c r="J589" t="s">
        <v>951</v>
      </c>
      <c r="K589" t="s">
        <v>952</v>
      </c>
      <c r="L589">
        <v>1346</v>
      </c>
      <c r="N589">
        <v>1009</v>
      </c>
      <c r="O589" t="s">
        <v>201</v>
      </c>
      <c r="P589" t="s">
        <v>201</v>
      </c>
      <c r="Q589">
        <v>1</v>
      </c>
      <c r="W589">
        <v>0</v>
      </c>
      <c r="X589">
        <v>-1088866022</v>
      </c>
      <c r="Y589">
        <v>0.32</v>
      </c>
      <c r="AA589">
        <v>30.4</v>
      </c>
      <c r="AB589">
        <v>0</v>
      </c>
      <c r="AC589">
        <v>0</v>
      </c>
      <c r="AD589">
        <v>0</v>
      </c>
      <c r="AE589">
        <v>30.4</v>
      </c>
      <c r="AF589">
        <v>0</v>
      </c>
      <c r="AG589">
        <v>0</v>
      </c>
      <c r="AH589">
        <v>0</v>
      </c>
      <c r="AI589">
        <v>1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6</v>
      </c>
      <c r="AT589">
        <v>0.32</v>
      </c>
      <c r="AU589" t="s">
        <v>6</v>
      </c>
      <c r="AV589">
        <v>0</v>
      </c>
      <c r="AW589">
        <v>2</v>
      </c>
      <c r="AX589">
        <v>16782607</v>
      </c>
      <c r="AY589">
        <v>1</v>
      </c>
      <c r="AZ589">
        <v>0</v>
      </c>
      <c r="BA589">
        <v>577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Y589*Source!I379</f>
        <v>1.28</v>
      </c>
      <c r="CY589">
        <f t="shared" ref="CY589:CY595" si="107">AA589</f>
        <v>30.4</v>
      </c>
      <c r="CZ589">
        <f t="shared" ref="CZ589:CZ595" si="108">AE589</f>
        <v>30.4</v>
      </c>
      <c r="DA589">
        <f t="shared" ref="DA589:DA595" si="109">AI589</f>
        <v>1</v>
      </c>
      <c r="DB589">
        <f t="shared" si="99"/>
        <v>9.73</v>
      </c>
      <c r="DC589">
        <f t="shared" si="100"/>
        <v>0</v>
      </c>
    </row>
    <row r="590" spans="1:107" x14ac:dyDescent="0.2">
      <c r="A590">
        <f>ROW(Source!A379)</f>
        <v>379</v>
      </c>
      <c r="B590">
        <v>16781625</v>
      </c>
      <c r="C590">
        <v>16782602</v>
      </c>
      <c r="D590">
        <v>15167867</v>
      </c>
      <c r="E590">
        <v>1</v>
      </c>
      <c r="F590">
        <v>1</v>
      </c>
      <c r="G590">
        <v>1</v>
      </c>
      <c r="H590">
        <v>3</v>
      </c>
      <c r="I590" t="s">
        <v>903</v>
      </c>
      <c r="J590" t="s">
        <v>904</v>
      </c>
      <c r="K590" t="s">
        <v>905</v>
      </c>
      <c r="L590">
        <v>1348</v>
      </c>
      <c r="N590">
        <v>1009</v>
      </c>
      <c r="O590" t="s">
        <v>193</v>
      </c>
      <c r="P590" t="s">
        <v>193</v>
      </c>
      <c r="Q590">
        <v>1000</v>
      </c>
      <c r="W590">
        <v>0</v>
      </c>
      <c r="X590">
        <v>1012095217</v>
      </c>
      <c r="Y590">
        <v>1.0499999999999999E-3</v>
      </c>
      <c r="AA590">
        <v>1820</v>
      </c>
      <c r="AB590">
        <v>0</v>
      </c>
      <c r="AC590">
        <v>0</v>
      </c>
      <c r="AD590">
        <v>0</v>
      </c>
      <c r="AE590">
        <v>1820</v>
      </c>
      <c r="AF590">
        <v>0</v>
      </c>
      <c r="AG590">
        <v>0</v>
      </c>
      <c r="AH590">
        <v>0</v>
      </c>
      <c r="AI590">
        <v>1</v>
      </c>
      <c r="AJ590">
        <v>1</v>
      </c>
      <c r="AK590">
        <v>1</v>
      </c>
      <c r="AL590">
        <v>1</v>
      </c>
      <c r="AN590">
        <v>0</v>
      </c>
      <c r="AO590">
        <v>1</v>
      </c>
      <c r="AP590">
        <v>0</v>
      </c>
      <c r="AQ590">
        <v>0</v>
      </c>
      <c r="AR590">
        <v>0</v>
      </c>
      <c r="AS590" t="s">
        <v>6</v>
      </c>
      <c r="AT590">
        <v>1.0499999999999999E-3</v>
      </c>
      <c r="AU590" t="s">
        <v>6</v>
      </c>
      <c r="AV590">
        <v>0</v>
      </c>
      <c r="AW590">
        <v>2</v>
      </c>
      <c r="AX590">
        <v>16782608</v>
      </c>
      <c r="AY590">
        <v>1</v>
      </c>
      <c r="AZ590">
        <v>0</v>
      </c>
      <c r="BA590">
        <v>578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Y590*Source!I379</f>
        <v>4.1999999999999997E-3</v>
      </c>
      <c r="CY590">
        <f t="shared" si="107"/>
        <v>1820</v>
      </c>
      <c r="CZ590">
        <f t="shared" si="108"/>
        <v>1820</v>
      </c>
      <c r="DA590">
        <f t="shared" si="109"/>
        <v>1</v>
      </c>
      <c r="DB590">
        <f t="shared" si="99"/>
        <v>1.91</v>
      </c>
      <c r="DC590">
        <f t="shared" si="100"/>
        <v>0</v>
      </c>
    </row>
    <row r="591" spans="1:107" x14ac:dyDescent="0.2">
      <c r="A591">
        <f>ROW(Source!A379)</f>
        <v>379</v>
      </c>
      <c r="B591">
        <v>16781625</v>
      </c>
      <c r="C591">
        <v>16782602</v>
      </c>
      <c r="D591">
        <v>15203834</v>
      </c>
      <c r="E591">
        <v>1</v>
      </c>
      <c r="F591">
        <v>1</v>
      </c>
      <c r="G591">
        <v>1</v>
      </c>
      <c r="H591">
        <v>3</v>
      </c>
      <c r="I591" t="s">
        <v>689</v>
      </c>
      <c r="J591" t="s">
        <v>690</v>
      </c>
      <c r="K591" t="s">
        <v>691</v>
      </c>
      <c r="L591">
        <v>1346</v>
      </c>
      <c r="N591">
        <v>1009</v>
      </c>
      <c r="O591" t="s">
        <v>201</v>
      </c>
      <c r="P591" t="s">
        <v>201</v>
      </c>
      <c r="Q591">
        <v>1</v>
      </c>
      <c r="W591">
        <v>0</v>
      </c>
      <c r="X591">
        <v>210558753</v>
      </c>
      <c r="Y591">
        <v>0.02</v>
      </c>
      <c r="AA591">
        <v>28.6</v>
      </c>
      <c r="AB591">
        <v>0</v>
      </c>
      <c r="AC591">
        <v>0</v>
      </c>
      <c r="AD591">
        <v>0</v>
      </c>
      <c r="AE591">
        <v>28.6</v>
      </c>
      <c r="AF591">
        <v>0</v>
      </c>
      <c r="AG591">
        <v>0</v>
      </c>
      <c r="AH591">
        <v>0</v>
      </c>
      <c r="AI591">
        <v>1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6</v>
      </c>
      <c r="AT591">
        <v>0.02</v>
      </c>
      <c r="AU591" t="s">
        <v>6</v>
      </c>
      <c r="AV591">
        <v>0</v>
      </c>
      <c r="AW591">
        <v>2</v>
      </c>
      <c r="AX591">
        <v>16782609</v>
      </c>
      <c r="AY591">
        <v>1</v>
      </c>
      <c r="AZ591">
        <v>0</v>
      </c>
      <c r="BA591">
        <v>579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Y591*Source!I379</f>
        <v>0.08</v>
      </c>
      <c r="CY591">
        <f t="shared" si="107"/>
        <v>28.6</v>
      </c>
      <c r="CZ591">
        <f t="shared" si="108"/>
        <v>28.6</v>
      </c>
      <c r="DA591">
        <f t="shared" si="109"/>
        <v>1</v>
      </c>
      <c r="DB591">
        <f t="shared" si="99"/>
        <v>0.56999999999999995</v>
      </c>
      <c r="DC591">
        <f t="shared" si="100"/>
        <v>0</v>
      </c>
    </row>
    <row r="592" spans="1:107" x14ac:dyDescent="0.2">
      <c r="A592">
        <f>ROW(Source!A379)</f>
        <v>379</v>
      </c>
      <c r="B592">
        <v>16781625</v>
      </c>
      <c r="C592">
        <v>16782602</v>
      </c>
      <c r="D592">
        <v>15217529</v>
      </c>
      <c r="E592">
        <v>1</v>
      </c>
      <c r="F592">
        <v>1</v>
      </c>
      <c r="G592">
        <v>1</v>
      </c>
      <c r="H592">
        <v>3</v>
      </c>
      <c r="I592" t="s">
        <v>974</v>
      </c>
      <c r="J592" t="s">
        <v>975</v>
      </c>
      <c r="K592" t="s">
        <v>976</v>
      </c>
      <c r="L592">
        <v>1355</v>
      </c>
      <c r="N592">
        <v>1010</v>
      </c>
      <c r="O592" t="s">
        <v>292</v>
      </c>
      <c r="P592" t="s">
        <v>292</v>
      </c>
      <c r="Q592">
        <v>100</v>
      </c>
      <c r="W592">
        <v>0</v>
      </c>
      <c r="X592">
        <v>-1427219203</v>
      </c>
      <c r="Y592">
        <v>0.05</v>
      </c>
      <c r="AA592">
        <v>143</v>
      </c>
      <c r="AB592">
        <v>0</v>
      </c>
      <c r="AC592">
        <v>0</v>
      </c>
      <c r="AD592">
        <v>0</v>
      </c>
      <c r="AE592">
        <v>143</v>
      </c>
      <c r="AF592">
        <v>0</v>
      </c>
      <c r="AG592">
        <v>0</v>
      </c>
      <c r="AH592">
        <v>0</v>
      </c>
      <c r="AI592">
        <v>1</v>
      </c>
      <c r="AJ592">
        <v>1</v>
      </c>
      <c r="AK592">
        <v>1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6</v>
      </c>
      <c r="AT592">
        <v>0.05</v>
      </c>
      <c r="AU592" t="s">
        <v>6</v>
      </c>
      <c r="AV592">
        <v>0</v>
      </c>
      <c r="AW592">
        <v>2</v>
      </c>
      <c r="AX592">
        <v>16782610</v>
      </c>
      <c r="AY592">
        <v>1</v>
      </c>
      <c r="AZ592">
        <v>0</v>
      </c>
      <c r="BA592">
        <v>580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Y592*Source!I379</f>
        <v>0.2</v>
      </c>
      <c r="CY592">
        <f t="shared" si="107"/>
        <v>143</v>
      </c>
      <c r="CZ592">
        <f t="shared" si="108"/>
        <v>143</v>
      </c>
      <c r="DA592">
        <f t="shared" si="109"/>
        <v>1</v>
      </c>
      <c r="DB592">
        <f t="shared" si="99"/>
        <v>7.15</v>
      </c>
      <c r="DC592">
        <f t="shared" si="100"/>
        <v>0</v>
      </c>
    </row>
    <row r="593" spans="1:107" x14ac:dyDescent="0.2">
      <c r="A593">
        <f>ROW(Source!A379)</f>
        <v>379</v>
      </c>
      <c r="B593">
        <v>16781625</v>
      </c>
      <c r="C593">
        <v>16782602</v>
      </c>
      <c r="D593">
        <v>15217579</v>
      </c>
      <c r="E593">
        <v>1</v>
      </c>
      <c r="F593">
        <v>1</v>
      </c>
      <c r="G593">
        <v>1</v>
      </c>
      <c r="H593">
        <v>3</v>
      </c>
      <c r="I593" t="s">
        <v>977</v>
      </c>
      <c r="J593" t="s">
        <v>978</v>
      </c>
      <c r="K593" t="s">
        <v>979</v>
      </c>
      <c r="L593">
        <v>1356</v>
      </c>
      <c r="N593">
        <v>1010</v>
      </c>
      <c r="O593" t="s">
        <v>748</v>
      </c>
      <c r="P593" t="s">
        <v>748</v>
      </c>
      <c r="Q593">
        <v>1000</v>
      </c>
      <c r="W593">
        <v>0</v>
      </c>
      <c r="X593">
        <v>2033598199</v>
      </c>
      <c r="Y593">
        <v>1.2200000000000001E-2</v>
      </c>
      <c r="AA593">
        <v>176.21</v>
      </c>
      <c r="AB593">
        <v>0</v>
      </c>
      <c r="AC593">
        <v>0</v>
      </c>
      <c r="AD593">
        <v>0</v>
      </c>
      <c r="AE593">
        <v>176.21</v>
      </c>
      <c r="AF593">
        <v>0</v>
      </c>
      <c r="AG593">
        <v>0</v>
      </c>
      <c r="AH593">
        <v>0</v>
      </c>
      <c r="AI593">
        <v>1</v>
      </c>
      <c r="AJ593">
        <v>1</v>
      </c>
      <c r="AK593">
        <v>1</v>
      </c>
      <c r="AL593">
        <v>1</v>
      </c>
      <c r="AN593">
        <v>0</v>
      </c>
      <c r="AO593">
        <v>1</v>
      </c>
      <c r="AP593">
        <v>0</v>
      </c>
      <c r="AQ593">
        <v>0</v>
      </c>
      <c r="AR593">
        <v>0</v>
      </c>
      <c r="AS593" t="s">
        <v>6</v>
      </c>
      <c r="AT593">
        <v>1.2200000000000001E-2</v>
      </c>
      <c r="AU593" t="s">
        <v>6</v>
      </c>
      <c r="AV593">
        <v>0</v>
      </c>
      <c r="AW593">
        <v>2</v>
      </c>
      <c r="AX593">
        <v>16782611</v>
      </c>
      <c r="AY593">
        <v>1</v>
      </c>
      <c r="AZ593">
        <v>0</v>
      </c>
      <c r="BA593">
        <v>581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Y593*Source!I379</f>
        <v>4.8800000000000003E-2</v>
      </c>
      <c r="CY593">
        <f t="shared" si="107"/>
        <v>176.21</v>
      </c>
      <c r="CZ593">
        <f t="shared" si="108"/>
        <v>176.21</v>
      </c>
      <c r="DA593">
        <f t="shared" si="109"/>
        <v>1</v>
      </c>
      <c r="DB593">
        <f t="shared" si="99"/>
        <v>2.15</v>
      </c>
      <c r="DC593">
        <f t="shared" si="100"/>
        <v>0</v>
      </c>
    </row>
    <row r="594" spans="1:107" x14ac:dyDescent="0.2">
      <c r="A594">
        <f>ROW(Source!A379)</f>
        <v>379</v>
      </c>
      <c r="B594">
        <v>16781625</v>
      </c>
      <c r="C594">
        <v>16782602</v>
      </c>
      <c r="D594">
        <v>15223029</v>
      </c>
      <c r="E594">
        <v>1</v>
      </c>
      <c r="F594">
        <v>1</v>
      </c>
      <c r="G594">
        <v>1</v>
      </c>
      <c r="H594">
        <v>3</v>
      </c>
      <c r="I594" t="s">
        <v>419</v>
      </c>
      <c r="J594" t="s">
        <v>421</v>
      </c>
      <c r="K594" t="s">
        <v>420</v>
      </c>
      <c r="L594">
        <v>1477</v>
      </c>
      <c r="N594">
        <v>1013</v>
      </c>
      <c r="O594" t="s">
        <v>411</v>
      </c>
      <c r="P594" t="s">
        <v>413</v>
      </c>
      <c r="Q594">
        <v>1</v>
      </c>
      <c r="W594">
        <v>0</v>
      </c>
      <c r="X594">
        <v>559331636</v>
      </c>
      <c r="Y594">
        <v>0.1</v>
      </c>
      <c r="AA594">
        <v>6920.41</v>
      </c>
      <c r="AB594">
        <v>0</v>
      </c>
      <c r="AC594">
        <v>0</v>
      </c>
      <c r="AD594">
        <v>0</v>
      </c>
      <c r="AE594">
        <v>6920.41</v>
      </c>
      <c r="AF594">
        <v>0</v>
      </c>
      <c r="AG594">
        <v>0</v>
      </c>
      <c r="AH594">
        <v>0</v>
      </c>
      <c r="AI594">
        <v>1</v>
      </c>
      <c r="AJ594">
        <v>1</v>
      </c>
      <c r="AK594">
        <v>1</v>
      </c>
      <c r="AL594">
        <v>1</v>
      </c>
      <c r="AN594">
        <v>0</v>
      </c>
      <c r="AO594">
        <v>0</v>
      </c>
      <c r="AP594">
        <v>0</v>
      </c>
      <c r="AQ594">
        <v>0</v>
      </c>
      <c r="AR594">
        <v>0</v>
      </c>
      <c r="AS594" t="s">
        <v>6</v>
      </c>
      <c r="AT594">
        <v>0.1</v>
      </c>
      <c r="AU594" t="s">
        <v>6</v>
      </c>
      <c r="AV594">
        <v>0</v>
      </c>
      <c r="AW594">
        <v>1</v>
      </c>
      <c r="AX594">
        <v>-1</v>
      </c>
      <c r="AY594">
        <v>0</v>
      </c>
      <c r="AZ594">
        <v>0</v>
      </c>
      <c r="BA594" t="s">
        <v>6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Y594*Source!I379</f>
        <v>0.4</v>
      </c>
      <c r="CY594">
        <f t="shared" si="107"/>
        <v>6920.41</v>
      </c>
      <c r="CZ594">
        <f t="shared" si="108"/>
        <v>6920.41</v>
      </c>
      <c r="DA594">
        <f t="shared" si="109"/>
        <v>1</v>
      </c>
      <c r="DB594">
        <f t="shared" si="99"/>
        <v>692.04</v>
      </c>
      <c r="DC594">
        <f t="shared" si="100"/>
        <v>0</v>
      </c>
    </row>
    <row r="595" spans="1:107" x14ac:dyDescent="0.2">
      <c r="A595">
        <f>ROW(Source!A379)</f>
        <v>379</v>
      </c>
      <c r="B595">
        <v>16781625</v>
      </c>
      <c r="C595">
        <v>16782602</v>
      </c>
      <c r="D595">
        <v>15164559</v>
      </c>
      <c r="E595">
        <v>17</v>
      </c>
      <c r="F595">
        <v>1</v>
      </c>
      <c r="G595">
        <v>1</v>
      </c>
      <c r="H595">
        <v>3</v>
      </c>
      <c r="I595" t="s">
        <v>692</v>
      </c>
      <c r="J595" t="s">
        <v>6</v>
      </c>
      <c r="K595" t="s">
        <v>693</v>
      </c>
      <c r="L595">
        <v>1374</v>
      </c>
      <c r="N595">
        <v>1013</v>
      </c>
      <c r="O595" t="s">
        <v>694</v>
      </c>
      <c r="P595" t="s">
        <v>694</v>
      </c>
      <c r="Q595">
        <v>1</v>
      </c>
      <c r="W595">
        <v>0</v>
      </c>
      <c r="X595">
        <v>-1731369543</v>
      </c>
      <c r="Y595">
        <v>1.18</v>
      </c>
      <c r="AA595">
        <v>1</v>
      </c>
      <c r="AB595">
        <v>0</v>
      </c>
      <c r="AC595">
        <v>0</v>
      </c>
      <c r="AD595">
        <v>0</v>
      </c>
      <c r="AE595">
        <v>1</v>
      </c>
      <c r="AF595">
        <v>0</v>
      </c>
      <c r="AG595">
        <v>0</v>
      </c>
      <c r="AH595">
        <v>0</v>
      </c>
      <c r="AI595">
        <v>1</v>
      </c>
      <c r="AJ595">
        <v>1</v>
      </c>
      <c r="AK595">
        <v>1</v>
      </c>
      <c r="AL595">
        <v>1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6</v>
      </c>
      <c r="AT595">
        <v>1.18</v>
      </c>
      <c r="AU595" t="s">
        <v>6</v>
      </c>
      <c r="AV595">
        <v>0</v>
      </c>
      <c r="AW595">
        <v>2</v>
      </c>
      <c r="AX595">
        <v>16782612</v>
      </c>
      <c r="AY595">
        <v>1</v>
      </c>
      <c r="AZ595">
        <v>0</v>
      </c>
      <c r="BA595">
        <v>582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Y595*Source!I379</f>
        <v>4.72</v>
      </c>
      <c r="CY595">
        <f t="shared" si="107"/>
        <v>1</v>
      </c>
      <c r="CZ595">
        <f t="shared" si="108"/>
        <v>1</v>
      </c>
      <c r="DA595">
        <f t="shared" si="109"/>
        <v>1</v>
      </c>
      <c r="DB595">
        <f t="shared" si="99"/>
        <v>1.18</v>
      </c>
      <c r="DC595">
        <f t="shared" si="100"/>
        <v>0</v>
      </c>
    </row>
    <row r="596" spans="1:107" x14ac:dyDescent="0.2">
      <c r="A596">
        <f>ROW(Source!A380)</f>
        <v>380</v>
      </c>
      <c r="B596">
        <v>16781639</v>
      </c>
      <c r="C596">
        <v>16782602</v>
      </c>
      <c r="D596">
        <v>15430397</v>
      </c>
      <c r="E596">
        <v>1</v>
      </c>
      <c r="F596">
        <v>1</v>
      </c>
      <c r="G596">
        <v>1</v>
      </c>
      <c r="H596">
        <v>1</v>
      </c>
      <c r="I596" t="s">
        <v>695</v>
      </c>
      <c r="J596" t="s">
        <v>6</v>
      </c>
      <c r="K596" t="s">
        <v>696</v>
      </c>
      <c r="L596">
        <v>1191</v>
      </c>
      <c r="N596">
        <v>1013</v>
      </c>
      <c r="O596" t="s">
        <v>660</v>
      </c>
      <c r="P596" t="s">
        <v>660</v>
      </c>
      <c r="Q596">
        <v>1</v>
      </c>
      <c r="W596">
        <v>0</v>
      </c>
      <c r="X596">
        <v>-1081351934</v>
      </c>
      <c r="Y596">
        <v>6.29</v>
      </c>
      <c r="AA596">
        <v>0</v>
      </c>
      <c r="AB596">
        <v>0</v>
      </c>
      <c r="AC596">
        <v>0</v>
      </c>
      <c r="AD596">
        <v>62.6</v>
      </c>
      <c r="AE596">
        <v>0</v>
      </c>
      <c r="AF596">
        <v>0</v>
      </c>
      <c r="AG596">
        <v>0</v>
      </c>
      <c r="AH596">
        <v>9.4</v>
      </c>
      <c r="AI596">
        <v>1</v>
      </c>
      <c r="AJ596">
        <v>1</v>
      </c>
      <c r="AK596">
        <v>1</v>
      </c>
      <c r="AL596">
        <v>6.66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6</v>
      </c>
      <c r="AT596">
        <v>6.29</v>
      </c>
      <c r="AU596" t="s">
        <v>6</v>
      </c>
      <c r="AV596">
        <v>1</v>
      </c>
      <c r="AW596">
        <v>2</v>
      </c>
      <c r="AX596">
        <v>16782603</v>
      </c>
      <c r="AY596">
        <v>1</v>
      </c>
      <c r="AZ596">
        <v>0</v>
      </c>
      <c r="BA596">
        <v>583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Y596*Source!I380</f>
        <v>25.16</v>
      </c>
      <c r="CY596">
        <f>AD596</f>
        <v>62.6</v>
      </c>
      <c r="CZ596">
        <f>AH596</f>
        <v>9.4</v>
      </c>
      <c r="DA596">
        <f>AL596</f>
        <v>6.66</v>
      </c>
      <c r="DB596">
        <f t="shared" si="99"/>
        <v>59.13</v>
      </c>
      <c r="DC596">
        <f t="shared" si="100"/>
        <v>0</v>
      </c>
    </row>
    <row r="597" spans="1:107" x14ac:dyDescent="0.2">
      <c r="A597">
        <f>ROW(Source!A380)</f>
        <v>380</v>
      </c>
      <c r="B597">
        <v>16781639</v>
      </c>
      <c r="C597">
        <v>16782602</v>
      </c>
      <c r="D597">
        <v>15430395</v>
      </c>
      <c r="E597">
        <v>1</v>
      </c>
      <c r="F597">
        <v>1</v>
      </c>
      <c r="G597">
        <v>1</v>
      </c>
      <c r="H597">
        <v>1</v>
      </c>
      <c r="I597" t="s">
        <v>661</v>
      </c>
      <c r="J597" t="s">
        <v>6</v>
      </c>
      <c r="K597" t="s">
        <v>662</v>
      </c>
      <c r="L597">
        <v>1191</v>
      </c>
      <c r="N597">
        <v>1013</v>
      </c>
      <c r="O597" t="s">
        <v>660</v>
      </c>
      <c r="P597" t="s">
        <v>660</v>
      </c>
      <c r="Q597">
        <v>1</v>
      </c>
      <c r="W597">
        <v>0</v>
      </c>
      <c r="X597">
        <v>-1417349443</v>
      </c>
      <c r="Y597">
        <v>0.06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1</v>
      </c>
      <c r="AJ597">
        <v>1</v>
      </c>
      <c r="AK597">
        <v>6.66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6</v>
      </c>
      <c r="AT597">
        <v>0.06</v>
      </c>
      <c r="AU597" t="s">
        <v>6</v>
      </c>
      <c r="AV597">
        <v>2</v>
      </c>
      <c r="AW597">
        <v>2</v>
      </c>
      <c r="AX597">
        <v>16782604</v>
      </c>
      <c r="AY597">
        <v>1</v>
      </c>
      <c r="AZ597">
        <v>0</v>
      </c>
      <c r="BA597">
        <v>584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Y597*Source!I380</f>
        <v>0.24</v>
      </c>
      <c r="CY597">
        <f>AD597</f>
        <v>0</v>
      </c>
      <c r="CZ597">
        <f>AH597</f>
        <v>0</v>
      </c>
      <c r="DA597">
        <f>AL597</f>
        <v>1</v>
      </c>
      <c r="DB597">
        <f t="shared" si="99"/>
        <v>0</v>
      </c>
      <c r="DC597">
        <f t="shared" si="100"/>
        <v>0</v>
      </c>
    </row>
    <row r="598" spans="1:107" x14ac:dyDescent="0.2">
      <c r="A598">
        <f>ROW(Source!A380)</f>
        <v>380</v>
      </c>
      <c r="B598">
        <v>16781639</v>
      </c>
      <c r="C598">
        <v>16782602</v>
      </c>
      <c r="D598">
        <v>15247680</v>
      </c>
      <c r="E598">
        <v>1</v>
      </c>
      <c r="F598">
        <v>1</v>
      </c>
      <c r="G598">
        <v>1</v>
      </c>
      <c r="H598">
        <v>2</v>
      </c>
      <c r="I598" t="s">
        <v>671</v>
      </c>
      <c r="J598" t="s">
        <v>672</v>
      </c>
      <c r="K598" t="s">
        <v>673</v>
      </c>
      <c r="L598">
        <v>1368</v>
      </c>
      <c r="N598">
        <v>1011</v>
      </c>
      <c r="O598" t="s">
        <v>666</v>
      </c>
      <c r="P598" t="s">
        <v>666</v>
      </c>
      <c r="Q598">
        <v>1</v>
      </c>
      <c r="W598">
        <v>0</v>
      </c>
      <c r="X598">
        <v>-1718674368</v>
      </c>
      <c r="Y598">
        <v>0.03</v>
      </c>
      <c r="AA598">
        <v>0</v>
      </c>
      <c r="AB598">
        <v>745.85</v>
      </c>
      <c r="AC598">
        <v>13.5</v>
      </c>
      <c r="AD598">
        <v>0</v>
      </c>
      <c r="AE598">
        <v>0</v>
      </c>
      <c r="AF598">
        <v>111.99</v>
      </c>
      <c r="AG598">
        <v>13.5</v>
      </c>
      <c r="AH598">
        <v>0</v>
      </c>
      <c r="AI598">
        <v>1</v>
      </c>
      <c r="AJ598">
        <v>6.66</v>
      </c>
      <c r="AK598">
        <v>1</v>
      </c>
      <c r="AL598">
        <v>1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6</v>
      </c>
      <c r="AT598">
        <v>0.03</v>
      </c>
      <c r="AU598" t="s">
        <v>6</v>
      </c>
      <c r="AV598">
        <v>0</v>
      </c>
      <c r="AW598">
        <v>2</v>
      </c>
      <c r="AX598">
        <v>16782605</v>
      </c>
      <c r="AY598">
        <v>1</v>
      </c>
      <c r="AZ598">
        <v>0</v>
      </c>
      <c r="BA598">
        <v>585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Y598*Source!I380</f>
        <v>0.12</v>
      </c>
      <c r="CY598">
        <f>AB598</f>
        <v>745.85</v>
      </c>
      <c r="CZ598">
        <f>AF598</f>
        <v>111.99</v>
      </c>
      <c r="DA598">
        <f>AJ598</f>
        <v>6.66</v>
      </c>
      <c r="DB598">
        <f t="shared" ref="DB598:DB661" si="110">ROUND(ROUND(AT598*CZ598,2),6)</f>
        <v>3.36</v>
      </c>
      <c r="DC598">
        <f t="shared" ref="DC598:DC661" si="111">ROUND(ROUND(AT598*AG598,2),6)</f>
        <v>0.41</v>
      </c>
    </row>
    <row r="599" spans="1:107" x14ac:dyDescent="0.2">
      <c r="A599">
        <f>ROW(Source!A380)</f>
        <v>380</v>
      </c>
      <c r="B599">
        <v>16781639</v>
      </c>
      <c r="C599">
        <v>16782602</v>
      </c>
      <c r="D599">
        <v>15249073</v>
      </c>
      <c r="E599">
        <v>1</v>
      </c>
      <c r="F599">
        <v>1</v>
      </c>
      <c r="G599">
        <v>1</v>
      </c>
      <c r="H599">
        <v>2</v>
      </c>
      <c r="I599" t="s">
        <v>674</v>
      </c>
      <c r="J599" t="s">
        <v>675</v>
      </c>
      <c r="K599" t="s">
        <v>676</v>
      </c>
      <c r="L599">
        <v>1368</v>
      </c>
      <c r="N599">
        <v>1011</v>
      </c>
      <c r="O599" t="s">
        <v>666</v>
      </c>
      <c r="P599" t="s">
        <v>666</v>
      </c>
      <c r="Q599">
        <v>1</v>
      </c>
      <c r="W599">
        <v>0</v>
      </c>
      <c r="X599">
        <v>1372534845</v>
      </c>
      <c r="Y599">
        <v>0.03</v>
      </c>
      <c r="AA599">
        <v>0</v>
      </c>
      <c r="AB599">
        <v>437.63</v>
      </c>
      <c r="AC599">
        <v>11.6</v>
      </c>
      <c r="AD599">
        <v>0</v>
      </c>
      <c r="AE599">
        <v>0</v>
      </c>
      <c r="AF599">
        <v>65.709999999999994</v>
      </c>
      <c r="AG599">
        <v>11.6</v>
      </c>
      <c r="AH599">
        <v>0</v>
      </c>
      <c r="AI599">
        <v>1</v>
      </c>
      <c r="AJ599">
        <v>6.66</v>
      </c>
      <c r="AK599">
        <v>1</v>
      </c>
      <c r="AL599">
        <v>1</v>
      </c>
      <c r="AN599">
        <v>0</v>
      </c>
      <c r="AO599">
        <v>1</v>
      </c>
      <c r="AP599">
        <v>0</v>
      </c>
      <c r="AQ599">
        <v>0</v>
      </c>
      <c r="AR599">
        <v>0</v>
      </c>
      <c r="AS599" t="s">
        <v>6</v>
      </c>
      <c r="AT599">
        <v>0.03</v>
      </c>
      <c r="AU599" t="s">
        <v>6</v>
      </c>
      <c r="AV599">
        <v>0</v>
      </c>
      <c r="AW599">
        <v>2</v>
      </c>
      <c r="AX599">
        <v>16782606</v>
      </c>
      <c r="AY599">
        <v>1</v>
      </c>
      <c r="AZ599">
        <v>0</v>
      </c>
      <c r="BA599">
        <v>586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Y599*Source!I380</f>
        <v>0.12</v>
      </c>
      <c r="CY599">
        <f>AB599</f>
        <v>437.63</v>
      </c>
      <c r="CZ599">
        <f>AF599</f>
        <v>65.709999999999994</v>
      </c>
      <c r="DA599">
        <f>AJ599</f>
        <v>6.66</v>
      </c>
      <c r="DB599">
        <f t="shared" si="110"/>
        <v>1.97</v>
      </c>
      <c r="DC599">
        <f t="shared" si="111"/>
        <v>0.35</v>
      </c>
    </row>
    <row r="600" spans="1:107" x14ac:dyDescent="0.2">
      <c r="A600">
        <f>ROW(Source!A380)</f>
        <v>380</v>
      </c>
      <c r="B600">
        <v>16781639</v>
      </c>
      <c r="C600">
        <v>16782602</v>
      </c>
      <c r="D600">
        <v>15167588</v>
      </c>
      <c r="E600">
        <v>1</v>
      </c>
      <c r="F600">
        <v>1</v>
      </c>
      <c r="G600">
        <v>1</v>
      </c>
      <c r="H600">
        <v>3</v>
      </c>
      <c r="I600" t="s">
        <v>950</v>
      </c>
      <c r="J600" t="s">
        <v>951</v>
      </c>
      <c r="K600" t="s">
        <v>952</v>
      </c>
      <c r="L600">
        <v>1346</v>
      </c>
      <c r="N600">
        <v>1009</v>
      </c>
      <c r="O600" t="s">
        <v>201</v>
      </c>
      <c r="P600" t="s">
        <v>201</v>
      </c>
      <c r="Q600">
        <v>1</v>
      </c>
      <c r="W600">
        <v>0</v>
      </c>
      <c r="X600">
        <v>-1088866022</v>
      </c>
      <c r="Y600">
        <v>0.32</v>
      </c>
      <c r="AA600">
        <v>202.46</v>
      </c>
      <c r="AB600">
        <v>0</v>
      </c>
      <c r="AC600">
        <v>0</v>
      </c>
      <c r="AD600">
        <v>0</v>
      </c>
      <c r="AE600">
        <v>30.4</v>
      </c>
      <c r="AF600">
        <v>0</v>
      </c>
      <c r="AG600">
        <v>0</v>
      </c>
      <c r="AH600">
        <v>0</v>
      </c>
      <c r="AI600">
        <v>6.66</v>
      </c>
      <c r="AJ600">
        <v>1</v>
      </c>
      <c r="AK600">
        <v>1</v>
      </c>
      <c r="AL600">
        <v>1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6</v>
      </c>
      <c r="AT600">
        <v>0.32</v>
      </c>
      <c r="AU600" t="s">
        <v>6</v>
      </c>
      <c r="AV600">
        <v>0</v>
      </c>
      <c r="AW600">
        <v>2</v>
      </c>
      <c r="AX600">
        <v>16782607</v>
      </c>
      <c r="AY600">
        <v>1</v>
      </c>
      <c r="AZ600">
        <v>0</v>
      </c>
      <c r="BA600">
        <v>587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Y600*Source!I380</f>
        <v>1.28</v>
      </c>
      <c r="CY600">
        <f t="shared" ref="CY600:CY606" si="112">AA600</f>
        <v>202.46</v>
      </c>
      <c r="CZ600">
        <f t="shared" ref="CZ600:CZ606" si="113">AE600</f>
        <v>30.4</v>
      </c>
      <c r="DA600">
        <f t="shared" ref="DA600:DA606" si="114">AI600</f>
        <v>6.66</v>
      </c>
      <c r="DB600">
        <f t="shared" si="110"/>
        <v>9.73</v>
      </c>
      <c r="DC600">
        <f t="shared" si="111"/>
        <v>0</v>
      </c>
    </row>
    <row r="601" spans="1:107" x14ac:dyDescent="0.2">
      <c r="A601">
        <f>ROW(Source!A380)</f>
        <v>380</v>
      </c>
      <c r="B601">
        <v>16781639</v>
      </c>
      <c r="C601">
        <v>16782602</v>
      </c>
      <c r="D601">
        <v>15167867</v>
      </c>
      <c r="E601">
        <v>1</v>
      </c>
      <c r="F601">
        <v>1</v>
      </c>
      <c r="G601">
        <v>1</v>
      </c>
      <c r="H601">
        <v>3</v>
      </c>
      <c r="I601" t="s">
        <v>903</v>
      </c>
      <c r="J601" t="s">
        <v>904</v>
      </c>
      <c r="K601" t="s">
        <v>905</v>
      </c>
      <c r="L601">
        <v>1348</v>
      </c>
      <c r="N601">
        <v>1009</v>
      </c>
      <c r="O601" t="s">
        <v>193</v>
      </c>
      <c r="P601" t="s">
        <v>193</v>
      </c>
      <c r="Q601">
        <v>1000</v>
      </c>
      <c r="W601">
        <v>0</v>
      </c>
      <c r="X601">
        <v>1012095217</v>
      </c>
      <c r="Y601">
        <v>1.0499999999999999E-3</v>
      </c>
      <c r="AA601">
        <v>12121.2</v>
      </c>
      <c r="AB601">
        <v>0</v>
      </c>
      <c r="AC601">
        <v>0</v>
      </c>
      <c r="AD601">
        <v>0</v>
      </c>
      <c r="AE601">
        <v>1820</v>
      </c>
      <c r="AF601">
        <v>0</v>
      </c>
      <c r="AG601">
        <v>0</v>
      </c>
      <c r="AH601">
        <v>0</v>
      </c>
      <c r="AI601">
        <v>6.66</v>
      </c>
      <c r="AJ601">
        <v>1</v>
      </c>
      <c r="AK601">
        <v>1</v>
      </c>
      <c r="AL601">
        <v>1</v>
      </c>
      <c r="AN601">
        <v>0</v>
      </c>
      <c r="AO601">
        <v>1</v>
      </c>
      <c r="AP601">
        <v>0</v>
      </c>
      <c r="AQ601">
        <v>0</v>
      </c>
      <c r="AR601">
        <v>0</v>
      </c>
      <c r="AS601" t="s">
        <v>6</v>
      </c>
      <c r="AT601">
        <v>1.0499999999999999E-3</v>
      </c>
      <c r="AU601" t="s">
        <v>6</v>
      </c>
      <c r="AV601">
        <v>0</v>
      </c>
      <c r="AW601">
        <v>2</v>
      </c>
      <c r="AX601">
        <v>16782608</v>
      </c>
      <c r="AY601">
        <v>1</v>
      </c>
      <c r="AZ601">
        <v>0</v>
      </c>
      <c r="BA601">
        <v>588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Y601*Source!I380</f>
        <v>4.1999999999999997E-3</v>
      </c>
      <c r="CY601">
        <f t="shared" si="112"/>
        <v>12121.2</v>
      </c>
      <c r="CZ601">
        <f t="shared" si="113"/>
        <v>1820</v>
      </c>
      <c r="DA601">
        <f t="shared" si="114"/>
        <v>6.66</v>
      </c>
      <c r="DB601">
        <f t="shared" si="110"/>
        <v>1.91</v>
      </c>
      <c r="DC601">
        <f t="shared" si="111"/>
        <v>0</v>
      </c>
    </row>
    <row r="602" spans="1:107" x14ac:dyDescent="0.2">
      <c r="A602">
        <f>ROW(Source!A380)</f>
        <v>380</v>
      </c>
      <c r="B602">
        <v>16781639</v>
      </c>
      <c r="C602">
        <v>16782602</v>
      </c>
      <c r="D602">
        <v>15203834</v>
      </c>
      <c r="E602">
        <v>1</v>
      </c>
      <c r="F602">
        <v>1</v>
      </c>
      <c r="G602">
        <v>1</v>
      </c>
      <c r="H602">
        <v>3</v>
      </c>
      <c r="I602" t="s">
        <v>689</v>
      </c>
      <c r="J602" t="s">
        <v>690</v>
      </c>
      <c r="K602" t="s">
        <v>691</v>
      </c>
      <c r="L602">
        <v>1346</v>
      </c>
      <c r="N602">
        <v>1009</v>
      </c>
      <c r="O602" t="s">
        <v>201</v>
      </c>
      <c r="P602" t="s">
        <v>201</v>
      </c>
      <c r="Q602">
        <v>1</v>
      </c>
      <c r="W602">
        <v>0</v>
      </c>
      <c r="X602">
        <v>210558753</v>
      </c>
      <c r="Y602">
        <v>0.02</v>
      </c>
      <c r="AA602">
        <v>190.48</v>
      </c>
      <c r="AB602">
        <v>0</v>
      </c>
      <c r="AC602">
        <v>0</v>
      </c>
      <c r="AD602">
        <v>0</v>
      </c>
      <c r="AE602">
        <v>28.6</v>
      </c>
      <c r="AF602">
        <v>0</v>
      </c>
      <c r="AG602">
        <v>0</v>
      </c>
      <c r="AH602">
        <v>0</v>
      </c>
      <c r="AI602">
        <v>6.66</v>
      </c>
      <c r="AJ602">
        <v>1</v>
      </c>
      <c r="AK602">
        <v>1</v>
      </c>
      <c r="AL602">
        <v>1</v>
      </c>
      <c r="AN602">
        <v>0</v>
      </c>
      <c r="AO602">
        <v>1</v>
      </c>
      <c r="AP602">
        <v>0</v>
      </c>
      <c r="AQ602">
        <v>0</v>
      </c>
      <c r="AR602">
        <v>0</v>
      </c>
      <c r="AS602" t="s">
        <v>6</v>
      </c>
      <c r="AT602">
        <v>0.02</v>
      </c>
      <c r="AU602" t="s">
        <v>6</v>
      </c>
      <c r="AV602">
        <v>0</v>
      </c>
      <c r="AW602">
        <v>2</v>
      </c>
      <c r="AX602">
        <v>16782609</v>
      </c>
      <c r="AY602">
        <v>1</v>
      </c>
      <c r="AZ602">
        <v>0</v>
      </c>
      <c r="BA602">
        <v>589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Y602*Source!I380</f>
        <v>0.08</v>
      </c>
      <c r="CY602">
        <f t="shared" si="112"/>
        <v>190.48</v>
      </c>
      <c r="CZ602">
        <f t="shared" si="113"/>
        <v>28.6</v>
      </c>
      <c r="DA602">
        <f t="shared" si="114"/>
        <v>6.66</v>
      </c>
      <c r="DB602">
        <f t="shared" si="110"/>
        <v>0.56999999999999995</v>
      </c>
      <c r="DC602">
        <f t="shared" si="111"/>
        <v>0</v>
      </c>
    </row>
    <row r="603" spans="1:107" x14ac:dyDescent="0.2">
      <c r="A603">
        <f>ROW(Source!A380)</f>
        <v>380</v>
      </c>
      <c r="B603">
        <v>16781639</v>
      </c>
      <c r="C603">
        <v>16782602</v>
      </c>
      <c r="D603">
        <v>15217529</v>
      </c>
      <c r="E603">
        <v>1</v>
      </c>
      <c r="F603">
        <v>1</v>
      </c>
      <c r="G603">
        <v>1</v>
      </c>
      <c r="H603">
        <v>3</v>
      </c>
      <c r="I603" t="s">
        <v>974</v>
      </c>
      <c r="J603" t="s">
        <v>975</v>
      </c>
      <c r="K603" t="s">
        <v>976</v>
      </c>
      <c r="L603">
        <v>1355</v>
      </c>
      <c r="N603">
        <v>1010</v>
      </c>
      <c r="O603" t="s">
        <v>292</v>
      </c>
      <c r="P603" t="s">
        <v>292</v>
      </c>
      <c r="Q603">
        <v>100</v>
      </c>
      <c r="W603">
        <v>0</v>
      </c>
      <c r="X603">
        <v>-1427219203</v>
      </c>
      <c r="Y603">
        <v>0.05</v>
      </c>
      <c r="AA603">
        <v>952.38</v>
      </c>
      <c r="AB603">
        <v>0</v>
      </c>
      <c r="AC603">
        <v>0</v>
      </c>
      <c r="AD603">
        <v>0</v>
      </c>
      <c r="AE603">
        <v>143</v>
      </c>
      <c r="AF603">
        <v>0</v>
      </c>
      <c r="AG603">
        <v>0</v>
      </c>
      <c r="AH603">
        <v>0</v>
      </c>
      <c r="AI603">
        <v>6.66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6</v>
      </c>
      <c r="AT603">
        <v>0.05</v>
      </c>
      <c r="AU603" t="s">
        <v>6</v>
      </c>
      <c r="AV603">
        <v>0</v>
      </c>
      <c r="AW603">
        <v>2</v>
      </c>
      <c r="AX603">
        <v>16782610</v>
      </c>
      <c r="AY603">
        <v>1</v>
      </c>
      <c r="AZ603">
        <v>0</v>
      </c>
      <c r="BA603">
        <v>590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Y603*Source!I380</f>
        <v>0.2</v>
      </c>
      <c r="CY603">
        <f t="shared" si="112"/>
        <v>952.38</v>
      </c>
      <c r="CZ603">
        <f t="shared" si="113"/>
        <v>143</v>
      </c>
      <c r="DA603">
        <f t="shared" si="114"/>
        <v>6.66</v>
      </c>
      <c r="DB603">
        <f t="shared" si="110"/>
        <v>7.15</v>
      </c>
      <c r="DC603">
        <f t="shared" si="111"/>
        <v>0</v>
      </c>
    </row>
    <row r="604" spans="1:107" x14ac:dyDescent="0.2">
      <c r="A604">
        <f>ROW(Source!A380)</f>
        <v>380</v>
      </c>
      <c r="B604">
        <v>16781639</v>
      </c>
      <c r="C604">
        <v>16782602</v>
      </c>
      <c r="D604">
        <v>15217579</v>
      </c>
      <c r="E604">
        <v>1</v>
      </c>
      <c r="F604">
        <v>1</v>
      </c>
      <c r="G604">
        <v>1</v>
      </c>
      <c r="H604">
        <v>3</v>
      </c>
      <c r="I604" t="s">
        <v>977</v>
      </c>
      <c r="J604" t="s">
        <v>978</v>
      </c>
      <c r="K604" t="s">
        <v>979</v>
      </c>
      <c r="L604">
        <v>1356</v>
      </c>
      <c r="N604">
        <v>1010</v>
      </c>
      <c r="O604" t="s">
        <v>748</v>
      </c>
      <c r="P604" t="s">
        <v>748</v>
      </c>
      <c r="Q604">
        <v>1000</v>
      </c>
      <c r="W604">
        <v>0</v>
      </c>
      <c r="X604">
        <v>2033598199</v>
      </c>
      <c r="Y604">
        <v>1.2200000000000001E-2</v>
      </c>
      <c r="AA604">
        <v>1173.56</v>
      </c>
      <c r="AB604">
        <v>0</v>
      </c>
      <c r="AC604">
        <v>0</v>
      </c>
      <c r="AD604">
        <v>0</v>
      </c>
      <c r="AE604">
        <v>176.21</v>
      </c>
      <c r="AF604">
        <v>0</v>
      </c>
      <c r="AG604">
        <v>0</v>
      </c>
      <c r="AH604">
        <v>0</v>
      </c>
      <c r="AI604">
        <v>6.66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6</v>
      </c>
      <c r="AT604">
        <v>1.2200000000000001E-2</v>
      </c>
      <c r="AU604" t="s">
        <v>6</v>
      </c>
      <c r="AV604">
        <v>0</v>
      </c>
      <c r="AW604">
        <v>2</v>
      </c>
      <c r="AX604">
        <v>16782611</v>
      </c>
      <c r="AY604">
        <v>1</v>
      </c>
      <c r="AZ604">
        <v>0</v>
      </c>
      <c r="BA604">
        <v>591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Y604*Source!I380</f>
        <v>4.8800000000000003E-2</v>
      </c>
      <c r="CY604">
        <f t="shared" si="112"/>
        <v>1173.56</v>
      </c>
      <c r="CZ604">
        <f t="shared" si="113"/>
        <v>176.21</v>
      </c>
      <c r="DA604">
        <f t="shared" si="114"/>
        <v>6.66</v>
      </c>
      <c r="DB604">
        <f t="shared" si="110"/>
        <v>2.15</v>
      </c>
      <c r="DC604">
        <f t="shared" si="111"/>
        <v>0</v>
      </c>
    </row>
    <row r="605" spans="1:107" x14ac:dyDescent="0.2">
      <c r="A605">
        <f>ROW(Source!A380)</f>
        <v>380</v>
      </c>
      <c r="B605">
        <v>16781639</v>
      </c>
      <c r="C605">
        <v>16782602</v>
      </c>
      <c r="D605">
        <v>15223029</v>
      </c>
      <c r="E605">
        <v>1</v>
      </c>
      <c r="F605">
        <v>1</v>
      </c>
      <c r="G605">
        <v>1</v>
      </c>
      <c r="H605">
        <v>3</v>
      </c>
      <c r="I605" t="s">
        <v>419</v>
      </c>
      <c r="J605" t="s">
        <v>421</v>
      </c>
      <c r="K605" t="s">
        <v>420</v>
      </c>
      <c r="L605">
        <v>1477</v>
      </c>
      <c r="N605">
        <v>1013</v>
      </c>
      <c r="O605" t="s">
        <v>411</v>
      </c>
      <c r="P605" t="s">
        <v>413</v>
      </c>
      <c r="Q605">
        <v>1</v>
      </c>
      <c r="W605">
        <v>0</v>
      </c>
      <c r="X605">
        <v>559331636</v>
      </c>
      <c r="Y605">
        <v>0.1</v>
      </c>
      <c r="AA605">
        <v>46089.93</v>
      </c>
      <c r="AB605">
        <v>0</v>
      </c>
      <c r="AC605">
        <v>0</v>
      </c>
      <c r="AD605">
        <v>0</v>
      </c>
      <c r="AE605">
        <v>6920.41</v>
      </c>
      <c r="AF605">
        <v>0</v>
      </c>
      <c r="AG605">
        <v>0</v>
      </c>
      <c r="AH605">
        <v>0</v>
      </c>
      <c r="AI605">
        <v>6.66</v>
      </c>
      <c r="AJ605">
        <v>1</v>
      </c>
      <c r="AK605">
        <v>1</v>
      </c>
      <c r="AL605">
        <v>1</v>
      </c>
      <c r="AN605">
        <v>0</v>
      </c>
      <c r="AO605">
        <v>0</v>
      </c>
      <c r="AP605">
        <v>0</v>
      </c>
      <c r="AQ605">
        <v>0</v>
      </c>
      <c r="AR605">
        <v>0</v>
      </c>
      <c r="AS605" t="s">
        <v>6</v>
      </c>
      <c r="AT605">
        <v>0.1</v>
      </c>
      <c r="AU605" t="s">
        <v>6</v>
      </c>
      <c r="AV605">
        <v>0</v>
      </c>
      <c r="AW605">
        <v>1</v>
      </c>
      <c r="AX605">
        <v>-1</v>
      </c>
      <c r="AY605">
        <v>0</v>
      </c>
      <c r="AZ605">
        <v>0</v>
      </c>
      <c r="BA605" t="s">
        <v>6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Y605*Source!I380</f>
        <v>0.4</v>
      </c>
      <c r="CY605">
        <f t="shared" si="112"/>
        <v>46089.93</v>
      </c>
      <c r="CZ605">
        <f t="shared" si="113"/>
        <v>6920.41</v>
      </c>
      <c r="DA605">
        <f t="shared" si="114"/>
        <v>6.66</v>
      </c>
      <c r="DB605">
        <f t="shared" si="110"/>
        <v>692.04</v>
      </c>
      <c r="DC605">
        <f t="shared" si="111"/>
        <v>0</v>
      </c>
    </row>
    <row r="606" spans="1:107" x14ac:dyDescent="0.2">
      <c r="A606">
        <f>ROW(Source!A380)</f>
        <v>380</v>
      </c>
      <c r="B606">
        <v>16781639</v>
      </c>
      <c r="C606">
        <v>16782602</v>
      </c>
      <c r="D606">
        <v>15164559</v>
      </c>
      <c r="E606">
        <v>17</v>
      </c>
      <c r="F606">
        <v>1</v>
      </c>
      <c r="G606">
        <v>1</v>
      </c>
      <c r="H606">
        <v>3</v>
      </c>
      <c r="I606" t="s">
        <v>692</v>
      </c>
      <c r="J606" t="s">
        <v>6</v>
      </c>
      <c r="K606" t="s">
        <v>693</v>
      </c>
      <c r="L606">
        <v>1374</v>
      </c>
      <c r="N606">
        <v>1013</v>
      </c>
      <c r="O606" t="s">
        <v>694</v>
      </c>
      <c r="P606" t="s">
        <v>694</v>
      </c>
      <c r="Q606">
        <v>1</v>
      </c>
      <c r="W606">
        <v>0</v>
      </c>
      <c r="X606">
        <v>-1731369543</v>
      </c>
      <c r="Y606">
        <v>1.18</v>
      </c>
      <c r="AA606">
        <v>1</v>
      </c>
      <c r="AB606">
        <v>0</v>
      </c>
      <c r="AC606">
        <v>0</v>
      </c>
      <c r="AD606">
        <v>0</v>
      </c>
      <c r="AE606">
        <v>1</v>
      </c>
      <c r="AF606">
        <v>0</v>
      </c>
      <c r="AG606">
        <v>0</v>
      </c>
      <c r="AH606">
        <v>0</v>
      </c>
      <c r="AI606">
        <v>1</v>
      </c>
      <c r="AJ606">
        <v>1</v>
      </c>
      <c r="AK606">
        <v>1</v>
      </c>
      <c r="AL606">
        <v>1</v>
      </c>
      <c r="AN606">
        <v>0</v>
      </c>
      <c r="AO606">
        <v>1</v>
      </c>
      <c r="AP606">
        <v>0</v>
      </c>
      <c r="AQ606">
        <v>0</v>
      </c>
      <c r="AR606">
        <v>0</v>
      </c>
      <c r="AS606" t="s">
        <v>6</v>
      </c>
      <c r="AT606">
        <v>1.18</v>
      </c>
      <c r="AU606" t="s">
        <v>6</v>
      </c>
      <c r="AV606">
        <v>0</v>
      </c>
      <c r="AW606">
        <v>2</v>
      </c>
      <c r="AX606">
        <v>16782612</v>
      </c>
      <c r="AY606">
        <v>1</v>
      </c>
      <c r="AZ606">
        <v>0</v>
      </c>
      <c r="BA606">
        <v>592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Y606*Source!I380</f>
        <v>4.72</v>
      </c>
      <c r="CY606">
        <f t="shared" si="112"/>
        <v>1</v>
      </c>
      <c r="CZ606">
        <f t="shared" si="113"/>
        <v>1</v>
      </c>
      <c r="DA606">
        <f t="shared" si="114"/>
        <v>1</v>
      </c>
      <c r="DB606">
        <f t="shared" si="110"/>
        <v>1.18</v>
      </c>
      <c r="DC606">
        <f t="shared" si="111"/>
        <v>0</v>
      </c>
    </row>
    <row r="607" spans="1:107" x14ac:dyDescent="0.2">
      <c r="A607">
        <f>ROW(Source!A383)</f>
        <v>383</v>
      </c>
      <c r="B607">
        <v>16781625</v>
      </c>
      <c r="C607">
        <v>16782619</v>
      </c>
      <c r="D607">
        <v>15436556</v>
      </c>
      <c r="E607">
        <v>1</v>
      </c>
      <c r="F607">
        <v>1</v>
      </c>
      <c r="G607">
        <v>1</v>
      </c>
      <c r="H607">
        <v>1</v>
      </c>
      <c r="I607" t="s">
        <v>836</v>
      </c>
      <c r="J607" t="s">
        <v>6</v>
      </c>
      <c r="K607" t="s">
        <v>837</v>
      </c>
      <c r="L607">
        <v>1191</v>
      </c>
      <c r="N607">
        <v>1013</v>
      </c>
      <c r="O607" t="s">
        <v>660</v>
      </c>
      <c r="P607" t="s">
        <v>660</v>
      </c>
      <c r="Q607">
        <v>1</v>
      </c>
      <c r="W607">
        <v>0</v>
      </c>
      <c r="X607">
        <v>1069510174</v>
      </c>
      <c r="Y607">
        <v>2</v>
      </c>
      <c r="AA607">
        <v>0</v>
      </c>
      <c r="AB607">
        <v>0</v>
      </c>
      <c r="AC607">
        <v>0</v>
      </c>
      <c r="AD607">
        <v>9.6199999999999992</v>
      </c>
      <c r="AE607">
        <v>0</v>
      </c>
      <c r="AF607">
        <v>0</v>
      </c>
      <c r="AG607">
        <v>0</v>
      </c>
      <c r="AH607">
        <v>9.6199999999999992</v>
      </c>
      <c r="AI607">
        <v>1</v>
      </c>
      <c r="AJ607">
        <v>1</v>
      </c>
      <c r="AK607">
        <v>1</v>
      </c>
      <c r="AL607">
        <v>1</v>
      </c>
      <c r="AN607">
        <v>0</v>
      </c>
      <c r="AO607">
        <v>1</v>
      </c>
      <c r="AP607">
        <v>0</v>
      </c>
      <c r="AQ607">
        <v>0</v>
      </c>
      <c r="AR607">
        <v>0</v>
      </c>
      <c r="AS607" t="s">
        <v>6</v>
      </c>
      <c r="AT607">
        <v>2</v>
      </c>
      <c r="AU607" t="s">
        <v>6</v>
      </c>
      <c r="AV607">
        <v>1</v>
      </c>
      <c r="AW607">
        <v>2</v>
      </c>
      <c r="AX607">
        <v>16782620</v>
      </c>
      <c r="AY607">
        <v>1</v>
      </c>
      <c r="AZ607">
        <v>0</v>
      </c>
      <c r="BA607">
        <v>593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Y607*Source!I383</f>
        <v>80</v>
      </c>
      <c r="CY607">
        <f>AD607</f>
        <v>9.6199999999999992</v>
      </c>
      <c r="CZ607">
        <f>AH607</f>
        <v>9.6199999999999992</v>
      </c>
      <c r="DA607">
        <f>AL607</f>
        <v>1</v>
      </c>
      <c r="DB607">
        <f t="shared" si="110"/>
        <v>19.239999999999998</v>
      </c>
      <c r="DC607">
        <f t="shared" si="111"/>
        <v>0</v>
      </c>
    </row>
    <row r="608" spans="1:107" x14ac:dyDescent="0.2">
      <c r="A608">
        <f>ROW(Source!A383)</f>
        <v>383</v>
      </c>
      <c r="B608">
        <v>16781625</v>
      </c>
      <c r="C608">
        <v>16782619</v>
      </c>
      <c r="D608">
        <v>15430395</v>
      </c>
      <c r="E608">
        <v>1</v>
      </c>
      <c r="F608">
        <v>1</v>
      </c>
      <c r="G608">
        <v>1</v>
      </c>
      <c r="H608">
        <v>1</v>
      </c>
      <c r="I608" t="s">
        <v>661</v>
      </c>
      <c r="J608" t="s">
        <v>6</v>
      </c>
      <c r="K608" t="s">
        <v>662</v>
      </c>
      <c r="L608">
        <v>1191</v>
      </c>
      <c r="N608">
        <v>1013</v>
      </c>
      <c r="O608" t="s">
        <v>660</v>
      </c>
      <c r="P608" t="s">
        <v>660</v>
      </c>
      <c r="Q608">
        <v>1</v>
      </c>
      <c r="W608">
        <v>0</v>
      </c>
      <c r="X608">
        <v>-1417349443</v>
      </c>
      <c r="Y608">
        <v>0.34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1</v>
      </c>
      <c r="AJ608">
        <v>1</v>
      </c>
      <c r="AK608">
        <v>1</v>
      </c>
      <c r="AL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6</v>
      </c>
      <c r="AT608">
        <v>0.34</v>
      </c>
      <c r="AU608" t="s">
        <v>6</v>
      </c>
      <c r="AV608">
        <v>2</v>
      </c>
      <c r="AW608">
        <v>2</v>
      </c>
      <c r="AX608">
        <v>16782621</v>
      </c>
      <c r="AY608">
        <v>1</v>
      </c>
      <c r="AZ608">
        <v>0</v>
      </c>
      <c r="BA608">
        <v>594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Y608*Source!I383</f>
        <v>13.600000000000001</v>
      </c>
      <c r="CY608">
        <f>AD608</f>
        <v>0</v>
      </c>
      <c r="CZ608">
        <f>AH608</f>
        <v>0</v>
      </c>
      <c r="DA608">
        <f>AL608</f>
        <v>1</v>
      </c>
      <c r="DB608">
        <f t="shared" si="110"/>
        <v>0</v>
      </c>
      <c r="DC608">
        <f t="shared" si="111"/>
        <v>0</v>
      </c>
    </row>
    <row r="609" spans="1:107" x14ac:dyDescent="0.2">
      <c r="A609">
        <f>ROW(Source!A383)</f>
        <v>383</v>
      </c>
      <c r="B609">
        <v>16781625</v>
      </c>
      <c r="C609">
        <v>16782619</v>
      </c>
      <c r="D609">
        <v>15248839</v>
      </c>
      <c r="E609">
        <v>1</v>
      </c>
      <c r="F609">
        <v>1</v>
      </c>
      <c r="G609">
        <v>1</v>
      </c>
      <c r="H609">
        <v>2</v>
      </c>
      <c r="I609" t="s">
        <v>980</v>
      </c>
      <c r="J609" t="s">
        <v>981</v>
      </c>
      <c r="K609" t="s">
        <v>982</v>
      </c>
      <c r="L609">
        <v>1368</v>
      </c>
      <c r="N609">
        <v>1011</v>
      </c>
      <c r="O609" t="s">
        <v>666</v>
      </c>
      <c r="P609" t="s">
        <v>666</v>
      </c>
      <c r="Q609">
        <v>1</v>
      </c>
      <c r="W609">
        <v>0</v>
      </c>
      <c r="X609">
        <v>1528191926</v>
      </c>
      <c r="Y609">
        <v>0.34</v>
      </c>
      <c r="AA609">
        <v>0</v>
      </c>
      <c r="AB609">
        <v>110.86</v>
      </c>
      <c r="AC609">
        <v>11.6</v>
      </c>
      <c r="AD609">
        <v>0</v>
      </c>
      <c r="AE609">
        <v>0</v>
      </c>
      <c r="AF609">
        <v>110.86</v>
      </c>
      <c r="AG609">
        <v>11.6</v>
      </c>
      <c r="AH609">
        <v>0</v>
      </c>
      <c r="AI609">
        <v>1</v>
      </c>
      <c r="AJ609">
        <v>1</v>
      </c>
      <c r="AK609">
        <v>1</v>
      </c>
      <c r="AL609">
        <v>1</v>
      </c>
      <c r="AN609">
        <v>0</v>
      </c>
      <c r="AO609">
        <v>1</v>
      </c>
      <c r="AP609">
        <v>0</v>
      </c>
      <c r="AQ609">
        <v>0</v>
      </c>
      <c r="AR609">
        <v>0</v>
      </c>
      <c r="AS609" t="s">
        <v>6</v>
      </c>
      <c r="AT609">
        <v>0.34</v>
      </c>
      <c r="AU609" t="s">
        <v>6</v>
      </c>
      <c r="AV609">
        <v>0</v>
      </c>
      <c r="AW609">
        <v>2</v>
      </c>
      <c r="AX609">
        <v>16782622</v>
      </c>
      <c r="AY609">
        <v>1</v>
      </c>
      <c r="AZ609">
        <v>0</v>
      </c>
      <c r="BA609">
        <v>595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Y609*Source!I383</f>
        <v>13.600000000000001</v>
      </c>
      <c r="CY609">
        <f>AB609</f>
        <v>110.86</v>
      </c>
      <c r="CZ609">
        <f>AF609</f>
        <v>110.86</v>
      </c>
      <c r="DA609">
        <f>AJ609</f>
        <v>1</v>
      </c>
      <c r="DB609">
        <f t="shared" si="110"/>
        <v>37.69</v>
      </c>
      <c r="DC609">
        <f t="shared" si="111"/>
        <v>3.94</v>
      </c>
    </row>
    <row r="610" spans="1:107" x14ac:dyDescent="0.2">
      <c r="A610">
        <f>ROW(Source!A383)</f>
        <v>383</v>
      </c>
      <c r="B610">
        <v>16781625</v>
      </c>
      <c r="C610">
        <v>16782619</v>
      </c>
      <c r="D610">
        <v>15165524</v>
      </c>
      <c r="E610">
        <v>1</v>
      </c>
      <c r="F610">
        <v>1</v>
      </c>
      <c r="G610">
        <v>1</v>
      </c>
      <c r="H610">
        <v>3</v>
      </c>
      <c r="I610" t="s">
        <v>983</v>
      </c>
      <c r="J610" t="s">
        <v>984</v>
      </c>
      <c r="K610" t="s">
        <v>985</v>
      </c>
      <c r="L610">
        <v>1348</v>
      </c>
      <c r="N610">
        <v>1009</v>
      </c>
      <c r="O610" t="s">
        <v>193</v>
      </c>
      <c r="P610" t="s">
        <v>193</v>
      </c>
      <c r="Q610">
        <v>1000</v>
      </c>
      <c r="W610">
        <v>0</v>
      </c>
      <c r="X610">
        <v>-168273048</v>
      </c>
      <c r="Y610">
        <v>1.5E-3</v>
      </c>
      <c r="AA610">
        <v>4488.3999999999996</v>
      </c>
      <c r="AB610">
        <v>0</v>
      </c>
      <c r="AC610">
        <v>0</v>
      </c>
      <c r="AD610">
        <v>0</v>
      </c>
      <c r="AE610">
        <v>4488.3999999999996</v>
      </c>
      <c r="AF610">
        <v>0</v>
      </c>
      <c r="AG610">
        <v>0</v>
      </c>
      <c r="AH610">
        <v>0</v>
      </c>
      <c r="AI610">
        <v>1</v>
      </c>
      <c r="AJ610">
        <v>1</v>
      </c>
      <c r="AK610">
        <v>1</v>
      </c>
      <c r="AL610">
        <v>1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6</v>
      </c>
      <c r="AT610">
        <v>1.5E-3</v>
      </c>
      <c r="AU610" t="s">
        <v>6</v>
      </c>
      <c r="AV610">
        <v>0</v>
      </c>
      <c r="AW610">
        <v>2</v>
      </c>
      <c r="AX610">
        <v>16782623</v>
      </c>
      <c r="AY610">
        <v>1</v>
      </c>
      <c r="AZ610">
        <v>0</v>
      </c>
      <c r="BA610">
        <v>596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Y610*Source!I383</f>
        <v>0.06</v>
      </c>
      <c r="CY610">
        <f t="shared" ref="CY610:CY618" si="115">AA610</f>
        <v>4488.3999999999996</v>
      </c>
      <c r="CZ610">
        <f t="shared" ref="CZ610:CZ618" si="116">AE610</f>
        <v>4488.3999999999996</v>
      </c>
      <c r="DA610">
        <f t="shared" ref="DA610:DA618" si="117">AI610</f>
        <v>1</v>
      </c>
      <c r="DB610">
        <f t="shared" si="110"/>
        <v>6.73</v>
      </c>
      <c r="DC610">
        <f t="shared" si="111"/>
        <v>0</v>
      </c>
    </row>
    <row r="611" spans="1:107" x14ac:dyDescent="0.2">
      <c r="A611">
        <f>ROW(Source!A383)</f>
        <v>383</v>
      </c>
      <c r="B611">
        <v>16781625</v>
      </c>
      <c r="C611">
        <v>16782619</v>
      </c>
      <c r="D611">
        <v>15165660</v>
      </c>
      <c r="E611">
        <v>1</v>
      </c>
      <c r="F611">
        <v>1</v>
      </c>
      <c r="G611">
        <v>1</v>
      </c>
      <c r="H611">
        <v>3</v>
      </c>
      <c r="I611" t="s">
        <v>714</v>
      </c>
      <c r="J611" t="s">
        <v>715</v>
      </c>
      <c r="K611" t="s">
        <v>716</v>
      </c>
      <c r="L611">
        <v>1346</v>
      </c>
      <c r="N611">
        <v>1009</v>
      </c>
      <c r="O611" t="s">
        <v>201</v>
      </c>
      <c r="P611" t="s">
        <v>201</v>
      </c>
      <c r="Q611">
        <v>1</v>
      </c>
      <c r="W611">
        <v>0</v>
      </c>
      <c r="X611">
        <v>1721895514</v>
      </c>
      <c r="Y611">
        <v>0.10299999999999999</v>
      </c>
      <c r="AA611">
        <v>6.09</v>
      </c>
      <c r="AB611">
        <v>0</v>
      </c>
      <c r="AC611">
        <v>0</v>
      </c>
      <c r="AD611">
        <v>0</v>
      </c>
      <c r="AE611">
        <v>6.09</v>
      </c>
      <c r="AF611">
        <v>0</v>
      </c>
      <c r="AG611">
        <v>0</v>
      </c>
      <c r="AH611">
        <v>0</v>
      </c>
      <c r="AI611">
        <v>1</v>
      </c>
      <c r="AJ611">
        <v>1</v>
      </c>
      <c r="AK611">
        <v>1</v>
      </c>
      <c r="AL611">
        <v>1</v>
      </c>
      <c r="AN611">
        <v>0</v>
      </c>
      <c r="AO611">
        <v>1</v>
      </c>
      <c r="AP611">
        <v>0</v>
      </c>
      <c r="AQ611">
        <v>0</v>
      </c>
      <c r="AR611">
        <v>0</v>
      </c>
      <c r="AS611" t="s">
        <v>6</v>
      </c>
      <c r="AT611">
        <v>0.10299999999999999</v>
      </c>
      <c r="AU611" t="s">
        <v>6</v>
      </c>
      <c r="AV611">
        <v>0</v>
      </c>
      <c r="AW611">
        <v>2</v>
      </c>
      <c r="AX611">
        <v>16782624</v>
      </c>
      <c r="AY611">
        <v>1</v>
      </c>
      <c r="AZ611">
        <v>0</v>
      </c>
      <c r="BA611">
        <v>597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Y611*Source!I383</f>
        <v>4.12</v>
      </c>
      <c r="CY611">
        <f t="shared" si="115"/>
        <v>6.09</v>
      </c>
      <c r="CZ611">
        <f t="shared" si="116"/>
        <v>6.09</v>
      </c>
      <c r="DA611">
        <f t="shared" si="117"/>
        <v>1</v>
      </c>
      <c r="DB611">
        <f t="shared" si="110"/>
        <v>0.63</v>
      </c>
      <c r="DC611">
        <f t="shared" si="111"/>
        <v>0</v>
      </c>
    </row>
    <row r="612" spans="1:107" x14ac:dyDescent="0.2">
      <c r="A612">
        <f>ROW(Source!A383)</f>
        <v>383</v>
      </c>
      <c r="B612">
        <v>16781625</v>
      </c>
      <c r="C612">
        <v>16782619</v>
      </c>
      <c r="D612">
        <v>15165918</v>
      </c>
      <c r="E612">
        <v>1</v>
      </c>
      <c r="F612">
        <v>1</v>
      </c>
      <c r="G612">
        <v>1</v>
      </c>
      <c r="H612">
        <v>3</v>
      </c>
      <c r="I612" t="s">
        <v>986</v>
      </c>
      <c r="J612" t="s">
        <v>987</v>
      </c>
      <c r="K612" t="s">
        <v>988</v>
      </c>
      <c r="L612">
        <v>1346</v>
      </c>
      <c r="N612">
        <v>1009</v>
      </c>
      <c r="O612" t="s">
        <v>201</v>
      </c>
      <c r="P612" t="s">
        <v>201</v>
      </c>
      <c r="Q612">
        <v>1</v>
      </c>
      <c r="W612">
        <v>0</v>
      </c>
      <c r="X612">
        <v>1559187994</v>
      </c>
      <c r="Y612">
        <v>0.02</v>
      </c>
      <c r="AA612">
        <v>27.74</v>
      </c>
      <c r="AB612">
        <v>0</v>
      </c>
      <c r="AC612">
        <v>0</v>
      </c>
      <c r="AD612">
        <v>0</v>
      </c>
      <c r="AE612">
        <v>27.74</v>
      </c>
      <c r="AF612">
        <v>0</v>
      </c>
      <c r="AG612">
        <v>0</v>
      </c>
      <c r="AH612">
        <v>0</v>
      </c>
      <c r="AI612">
        <v>1</v>
      </c>
      <c r="AJ612">
        <v>1</v>
      </c>
      <c r="AK612">
        <v>1</v>
      </c>
      <c r="AL612">
        <v>1</v>
      </c>
      <c r="AN612">
        <v>0</v>
      </c>
      <c r="AO612">
        <v>1</v>
      </c>
      <c r="AP612">
        <v>0</v>
      </c>
      <c r="AQ612">
        <v>0</v>
      </c>
      <c r="AR612">
        <v>0</v>
      </c>
      <c r="AS612" t="s">
        <v>6</v>
      </c>
      <c r="AT612">
        <v>0.02</v>
      </c>
      <c r="AU612" t="s">
        <v>6</v>
      </c>
      <c r="AV612">
        <v>0</v>
      </c>
      <c r="AW612">
        <v>2</v>
      </c>
      <c r="AX612">
        <v>16782625</v>
      </c>
      <c r="AY612">
        <v>1</v>
      </c>
      <c r="AZ612">
        <v>0</v>
      </c>
      <c r="BA612">
        <v>598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Y612*Source!I383</f>
        <v>0.8</v>
      </c>
      <c r="CY612">
        <f t="shared" si="115"/>
        <v>27.74</v>
      </c>
      <c r="CZ612">
        <f t="shared" si="116"/>
        <v>27.74</v>
      </c>
      <c r="DA612">
        <f t="shared" si="117"/>
        <v>1</v>
      </c>
      <c r="DB612">
        <f t="shared" si="110"/>
        <v>0.55000000000000004</v>
      </c>
      <c r="DC612">
        <f t="shared" si="111"/>
        <v>0</v>
      </c>
    </row>
    <row r="613" spans="1:107" x14ac:dyDescent="0.2">
      <c r="A613">
        <f>ROW(Source!A383)</f>
        <v>383</v>
      </c>
      <c r="B613">
        <v>16781625</v>
      </c>
      <c r="C613">
        <v>16782619</v>
      </c>
      <c r="D613">
        <v>15167567</v>
      </c>
      <c r="E613">
        <v>1</v>
      </c>
      <c r="F613">
        <v>1</v>
      </c>
      <c r="G613">
        <v>1</v>
      </c>
      <c r="H613">
        <v>3</v>
      </c>
      <c r="I613" t="s">
        <v>989</v>
      </c>
      <c r="J613" t="s">
        <v>990</v>
      </c>
      <c r="K613" t="s">
        <v>991</v>
      </c>
      <c r="L613">
        <v>1346</v>
      </c>
      <c r="N613">
        <v>1009</v>
      </c>
      <c r="O613" t="s">
        <v>201</v>
      </c>
      <c r="P613" t="s">
        <v>201</v>
      </c>
      <c r="Q613">
        <v>1</v>
      </c>
      <c r="W613">
        <v>0</v>
      </c>
      <c r="X613">
        <v>1730218770</v>
      </c>
      <c r="Y613">
        <v>0.02</v>
      </c>
      <c r="AA613">
        <v>39.020000000000003</v>
      </c>
      <c r="AB613">
        <v>0</v>
      </c>
      <c r="AC613">
        <v>0</v>
      </c>
      <c r="AD613">
        <v>0</v>
      </c>
      <c r="AE613">
        <v>39.020000000000003</v>
      </c>
      <c r="AF613">
        <v>0</v>
      </c>
      <c r="AG613">
        <v>0</v>
      </c>
      <c r="AH613">
        <v>0</v>
      </c>
      <c r="AI613">
        <v>1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6</v>
      </c>
      <c r="AT613">
        <v>0.02</v>
      </c>
      <c r="AU613" t="s">
        <v>6</v>
      </c>
      <c r="AV613">
        <v>0</v>
      </c>
      <c r="AW613">
        <v>2</v>
      </c>
      <c r="AX613">
        <v>16782626</v>
      </c>
      <c r="AY613">
        <v>1</v>
      </c>
      <c r="AZ613">
        <v>0</v>
      </c>
      <c r="BA613">
        <v>599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Y613*Source!I383</f>
        <v>0.8</v>
      </c>
      <c r="CY613">
        <f t="shared" si="115"/>
        <v>39.020000000000003</v>
      </c>
      <c r="CZ613">
        <f t="shared" si="116"/>
        <v>39.020000000000003</v>
      </c>
      <c r="DA613">
        <f t="shared" si="117"/>
        <v>1</v>
      </c>
      <c r="DB613">
        <f t="shared" si="110"/>
        <v>0.78</v>
      </c>
      <c r="DC613">
        <f t="shared" si="111"/>
        <v>0</v>
      </c>
    </row>
    <row r="614" spans="1:107" x14ac:dyDescent="0.2">
      <c r="A614">
        <f>ROW(Source!A383)</f>
        <v>383</v>
      </c>
      <c r="B614">
        <v>16781625</v>
      </c>
      <c r="C614">
        <v>16782619</v>
      </c>
      <c r="D614">
        <v>15170992</v>
      </c>
      <c r="E614">
        <v>1</v>
      </c>
      <c r="F614">
        <v>1</v>
      </c>
      <c r="G614">
        <v>1</v>
      </c>
      <c r="H614">
        <v>3</v>
      </c>
      <c r="I614" t="s">
        <v>933</v>
      </c>
      <c r="J614" t="s">
        <v>934</v>
      </c>
      <c r="K614" t="s">
        <v>935</v>
      </c>
      <c r="L614">
        <v>1346</v>
      </c>
      <c r="N614">
        <v>1009</v>
      </c>
      <c r="O614" t="s">
        <v>201</v>
      </c>
      <c r="P614" t="s">
        <v>201</v>
      </c>
      <c r="Q614">
        <v>1</v>
      </c>
      <c r="W614">
        <v>0</v>
      </c>
      <c r="X614">
        <v>-1012196365</v>
      </c>
      <c r="Y614">
        <v>4.0000000000000001E-3</v>
      </c>
      <c r="AA614">
        <v>155</v>
      </c>
      <c r="AB614">
        <v>0</v>
      </c>
      <c r="AC614">
        <v>0</v>
      </c>
      <c r="AD614">
        <v>0</v>
      </c>
      <c r="AE614">
        <v>155</v>
      </c>
      <c r="AF614">
        <v>0</v>
      </c>
      <c r="AG614">
        <v>0</v>
      </c>
      <c r="AH614">
        <v>0</v>
      </c>
      <c r="AI614">
        <v>1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6</v>
      </c>
      <c r="AT614">
        <v>4.0000000000000001E-3</v>
      </c>
      <c r="AU614" t="s">
        <v>6</v>
      </c>
      <c r="AV614">
        <v>0</v>
      </c>
      <c r="AW614">
        <v>2</v>
      </c>
      <c r="AX614">
        <v>16782627</v>
      </c>
      <c r="AY614">
        <v>1</v>
      </c>
      <c r="AZ614">
        <v>0</v>
      </c>
      <c r="BA614">
        <v>600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Y614*Source!I383</f>
        <v>0.16</v>
      </c>
      <c r="CY614">
        <f t="shared" si="115"/>
        <v>155</v>
      </c>
      <c r="CZ614">
        <f t="shared" si="116"/>
        <v>155</v>
      </c>
      <c r="DA614">
        <f t="shared" si="117"/>
        <v>1</v>
      </c>
      <c r="DB614">
        <f t="shared" si="110"/>
        <v>0.62</v>
      </c>
      <c r="DC614">
        <f t="shared" si="111"/>
        <v>0</v>
      </c>
    </row>
    <row r="615" spans="1:107" x14ac:dyDescent="0.2">
      <c r="A615">
        <f>ROW(Source!A383)</f>
        <v>383</v>
      </c>
      <c r="B615">
        <v>16781625</v>
      </c>
      <c r="C615">
        <v>16782619</v>
      </c>
      <c r="D615">
        <v>15195042</v>
      </c>
      <c r="E615">
        <v>1</v>
      </c>
      <c r="F615">
        <v>1</v>
      </c>
      <c r="G615">
        <v>1</v>
      </c>
      <c r="H615">
        <v>3</v>
      </c>
      <c r="I615" t="s">
        <v>992</v>
      </c>
      <c r="J615" t="s">
        <v>993</v>
      </c>
      <c r="K615" t="s">
        <v>994</v>
      </c>
      <c r="L615">
        <v>1346</v>
      </c>
      <c r="N615">
        <v>1009</v>
      </c>
      <c r="O615" t="s">
        <v>201</v>
      </c>
      <c r="P615" t="s">
        <v>201</v>
      </c>
      <c r="Q615">
        <v>1</v>
      </c>
      <c r="W615">
        <v>0</v>
      </c>
      <c r="X615">
        <v>1391681712</v>
      </c>
      <c r="Y615">
        <v>0.02</v>
      </c>
      <c r="AA615">
        <v>68.05</v>
      </c>
      <c r="AB615">
        <v>0</v>
      </c>
      <c r="AC615">
        <v>0</v>
      </c>
      <c r="AD615">
        <v>0</v>
      </c>
      <c r="AE615">
        <v>68.05</v>
      </c>
      <c r="AF615">
        <v>0</v>
      </c>
      <c r="AG615">
        <v>0</v>
      </c>
      <c r="AH615">
        <v>0</v>
      </c>
      <c r="AI615">
        <v>1</v>
      </c>
      <c r="AJ615">
        <v>1</v>
      </c>
      <c r="AK615">
        <v>1</v>
      </c>
      <c r="AL615">
        <v>1</v>
      </c>
      <c r="AN615">
        <v>0</v>
      </c>
      <c r="AO615">
        <v>1</v>
      </c>
      <c r="AP615">
        <v>0</v>
      </c>
      <c r="AQ615">
        <v>0</v>
      </c>
      <c r="AR615">
        <v>0</v>
      </c>
      <c r="AS615" t="s">
        <v>6</v>
      </c>
      <c r="AT615">
        <v>0.02</v>
      </c>
      <c r="AU615" t="s">
        <v>6</v>
      </c>
      <c r="AV615">
        <v>0</v>
      </c>
      <c r="AW615">
        <v>2</v>
      </c>
      <c r="AX615">
        <v>16782628</v>
      </c>
      <c r="AY615">
        <v>1</v>
      </c>
      <c r="AZ615">
        <v>0</v>
      </c>
      <c r="BA615">
        <v>601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Y615*Source!I383</f>
        <v>0.8</v>
      </c>
      <c r="CY615">
        <f t="shared" si="115"/>
        <v>68.05</v>
      </c>
      <c r="CZ615">
        <f t="shared" si="116"/>
        <v>68.05</v>
      </c>
      <c r="DA615">
        <f t="shared" si="117"/>
        <v>1</v>
      </c>
      <c r="DB615">
        <f t="shared" si="110"/>
        <v>1.36</v>
      </c>
      <c r="DC615">
        <f t="shared" si="111"/>
        <v>0</v>
      </c>
    </row>
    <row r="616" spans="1:107" x14ac:dyDescent="0.2">
      <c r="A616">
        <f>ROW(Source!A383)</f>
        <v>383</v>
      </c>
      <c r="B616">
        <v>16781625</v>
      </c>
      <c r="C616">
        <v>16782619</v>
      </c>
      <c r="D616">
        <v>15203874</v>
      </c>
      <c r="E616">
        <v>1</v>
      </c>
      <c r="F616">
        <v>1</v>
      </c>
      <c r="G616">
        <v>1</v>
      </c>
      <c r="H616">
        <v>3</v>
      </c>
      <c r="I616" t="s">
        <v>995</v>
      </c>
      <c r="J616" t="s">
        <v>996</v>
      </c>
      <c r="K616" t="s">
        <v>997</v>
      </c>
      <c r="L616">
        <v>1348</v>
      </c>
      <c r="N616">
        <v>1009</v>
      </c>
      <c r="O616" t="s">
        <v>193</v>
      </c>
      <c r="P616" t="s">
        <v>193</v>
      </c>
      <c r="Q616">
        <v>1000</v>
      </c>
      <c r="W616">
        <v>0</v>
      </c>
      <c r="X616">
        <v>654489916</v>
      </c>
      <c r="Y616">
        <v>2.0000000000000002E-5</v>
      </c>
      <c r="AA616">
        <v>9550.01</v>
      </c>
      <c r="AB616">
        <v>0</v>
      </c>
      <c r="AC616">
        <v>0</v>
      </c>
      <c r="AD616">
        <v>0</v>
      </c>
      <c r="AE616">
        <v>9550.01</v>
      </c>
      <c r="AF616">
        <v>0</v>
      </c>
      <c r="AG616">
        <v>0</v>
      </c>
      <c r="AH616">
        <v>0</v>
      </c>
      <c r="AI616">
        <v>1</v>
      </c>
      <c r="AJ616">
        <v>1</v>
      </c>
      <c r="AK616">
        <v>1</v>
      </c>
      <c r="AL616">
        <v>1</v>
      </c>
      <c r="AN616">
        <v>0</v>
      </c>
      <c r="AO616">
        <v>1</v>
      </c>
      <c r="AP616">
        <v>0</v>
      </c>
      <c r="AQ616">
        <v>0</v>
      </c>
      <c r="AR616">
        <v>0</v>
      </c>
      <c r="AS616" t="s">
        <v>6</v>
      </c>
      <c r="AT616">
        <v>2.0000000000000002E-5</v>
      </c>
      <c r="AU616" t="s">
        <v>6</v>
      </c>
      <c r="AV616">
        <v>0</v>
      </c>
      <c r="AW616">
        <v>2</v>
      </c>
      <c r="AX616">
        <v>16782629</v>
      </c>
      <c r="AY616">
        <v>1</v>
      </c>
      <c r="AZ616">
        <v>0</v>
      </c>
      <c r="BA616">
        <v>602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Y616*Source!I383</f>
        <v>8.0000000000000004E-4</v>
      </c>
      <c r="CY616">
        <f t="shared" si="115"/>
        <v>9550.01</v>
      </c>
      <c r="CZ616">
        <f t="shared" si="116"/>
        <v>9550.01</v>
      </c>
      <c r="DA616">
        <f t="shared" si="117"/>
        <v>1</v>
      </c>
      <c r="DB616">
        <f t="shared" si="110"/>
        <v>0.19</v>
      </c>
      <c r="DC616">
        <f t="shared" si="111"/>
        <v>0</v>
      </c>
    </row>
    <row r="617" spans="1:107" x14ac:dyDescent="0.2">
      <c r="A617">
        <f>ROW(Source!A383)</f>
        <v>383</v>
      </c>
      <c r="B617">
        <v>16781625</v>
      </c>
      <c r="C617">
        <v>16782619</v>
      </c>
      <c r="D617">
        <v>15221015</v>
      </c>
      <c r="E617">
        <v>1</v>
      </c>
      <c r="F617">
        <v>1</v>
      </c>
      <c r="G617">
        <v>1</v>
      </c>
      <c r="H617">
        <v>3</v>
      </c>
      <c r="I617" t="s">
        <v>429</v>
      </c>
      <c r="J617" t="s">
        <v>431</v>
      </c>
      <c r="K617" t="s">
        <v>430</v>
      </c>
      <c r="L617">
        <v>1354</v>
      </c>
      <c r="N617">
        <v>1010</v>
      </c>
      <c r="O617" t="s">
        <v>378</v>
      </c>
      <c r="P617" t="s">
        <v>378</v>
      </c>
      <c r="Q617">
        <v>1</v>
      </c>
      <c r="W617">
        <v>0</v>
      </c>
      <c r="X617">
        <v>2032913610</v>
      </c>
      <c r="Y617">
        <v>1</v>
      </c>
      <c r="AA617">
        <v>8.6199999999999992</v>
      </c>
      <c r="AB617">
        <v>0</v>
      </c>
      <c r="AC617">
        <v>0</v>
      </c>
      <c r="AD617">
        <v>0</v>
      </c>
      <c r="AE617">
        <v>8.6199999999999992</v>
      </c>
      <c r="AF617">
        <v>0</v>
      </c>
      <c r="AG617">
        <v>0</v>
      </c>
      <c r="AH617">
        <v>0</v>
      </c>
      <c r="AI617">
        <v>1</v>
      </c>
      <c r="AJ617">
        <v>1</v>
      </c>
      <c r="AK617">
        <v>1</v>
      </c>
      <c r="AL617">
        <v>1</v>
      </c>
      <c r="AN617">
        <v>0</v>
      </c>
      <c r="AO617">
        <v>0</v>
      </c>
      <c r="AP617">
        <v>0</v>
      </c>
      <c r="AQ617">
        <v>0</v>
      </c>
      <c r="AR617">
        <v>0</v>
      </c>
      <c r="AS617" t="s">
        <v>6</v>
      </c>
      <c r="AT617">
        <v>1</v>
      </c>
      <c r="AU617" t="s">
        <v>6</v>
      </c>
      <c r="AV617">
        <v>0</v>
      </c>
      <c r="AW617">
        <v>1</v>
      </c>
      <c r="AX617">
        <v>-1</v>
      </c>
      <c r="AY617">
        <v>0</v>
      </c>
      <c r="AZ617">
        <v>0</v>
      </c>
      <c r="BA617" t="s">
        <v>6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Y617*Source!I383</f>
        <v>40</v>
      </c>
      <c r="CY617">
        <f t="shared" si="115"/>
        <v>8.6199999999999992</v>
      </c>
      <c r="CZ617">
        <f t="shared" si="116"/>
        <v>8.6199999999999992</v>
      </c>
      <c r="DA617">
        <f t="shared" si="117"/>
        <v>1</v>
      </c>
      <c r="DB617">
        <f t="shared" si="110"/>
        <v>8.6199999999999992</v>
      </c>
      <c r="DC617">
        <f t="shared" si="111"/>
        <v>0</v>
      </c>
    </row>
    <row r="618" spans="1:107" x14ac:dyDescent="0.2">
      <c r="A618">
        <f>ROW(Source!A383)</f>
        <v>383</v>
      </c>
      <c r="B618">
        <v>16781625</v>
      </c>
      <c r="C618">
        <v>16782619</v>
      </c>
      <c r="D618">
        <v>15164559</v>
      </c>
      <c r="E618">
        <v>17</v>
      </c>
      <c r="F618">
        <v>1</v>
      </c>
      <c r="G618">
        <v>1</v>
      </c>
      <c r="H618">
        <v>3</v>
      </c>
      <c r="I618" t="s">
        <v>692</v>
      </c>
      <c r="J618" t="s">
        <v>6</v>
      </c>
      <c r="K618" t="s">
        <v>693</v>
      </c>
      <c r="L618">
        <v>1374</v>
      </c>
      <c r="N618">
        <v>1013</v>
      </c>
      <c r="O618" t="s">
        <v>694</v>
      </c>
      <c r="P618" t="s">
        <v>694</v>
      </c>
      <c r="Q618">
        <v>1</v>
      </c>
      <c r="W618">
        <v>0</v>
      </c>
      <c r="X618">
        <v>-1731369543</v>
      </c>
      <c r="Y618">
        <v>0.38</v>
      </c>
      <c r="AA618">
        <v>1</v>
      </c>
      <c r="AB618">
        <v>0</v>
      </c>
      <c r="AC618">
        <v>0</v>
      </c>
      <c r="AD618">
        <v>0</v>
      </c>
      <c r="AE618">
        <v>1</v>
      </c>
      <c r="AF618">
        <v>0</v>
      </c>
      <c r="AG618">
        <v>0</v>
      </c>
      <c r="AH618">
        <v>0</v>
      </c>
      <c r="AI618">
        <v>1</v>
      </c>
      <c r="AJ618">
        <v>1</v>
      </c>
      <c r="AK618">
        <v>1</v>
      </c>
      <c r="AL618">
        <v>1</v>
      </c>
      <c r="AN618">
        <v>0</v>
      </c>
      <c r="AO618">
        <v>1</v>
      </c>
      <c r="AP618">
        <v>0</v>
      </c>
      <c r="AQ618">
        <v>0</v>
      </c>
      <c r="AR618">
        <v>0</v>
      </c>
      <c r="AS618" t="s">
        <v>6</v>
      </c>
      <c r="AT618">
        <v>0.38</v>
      </c>
      <c r="AU618" t="s">
        <v>6</v>
      </c>
      <c r="AV618">
        <v>0</v>
      </c>
      <c r="AW618">
        <v>2</v>
      </c>
      <c r="AX618">
        <v>16782630</v>
      </c>
      <c r="AY618">
        <v>1</v>
      </c>
      <c r="AZ618">
        <v>0</v>
      </c>
      <c r="BA618">
        <v>603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Y618*Source!I383</f>
        <v>15.2</v>
      </c>
      <c r="CY618">
        <f t="shared" si="115"/>
        <v>1</v>
      </c>
      <c r="CZ618">
        <f t="shared" si="116"/>
        <v>1</v>
      </c>
      <c r="DA618">
        <f t="shared" si="117"/>
        <v>1</v>
      </c>
      <c r="DB618">
        <f t="shared" si="110"/>
        <v>0.38</v>
      </c>
      <c r="DC618">
        <f t="shared" si="111"/>
        <v>0</v>
      </c>
    </row>
    <row r="619" spans="1:107" x14ac:dyDescent="0.2">
      <c r="A619">
        <f>ROW(Source!A384)</f>
        <v>384</v>
      </c>
      <c r="B619">
        <v>16781639</v>
      </c>
      <c r="C619">
        <v>16782619</v>
      </c>
      <c r="D619">
        <v>15436556</v>
      </c>
      <c r="E619">
        <v>1</v>
      </c>
      <c r="F619">
        <v>1</v>
      </c>
      <c r="G619">
        <v>1</v>
      </c>
      <c r="H619">
        <v>1</v>
      </c>
      <c r="I619" t="s">
        <v>836</v>
      </c>
      <c r="J619" t="s">
        <v>6</v>
      </c>
      <c r="K619" t="s">
        <v>837</v>
      </c>
      <c r="L619">
        <v>1191</v>
      </c>
      <c r="N619">
        <v>1013</v>
      </c>
      <c r="O619" t="s">
        <v>660</v>
      </c>
      <c r="P619" t="s">
        <v>660</v>
      </c>
      <c r="Q619">
        <v>1</v>
      </c>
      <c r="W619">
        <v>0</v>
      </c>
      <c r="X619">
        <v>1069510174</v>
      </c>
      <c r="Y619">
        <v>2</v>
      </c>
      <c r="AA619">
        <v>0</v>
      </c>
      <c r="AB619">
        <v>0</v>
      </c>
      <c r="AC619">
        <v>0</v>
      </c>
      <c r="AD619">
        <v>64.069999999999993</v>
      </c>
      <c r="AE619">
        <v>0</v>
      </c>
      <c r="AF619">
        <v>0</v>
      </c>
      <c r="AG619">
        <v>0</v>
      </c>
      <c r="AH619">
        <v>9.6199999999999992</v>
      </c>
      <c r="AI619">
        <v>1</v>
      </c>
      <c r="AJ619">
        <v>1</v>
      </c>
      <c r="AK619">
        <v>1</v>
      </c>
      <c r="AL619">
        <v>6.66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6</v>
      </c>
      <c r="AT619">
        <v>2</v>
      </c>
      <c r="AU619" t="s">
        <v>6</v>
      </c>
      <c r="AV619">
        <v>1</v>
      </c>
      <c r="AW619">
        <v>2</v>
      </c>
      <c r="AX619">
        <v>16782620</v>
      </c>
      <c r="AY619">
        <v>1</v>
      </c>
      <c r="AZ619">
        <v>0</v>
      </c>
      <c r="BA619">
        <v>604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Y619*Source!I384</f>
        <v>80</v>
      </c>
      <c r="CY619">
        <f>AD619</f>
        <v>64.069999999999993</v>
      </c>
      <c r="CZ619">
        <f>AH619</f>
        <v>9.6199999999999992</v>
      </c>
      <c r="DA619">
        <f>AL619</f>
        <v>6.66</v>
      </c>
      <c r="DB619">
        <f t="shared" si="110"/>
        <v>19.239999999999998</v>
      </c>
      <c r="DC619">
        <f t="shared" si="111"/>
        <v>0</v>
      </c>
    </row>
    <row r="620" spans="1:107" x14ac:dyDescent="0.2">
      <c r="A620">
        <f>ROW(Source!A384)</f>
        <v>384</v>
      </c>
      <c r="B620">
        <v>16781639</v>
      </c>
      <c r="C620">
        <v>16782619</v>
      </c>
      <c r="D620">
        <v>15430395</v>
      </c>
      <c r="E620">
        <v>1</v>
      </c>
      <c r="F620">
        <v>1</v>
      </c>
      <c r="G620">
        <v>1</v>
      </c>
      <c r="H620">
        <v>1</v>
      </c>
      <c r="I620" t="s">
        <v>661</v>
      </c>
      <c r="J620" t="s">
        <v>6</v>
      </c>
      <c r="K620" t="s">
        <v>662</v>
      </c>
      <c r="L620">
        <v>1191</v>
      </c>
      <c r="N620">
        <v>1013</v>
      </c>
      <c r="O620" t="s">
        <v>660</v>
      </c>
      <c r="P620" t="s">
        <v>660</v>
      </c>
      <c r="Q620">
        <v>1</v>
      </c>
      <c r="W620">
        <v>0</v>
      </c>
      <c r="X620">
        <v>-1417349443</v>
      </c>
      <c r="Y620">
        <v>0.34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1</v>
      </c>
      <c r="AJ620">
        <v>1</v>
      </c>
      <c r="AK620">
        <v>6.66</v>
      </c>
      <c r="AL620">
        <v>1</v>
      </c>
      <c r="AN620">
        <v>0</v>
      </c>
      <c r="AO620">
        <v>1</v>
      </c>
      <c r="AP620">
        <v>0</v>
      </c>
      <c r="AQ620">
        <v>0</v>
      </c>
      <c r="AR620">
        <v>0</v>
      </c>
      <c r="AS620" t="s">
        <v>6</v>
      </c>
      <c r="AT620">
        <v>0.34</v>
      </c>
      <c r="AU620" t="s">
        <v>6</v>
      </c>
      <c r="AV620">
        <v>2</v>
      </c>
      <c r="AW620">
        <v>2</v>
      </c>
      <c r="AX620">
        <v>16782621</v>
      </c>
      <c r="AY620">
        <v>1</v>
      </c>
      <c r="AZ620">
        <v>0</v>
      </c>
      <c r="BA620">
        <v>605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Y620*Source!I384</f>
        <v>13.600000000000001</v>
      </c>
      <c r="CY620">
        <f>AD620</f>
        <v>0</v>
      </c>
      <c r="CZ620">
        <f>AH620</f>
        <v>0</v>
      </c>
      <c r="DA620">
        <f>AL620</f>
        <v>1</v>
      </c>
      <c r="DB620">
        <f t="shared" si="110"/>
        <v>0</v>
      </c>
      <c r="DC620">
        <f t="shared" si="111"/>
        <v>0</v>
      </c>
    </row>
    <row r="621" spans="1:107" x14ac:dyDescent="0.2">
      <c r="A621">
        <f>ROW(Source!A384)</f>
        <v>384</v>
      </c>
      <c r="B621">
        <v>16781639</v>
      </c>
      <c r="C621">
        <v>16782619</v>
      </c>
      <c r="D621">
        <v>15248839</v>
      </c>
      <c r="E621">
        <v>1</v>
      </c>
      <c r="F621">
        <v>1</v>
      </c>
      <c r="G621">
        <v>1</v>
      </c>
      <c r="H621">
        <v>2</v>
      </c>
      <c r="I621" t="s">
        <v>980</v>
      </c>
      <c r="J621" t="s">
        <v>981</v>
      </c>
      <c r="K621" t="s">
        <v>982</v>
      </c>
      <c r="L621">
        <v>1368</v>
      </c>
      <c r="N621">
        <v>1011</v>
      </c>
      <c r="O621" t="s">
        <v>666</v>
      </c>
      <c r="P621" t="s">
        <v>666</v>
      </c>
      <c r="Q621">
        <v>1</v>
      </c>
      <c r="W621">
        <v>0</v>
      </c>
      <c r="X621">
        <v>1528191926</v>
      </c>
      <c r="Y621">
        <v>0.34</v>
      </c>
      <c r="AA621">
        <v>0</v>
      </c>
      <c r="AB621">
        <v>738.33</v>
      </c>
      <c r="AC621">
        <v>11.6</v>
      </c>
      <c r="AD621">
        <v>0</v>
      </c>
      <c r="AE621">
        <v>0</v>
      </c>
      <c r="AF621">
        <v>110.86</v>
      </c>
      <c r="AG621">
        <v>11.6</v>
      </c>
      <c r="AH621">
        <v>0</v>
      </c>
      <c r="AI621">
        <v>1</v>
      </c>
      <c r="AJ621">
        <v>6.66</v>
      </c>
      <c r="AK621">
        <v>1</v>
      </c>
      <c r="AL621">
        <v>1</v>
      </c>
      <c r="AN621">
        <v>0</v>
      </c>
      <c r="AO621">
        <v>1</v>
      </c>
      <c r="AP621">
        <v>0</v>
      </c>
      <c r="AQ621">
        <v>0</v>
      </c>
      <c r="AR621">
        <v>0</v>
      </c>
      <c r="AS621" t="s">
        <v>6</v>
      </c>
      <c r="AT621">
        <v>0.34</v>
      </c>
      <c r="AU621" t="s">
        <v>6</v>
      </c>
      <c r="AV621">
        <v>0</v>
      </c>
      <c r="AW621">
        <v>2</v>
      </c>
      <c r="AX621">
        <v>16782622</v>
      </c>
      <c r="AY621">
        <v>1</v>
      </c>
      <c r="AZ621">
        <v>0</v>
      </c>
      <c r="BA621">
        <v>606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Y621*Source!I384</f>
        <v>13.600000000000001</v>
      </c>
      <c r="CY621">
        <f>AB621</f>
        <v>738.33</v>
      </c>
      <c r="CZ621">
        <f>AF621</f>
        <v>110.86</v>
      </c>
      <c r="DA621">
        <f>AJ621</f>
        <v>6.66</v>
      </c>
      <c r="DB621">
        <f t="shared" si="110"/>
        <v>37.69</v>
      </c>
      <c r="DC621">
        <f t="shared" si="111"/>
        <v>3.94</v>
      </c>
    </row>
    <row r="622" spans="1:107" x14ac:dyDescent="0.2">
      <c r="A622">
        <f>ROW(Source!A384)</f>
        <v>384</v>
      </c>
      <c r="B622">
        <v>16781639</v>
      </c>
      <c r="C622">
        <v>16782619</v>
      </c>
      <c r="D622">
        <v>15165524</v>
      </c>
      <c r="E622">
        <v>1</v>
      </c>
      <c r="F622">
        <v>1</v>
      </c>
      <c r="G622">
        <v>1</v>
      </c>
      <c r="H622">
        <v>3</v>
      </c>
      <c r="I622" t="s">
        <v>983</v>
      </c>
      <c r="J622" t="s">
        <v>984</v>
      </c>
      <c r="K622" t="s">
        <v>985</v>
      </c>
      <c r="L622">
        <v>1348</v>
      </c>
      <c r="N622">
        <v>1009</v>
      </c>
      <c r="O622" t="s">
        <v>193</v>
      </c>
      <c r="P622" t="s">
        <v>193</v>
      </c>
      <c r="Q622">
        <v>1000</v>
      </c>
      <c r="W622">
        <v>0</v>
      </c>
      <c r="X622">
        <v>-168273048</v>
      </c>
      <c r="Y622">
        <v>1.5E-3</v>
      </c>
      <c r="AA622">
        <v>29892.74</v>
      </c>
      <c r="AB622">
        <v>0</v>
      </c>
      <c r="AC622">
        <v>0</v>
      </c>
      <c r="AD622">
        <v>0</v>
      </c>
      <c r="AE622">
        <v>4488.3999999999996</v>
      </c>
      <c r="AF622">
        <v>0</v>
      </c>
      <c r="AG622">
        <v>0</v>
      </c>
      <c r="AH622">
        <v>0</v>
      </c>
      <c r="AI622">
        <v>6.66</v>
      </c>
      <c r="AJ622">
        <v>1</v>
      </c>
      <c r="AK622">
        <v>1</v>
      </c>
      <c r="AL622">
        <v>1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6</v>
      </c>
      <c r="AT622">
        <v>1.5E-3</v>
      </c>
      <c r="AU622" t="s">
        <v>6</v>
      </c>
      <c r="AV622">
        <v>0</v>
      </c>
      <c r="AW622">
        <v>2</v>
      </c>
      <c r="AX622">
        <v>16782623</v>
      </c>
      <c r="AY622">
        <v>1</v>
      </c>
      <c r="AZ622">
        <v>0</v>
      </c>
      <c r="BA622">
        <v>607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Y622*Source!I384</f>
        <v>0.06</v>
      </c>
      <c r="CY622">
        <f t="shared" ref="CY622:CY630" si="118">AA622</f>
        <v>29892.74</v>
      </c>
      <c r="CZ622">
        <f t="shared" ref="CZ622:CZ630" si="119">AE622</f>
        <v>4488.3999999999996</v>
      </c>
      <c r="DA622">
        <f t="shared" ref="DA622:DA630" si="120">AI622</f>
        <v>6.66</v>
      </c>
      <c r="DB622">
        <f t="shared" si="110"/>
        <v>6.73</v>
      </c>
      <c r="DC622">
        <f t="shared" si="111"/>
        <v>0</v>
      </c>
    </row>
    <row r="623" spans="1:107" x14ac:dyDescent="0.2">
      <c r="A623">
        <f>ROW(Source!A384)</f>
        <v>384</v>
      </c>
      <c r="B623">
        <v>16781639</v>
      </c>
      <c r="C623">
        <v>16782619</v>
      </c>
      <c r="D623">
        <v>15165660</v>
      </c>
      <c r="E623">
        <v>1</v>
      </c>
      <c r="F623">
        <v>1</v>
      </c>
      <c r="G623">
        <v>1</v>
      </c>
      <c r="H623">
        <v>3</v>
      </c>
      <c r="I623" t="s">
        <v>714</v>
      </c>
      <c r="J623" t="s">
        <v>715</v>
      </c>
      <c r="K623" t="s">
        <v>716</v>
      </c>
      <c r="L623">
        <v>1346</v>
      </c>
      <c r="N623">
        <v>1009</v>
      </c>
      <c r="O623" t="s">
        <v>201</v>
      </c>
      <c r="P623" t="s">
        <v>201</v>
      </c>
      <c r="Q623">
        <v>1</v>
      </c>
      <c r="W623">
        <v>0</v>
      </c>
      <c r="X623">
        <v>1721895514</v>
      </c>
      <c r="Y623">
        <v>0.10299999999999999</v>
      </c>
      <c r="AA623">
        <v>40.56</v>
      </c>
      <c r="AB623">
        <v>0</v>
      </c>
      <c r="AC623">
        <v>0</v>
      </c>
      <c r="AD623">
        <v>0</v>
      </c>
      <c r="AE623">
        <v>6.09</v>
      </c>
      <c r="AF623">
        <v>0</v>
      </c>
      <c r="AG623">
        <v>0</v>
      </c>
      <c r="AH623">
        <v>0</v>
      </c>
      <c r="AI623">
        <v>6.66</v>
      </c>
      <c r="AJ623">
        <v>1</v>
      </c>
      <c r="AK623">
        <v>1</v>
      </c>
      <c r="AL623">
        <v>1</v>
      </c>
      <c r="AN623">
        <v>0</v>
      </c>
      <c r="AO623">
        <v>1</v>
      </c>
      <c r="AP623">
        <v>0</v>
      </c>
      <c r="AQ623">
        <v>0</v>
      </c>
      <c r="AR623">
        <v>0</v>
      </c>
      <c r="AS623" t="s">
        <v>6</v>
      </c>
      <c r="AT623">
        <v>0.10299999999999999</v>
      </c>
      <c r="AU623" t="s">
        <v>6</v>
      </c>
      <c r="AV623">
        <v>0</v>
      </c>
      <c r="AW623">
        <v>2</v>
      </c>
      <c r="AX623">
        <v>16782624</v>
      </c>
      <c r="AY623">
        <v>1</v>
      </c>
      <c r="AZ623">
        <v>0</v>
      </c>
      <c r="BA623">
        <v>608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Y623*Source!I384</f>
        <v>4.12</v>
      </c>
      <c r="CY623">
        <f t="shared" si="118"/>
        <v>40.56</v>
      </c>
      <c r="CZ623">
        <f t="shared" si="119"/>
        <v>6.09</v>
      </c>
      <c r="DA623">
        <f t="shared" si="120"/>
        <v>6.66</v>
      </c>
      <c r="DB623">
        <f t="shared" si="110"/>
        <v>0.63</v>
      </c>
      <c r="DC623">
        <f t="shared" si="111"/>
        <v>0</v>
      </c>
    </row>
    <row r="624" spans="1:107" x14ac:dyDescent="0.2">
      <c r="A624">
        <f>ROW(Source!A384)</f>
        <v>384</v>
      </c>
      <c r="B624">
        <v>16781639</v>
      </c>
      <c r="C624">
        <v>16782619</v>
      </c>
      <c r="D624">
        <v>15165918</v>
      </c>
      <c r="E624">
        <v>1</v>
      </c>
      <c r="F624">
        <v>1</v>
      </c>
      <c r="G624">
        <v>1</v>
      </c>
      <c r="H624">
        <v>3</v>
      </c>
      <c r="I624" t="s">
        <v>986</v>
      </c>
      <c r="J624" t="s">
        <v>987</v>
      </c>
      <c r="K624" t="s">
        <v>988</v>
      </c>
      <c r="L624">
        <v>1346</v>
      </c>
      <c r="N624">
        <v>1009</v>
      </c>
      <c r="O624" t="s">
        <v>201</v>
      </c>
      <c r="P624" t="s">
        <v>201</v>
      </c>
      <c r="Q624">
        <v>1</v>
      </c>
      <c r="W624">
        <v>0</v>
      </c>
      <c r="X624">
        <v>1559187994</v>
      </c>
      <c r="Y624">
        <v>0.02</v>
      </c>
      <c r="AA624">
        <v>184.75</v>
      </c>
      <c r="AB624">
        <v>0</v>
      </c>
      <c r="AC624">
        <v>0</v>
      </c>
      <c r="AD624">
        <v>0</v>
      </c>
      <c r="AE624">
        <v>27.74</v>
      </c>
      <c r="AF624">
        <v>0</v>
      </c>
      <c r="AG624">
        <v>0</v>
      </c>
      <c r="AH624">
        <v>0</v>
      </c>
      <c r="AI624">
        <v>6.66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6</v>
      </c>
      <c r="AT624">
        <v>0.02</v>
      </c>
      <c r="AU624" t="s">
        <v>6</v>
      </c>
      <c r="AV624">
        <v>0</v>
      </c>
      <c r="AW624">
        <v>2</v>
      </c>
      <c r="AX624">
        <v>16782625</v>
      </c>
      <c r="AY624">
        <v>1</v>
      </c>
      <c r="AZ624">
        <v>0</v>
      </c>
      <c r="BA624">
        <v>609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Y624*Source!I384</f>
        <v>0.8</v>
      </c>
      <c r="CY624">
        <f t="shared" si="118"/>
        <v>184.75</v>
      </c>
      <c r="CZ624">
        <f t="shared" si="119"/>
        <v>27.74</v>
      </c>
      <c r="DA624">
        <f t="shared" si="120"/>
        <v>6.66</v>
      </c>
      <c r="DB624">
        <f t="shared" si="110"/>
        <v>0.55000000000000004</v>
      </c>
      <c r="DC624">
        <f t="shared" si="111"/>
        <v>0</v>
      </c>
    </row>
    <row r="625" spans="1:107" x14ac:dyDescent="0.2">
      <c r="A625">
        <f>ROW(Source!A384)</f>
        <v>384</v>
      </c>
      <c r="B625">
        <v>16781639</v>
      </c>
      <c r="C625">
        <v>16782619</v>
      </c>
      <c r="D625">
        <v>15167567</v>
      </c>
      <c r="E625">
        <v>1</v>
      </c>
      <c r="F625">
        <v>1</v>
      </c>
      <c r="G625">
        <v>1</v>
      </c>
      <c r="H625">
        <v>3</v>
      </c>
      <c r="I625" t="s">
        <v>989</v>
      </c>
      <c r="J625" t="s">
        <v>990</v>
      </c>
      <c r="K625" t="s">
        <v>991</v>
      </c>
      <c r="L625">
        <v>1346</v>
      </c>
      <c r="N625">
        <v>1009</v>
      </c>
      <c r="O625" t="s">
        <v>201</v>
      </c>
      <c r="P625" t="s">
        <v>201</v>
      </c>
      <c r="Q625">
        <v>1</v>
      </c>
      <c r="W625">
        <v>0</v>
      </c>
      <c r="X625">
        <v>1730218770</v>
      </c>
      <c r="Y625">
        <v>0.02</v>
      </c>
      <c r="AA625">
        <v>259.87</v>
      </c>
      <c r="AB625">
        <v>0</v>
      </c>
      <c r="AC625">
        <v>0</v>
      </c>
      <c r="AD625">
        <v>0</v>
      </c>
      <c r="AE625">
        <v>39.020000000000003</v>
      </c>
      <c r="AF625">
        <v>0</v>
      </c>
      <c r="AG625">
        <v>0</v>
      </c>
      <c r="AH625">
        <v>0</v>
      </c>
      <c r="AI625">
        <v>6.66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0</v>
      </c>
      <c r="AQ625">
        <v>0</v>
      </c>
      <c r="AR625">
        <v>0</v>
      </c>
      <c r="AS625" t="s">
        <v>6</v>
      </c>
      <c r="AT625">
        <v>0.02</v>
      </c>
      <c r="AU625" t="s">
        <v>6</v>
      </c>
      <c r="AV625">
        <v>0</v>
      </c>
      <c r="AW625">
        <v>2</v>
      </c>
      <c r="AX625">
        <v>16782626</v>
      </c>
      <c r="AY625">
        <v>1</v>
      </c>
      <c r="AZ625">
        <v>0</v>
      </c>
      <c r="BA625">
        <v>610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Y625*Source!I384</f>
        <v>0.8</v>
      </c>
      <c r="CY625">
        <f t="shared" si="118"/>
        <v>259.87</v>
      </c>
      <c r="CZ625">
        <f t="shared" si="119"/>
        <v>39.020000000000003</v>
      </c>
      <c r="DA625">
        <f t="shared" si="120"/>
        <v>6.66</v>
      </c>
      <c r="DB625">
        <f t="shared" si="110"/>
        <v>0.78</v>
      </c>
      <c r="DC625">
        <f t="shared" si="111"/>
        <v>0</v>
      </c>
    </row>
    <row r="626" spans="1:107" x14ac:dyDescent="0.2">
      <c r="A626">
        <f>ROW(Source!A384)</f>
        <v>384</v>
      </c>
      <c r="B626">
        <v>16781639</v>
      </c>
      <c r="C626">
        <v>16782619</v>
      </c>
      <c r="D626">
        <v>15170992</v>
      </c>
      <c r="E626">
        <v>1</v>
      </c>
      <c r="F626">
        <v>1</v>
      </c>
      <c r="G626">
        <v>1</v>
      </c>
      <c r="H626">
        <v>3</v>
      </c>
      <c r="I626" t="s">
        <v>933</v>
      </c>
      <c r="J626" t="s">
        <v>934</v>
      </c>
      <c r="K626" t="s">
        <v>935</v>
      </c>
      <c r="L626">
        <v>1346</v>
      </c>
      <c r="N626">
        <v>1009</v>
      </c>
      <c r="O626" t="s">
        <v>201</v>
      </c>
      <c r="P626" t="s">
        <v>201</v>
      </c>
      <c r="Q626">
        <v>1</v>
      </c>
      <c r="W626">
        <v>0</v>
      </c>
      <c r="X626">
        <v>-1012196365</v>
      </c>
      <c r="Y626">
        <v>4.0000000000000001E-3</v>
      </c>
      <c r="AA626">
        <v>1032.3</v>
      </c>
      <c r="AB626">
        <v>0</v>
      </c>
      <c r="AC626">
        <v>0</v>
      </c>
      <c r="AD626">
        <v>0</v>
      </c>
      <c r="AE626">
        <v>155</v>
      </c>
      <c r="AF626">
        <v>0</v>
      </c>
      <c r="AG626">
        <v>0</v>
      </c>
      <c r="AH626">
        <v>0</v>
      </c>
      <c r="AI626">
        <v>6.66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6</v>
      </c>
      <c r="AT626">
        <v>4.0000000000000001E-3</v>
      </c>
      <c r="AU626" t="s">
        <v>6</v>
      </c>
      <c r="AV626">
        <v>0</v>
      </c>
      <c r="AW626">
        <v>2</v>
      </c>
      <c r="AX626">
        <v>16782627</v>
      </c>
      <c r="AY626">
        <v>1</v>
      </c>
      <c r="AZ626">
        <v>0</v>
      </c>
      <c r="BA626">
        <v>611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Y626*Source!I384</f>
        <v>0.16</v>
      </c>
      <c r="CY626">
        <f t="shared" si="118"/>
        <v>1032.3</v>
      </c>
      <c r="CZ626">
        <f t="shared" si="119"/>
        <v>155</v>
      </c>
      <c r="DA626">
        <f t="shared" si="120"/>
        <v>6.66</v>
      </c>
      <c r="DB626">
        <f t="shared" si="110"/>
        <v>0.62</v>
      </c>
      <c r="DC626">
        <f t="shared" si="111"/>
        <v>0</v>
      </c>
    </row>
    <row r="627" spans="1:107" x14ac:dyDescent="0.2">
      <c r="A627">
        <f>ROW(Source!A384)</f>
        <v>384</v>
      </c>
      <c r="B627">
        <v>16781639</v>
      </c>
      <c r="C627">
        <v>16782619</v>
      </c>
      <c r="D627">
        <v>15195042</v>
      </c>
      <c r="E627">
        <v>1</v>
      </c>
      <c r="F627">
        <v>1</v>
      </c>
      <c r="G627">
        <v>1</v>
      </c>
      <c r="H627">
        <v>3</v>
      </c>
      <c r="I627" t="s">
        <v>992</v>
      </c>
      <c r="J627" t="s">
        <v>993</v>
      </c>
      <c r="K627" t="s">
        <v>994</v>
      </c>
      <c r="L627">
        <v>1346</v>
      </c>
      <c r="N627">
        <v>1009</v>
      </c>
      <c r="O627" t="s">
        <v>201</v>
      </c>
      <c r="P627" t="s">
        <v>201</v>
      </c>
      <c r="Q627">
        <v>1</v>
      </c>
      <c r="W627">
        <v>0</v>
      </c>
      <c r="X627">
        <v>1391681712</v>
      </c>
      <c r="Y627">
        <v>0.02</v>
      </c>
      <c r="AA627">
        <v>453.21</v>
      </c>
      <c r="AB627">
        <v>0</v>
      </c>
      <c r="AC627">
        <v>0</v>
      </c>
      <c r="AD627">
        <v>0</v>
      </c>
      <c r="AE627">
        <v>68.05</v>
      </c>
      <c r="AF627">
        <v>0</v>
      </c>
      <c r="AG627">
        <v>0</v>
      </c>
      <c r="AH627">
        <v>0</v>
      </c>
      <c r="AI627">
        <v>6.66</v>
      </c>
      <c r="AJ627">
        <v>1</v>
      </c>
      <c r="AK627">
        <v>1</v>
      </c>
      <c r="AL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6</v>
      </c>
      <c r="AT627">
        <v>0.02</v>
      </c>
      <c r="AU627" t="s">
        <v>6</v>
      </c>
      <c r="AV627">
        <v>0</v>
      </c>
      <c r="AW627">
        <v>2</v>
      </c>
      <c r="AX627">
        <v>16782628</v>
      </c>
      <c r="AY627">
        <v>1</v>
      </c>
      <c r="AZ627">
        <v>0</v>
      </c>
      <c r="BA627">
        <v>612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Y627*Source!I384</f>
        <v>0.8</v>
      </c>
      <c r="CY627">
        <f t="shared" si="118"/>
        <v>453.21</v>
      </c>
      <c r="CZ627">
        <f t="shared" si="119"/>
        <v>68.05</v>
      </c>
      <c r="DA627">
        <f t="shared" si="120"/>
        <v>6.66</v>
      </c>
      <c r="DB627">
        <f t="shared" si="110"/>
        <v>1.36</v>
      </c>
      <c r="DC627">
        <f t="shared" si="111"/>
        <v>0</v>
      </c>
    </row>
    <row r="628" spans="1:107" x14ac:dyDescent="0.2">
      <c r="A628">
        <f>ROW(Source!A384)</f>
        <v>384</v>
      </c>
      <c r="B628">
        <v>16781639</v>
      </c>
      <c r="C628">
        <v>16782619</v>
      </c>
      <c r="D628">
        <v>15203874</v>
      </c>
      <c r="E628">
        <v>1</v>
      </c>
      <c r="F628">
        <v>1</v>
      </c>
      <c r="G628">
        <v>1</v>
      </c>
      <c r="H628">
        <v>3</v>
      </c>
      <c r="I628" t="s">
        <v>995</v>
      </c>
      <c r="J628" t="s">
        <v>996</v>
      </c>
      <c r="K628" t="s">
        <v>997</v>
      </c>
      <c r="L628">
        <v>1348</v>
      </c>
      <c r="N628">
        <v>1009</v>
      </c>
      <c r="O628" t="s">
        <v>193</v>
      </c>
      <c r="P628" t="s">
        <v>193</v>
      </c>
      <c r="Q628">
        <v>1000</v>
      </c>
      <c r="W628">
        <v>0</v>
      </c>
      <c r="X628">
        <v>654489916</v>
      </c>
      <c r="Y628">
        <v>2.0000000000000002E-5</v>
      </c>
      <c r="AA628">
        <v>63603.07</v>
      </c>
      <c r="AB628">
        <v>0</v>
      </c>
      <c r="AC628">
        <v>0</v>
      </c>
      <c r="AD628">
        <v>0</v>
      </c>
      <c r="AE628">
        <v>9550.01</v>
      </c>
      <c r="AF628">
        <v>0</v>
      </c>
      <c r="AG628">
        <v>0</v>
      </c>
      <c r="AH628">
        <v>0</v>
      </c>
      <c r="AI628">
        <v>6.66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0</v>
      </c>
      <c r="AQ628">
        <v>0</v>
      </c>
      <c r="AR628">
        <v>0</v>
      </c>
      <c r="AS628" t="s">
        <v>6</v>
      </c>
      <c r="AT628">
        <v>2.0000000000000002E-5</v>
      </c>
      <c r="AU628" t="s">
        <v>6</v>
      </c>
      <c r="AV628">
        <v>0</v>
      </c>
      <c r="AW628">
        <v>2</v>
      </c>
      <c r="AX628">
        <v>16782629</v>
      </c>
      <c r="AY628">
        <v>1</v>
      </c>
      <c r="AZ628">
        <v>0</v>
      </c>
      <c r="BA628">
        <v>613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Y628*Source!I384</f>
        <v>8.0000000000000004E-4</v>
      </c>
      <c r="CY628">
        <f t="shared" si="118"/>
        <v>63603.07</v>
      </c>
      <c r="CZ628">
        <f t="shared" si="119"/>
        <v>9550.01</v>
      </c>
      <c r="DA628">
        <f t="shared" si="120"/>
        <v>6.66</v>
      </c>
      <c r="DB628">
        <f t="shared" si="110"/>
        <v>0.19</v>
      </c>
      <c r="DC628">
        <f t="shared" si="111"/>
        <v>0</v>
      </c>
    </row>
    <row r="629" spans="1:107" x14ac:dyDescent="0.2">
      <c r="A629">
        <f>ROW(Source!A384)</f>
        <v>384</v>
      </c>
      <c r="B629">
        <v>16781639</v>
      </c>
      <c r="C629">
        <v>16782619</v>
      </c>
      <c r="D629">
        <v>15221015</v>
      </c>
      <c r="E629">
        <v>1</v>
      </c>
      <c r="F629">
        <v>1</v>
      </c>
      <c r="G629">
        <v>1</v>
      </c>
      <c r="H629">
        <v>3</v>
      </c>
      <c r="I629" t="s">
        <v>429</v>
      </c>
      <c r="J629" t="s">
        <v>431</v>
      </c>
      <c r="K629" t="s">
        <v>430</v>
      </c>
      <c r="L629">
        <v>1354</v>
      </c>
      <c r="N629">
        <v>1010</v>
      </c>
      <c r="O629" t="s">
        <v>378</v>
      </c>
      <c r="P629" t="s">
        <v>378</v>
      </c>
      <c r="Q629">
        <v>1</v>
      </c>
      <c r="W629">
        <v>0</v>
      </c>
      <c r="X629">
        <v>2032913610</v>
      </c>
      <c r="Y629">
        <v>1</v>
      </c>
      <c r="AA629">
        <v>57.41</v>
      </c>
      <c r="AB629">
        <v>0</v>
      </c>
      <c r="AC629">
        <v>0</v>
      </c>
      <c r="AD629">
        <v>0</v>
      </c>
      <c r="AE629">
        <v>8.6199999999999992</v>
      </c>
      <c r="AF629">
        <v>0</v>
      </c>
      <c r="AG629">
        <v>0</v>
      </c>
      <c r="AH629">
        <v>0</v>
      </c>
      <c r="AI629">
        <v>6.66</v>
      </c>
      <c r="AJ629">
        <v>1</v>
      </c>
      <c r="AK629">
        <v>1</v>
      </c>
      <c r="AL629">
        <v>1</v>
      </c>
      <c r="AN629">
        <v>0</v>
      </c>
      <c r="AO629">
        <v>0</v>
      </c>
      <c r="AP629">
        <v>0</v>
      </c>
      <c r="AQ629">
        <v>0</v>
      </c>
      <c r="AR629">
        <v>0</v>
      </c>
      <c r="AS629" t="s">
        <v>6</v>
      </c>
      <c r="AT629">
        <v>1</v>
      </c>
      <c r="AU629" t="s">
        <v>6</v>
      </c>
      <c r="AV629">
        <v>0</v>
      </c>
      <c r="AW629">
        <v>1</v>
      </c>
      <c r="AX629">
        <v>-1</v>
      </c>
      <c r="AY629">
        <v>0</v>
      </c>
      <c r="AZ629">
        <v>0</v>
      </c>
      <c r="BA629" t="s">
        <v>6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Y629*Source!I384</f>
        <v>40</v>
      </c>
      <c r="CY629">
        <f t="shared" si="118"/>
        <v>57.41</v>
      </c>
      <c r="CZ629">
        <f t="shared" si="119"/>
        <v>8.6199999999999992</v>
      </c>
      <c r="DA629">
        <f t="shared" si="120"/>
        <v>6.66</v>
      </c>
      <c r="DB629">
        <f t="shared" si="110"/>
        <v>8.6199999999999992</v>
      </c>
      <c r="DC629">
        <f t="shared" si="111"/>
        <v>0</v>
      </c>
    </row>
    <row r="630" spans="1:107" x14ac:dyDescent="0.2">
      <c r="A630">
        <f>ROW(Source!A384)</f>
        <v>384</v>
      </c>
      <c r="B630">
        <v>16781639</v>
      </c>
      <c r="C630">
        <v>16782619</v>
      </c>
      <c r="D630">
        <v>15164559</v>
      </c>
      <c r="E630">
        <v>17</v>
      </c>
      <c r="F630">
        <v>1</v>
      </c>
      <c r="G630">
        <v>1</v>
      </c>
      <c r="H630">
        <v>3</v>
      </c>
      <c r="I630" t="s">
        <v>692</v>
      </c>
      <c r="J630" t="s">
        <v>6</v>
      </c>
      <c r="K630" t="s">
        <v>693</v>
      </c>
      <c r="L630">
        <v>1374</v>
      </c>
      <c r="N630">
        <v>1013</v>
      </c>
      <c r="O630" t="s">
        <v>694</v>
      </c>
      <c r="P630" t="s">
        <v>694</v>
      </c>
      <c r="Q630">
        <v>1</v>
      </c>
      <c r="W630">
        <v>0</v>
      </c>
      <c r="X630">
        <v>-1731369543</v>
      </c>
      <c r="Y630">
        <v>0.38</v>
      </c>
      <c r="AA630">
        <v>1</v>
      </c>
      <c r="AB630">
        <v>0</v>
      </c>
      <c r="AC630">
        <v>0</v>
      </c>
      <c r="AD630">
        <v>0</v>
      </c>
      <c r="AE630">
        <v>1</v>
      </c>
      <c r="AF630">
        <v>0</v>
      </c>
      <c r="AG630">
        <v>0</v>
      </c>
      <c r="AH630">
        <v>0</v>
      </c>
      <c r="AI630">
        <v>1</v>
      </c>
      <c r="AJ630">
        <v>1</v>
      </c>
      <c r="AK630">
        <v>1</v>
      </c>
      <c r="AL630">
        <v>1</v>
      </c>
      <c r="AN630">
        <v>0</v>
      </c>
      <c r="AO630">
        <v>1</v>
      </c>
      <c r="AP630">
        <v>0</v>
      </c>
      <c r="AQ630">
        <v>0</v>
      </c>
      <c r="AR630">
        <v>0</v>
      </c>
      <c r="AS630" t="s">
        <v>6</v>
      </c>
      <c r="AT630">
        <v>0.38</v>
      </c>
      <c r="AU630" t="s">
        <v>6</v>
      </c>
      <c r="AV630">
        <v>0</v>
      </c>
      <c r="AW630">
        <v>2</v>
      </c>
      <c r="AX630">
        <v>16782630</v>
      </c>
      <c r="AY630">
        <v>1</v>
      </c>
      <c r="AZ630">
        <v>0</v>
      </c>
      <c r="BA630">
        <v>614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Y630*Source!I384</f>
        <v>15.2</v>
      </c>
      <c r="CY630">
        <f t="shared" si="118"/>
        <v>1</v>
      </c>
      <c r="CZ630">
        <f t="shared" si="119"/>
        <v>1</v>
      </c>
      <c r="DA630">
        <f t="shared" si="120"/>
        <v>1</v>
      </c>
      <c r="DB630">
        <f t="shared" si="110"/>
        <v>0.38</v>
      </c>
      <c r="DC630">
        <f t="shared" si="111"/>
        <v>0</v>
      </c>
    </row>
    <row r="631" spans="1:107" x14ac:dyDescent="0.2">
      <c r="A631">
        <f>ROW(Source!A387)</f>
        <v>387</v>
      </c>
      <c r="B631">
        <v>16781625</v>
      </c>
      <c r="C631">
        <v>16782663</v>
      </c>
      <c r="D631">
        <v>15446300</v>
      </c>
      <c r="E631">
        <v>1</v>
      </c>
      <c r="F631">
        <v>1</v>
      </c>
      <c r="G631">
        <v>1</v>
      </c>
      <c r="H631">
        <v>1</v>
      </c>
      <c r="I631" t="s">
        <v>669</v>
      </c>
      <c r="J631" t="s">
        <v>6</v>
      </c>
      <c r="K631" t="s">
        <v>670</v>
      </c>
      <c r="L631">
        <v>1191</v>
      </c>
      <c r="N631">
        <v>1013</v>
      </c>
      <c r="O631" t="s">
        <v>660</v>
      </c>
      <c r="P631" t="s">
        <v>660</v>
      </c>
      <c r="Q631">
        <v>1</v>
      </c>
      <c r="W631">
        <v>0</v>
      </c>
      <c r="X631">
        <v>912892513</v>
      </c>
      <c r="Y631">
        <v>25.76</v>
      </c>
      <c r="AA631">
        <v>0</v>
      </c>
      <c r="AB631">
        <v>0</v>
      </c>
      <c r="AC631">
        <v>0</v>
      </c>
      <c r="AD631">
        <v>9.92</v>
      </c>
      <c r="AE631">
        <v>0</v>
      </c>
      <c r="AF631">
        <v>0</v>
      </c>
      <c r="AG631">
        <v>0</v>
      </c>
      <c r="AH631">
        <v>9.92</v>
      </c>
      <c r="AI631">
        <v>1</v>
      </c>
      <c r="AJ631">
        <v>1</v>
      </c>
      <c r="AK631">
        <v>1</v>
      </c>
      <c r="AL631">
        <v>1</v>
      </c>
      <c r="AN631">
        <v>0</v>
      </c>
      <c r="AO631">
        <v>1</v>
      </c>
      <c r="AP631">
        <v>0</v>
      </c>
      <c r="AQ631">
        <v>0</v>
      </c>
      <c r="AR631">
        <v>0</v>
      </c>
      <c r="AS631" t="s">
        <v>6</v>
      </c>
      <c r="AT631">
        <v>25.76</v>
      </c>
      <c r="AU631" t="s">
        <v>6</v>
      </c>
      <c r="AV631">
        <v>1</v>
      </c>
      <c r="AW631">
        <v>2</v>
      </c>
      <c r="AX631">
        <v>16782664</v>
      </c>
      <c r="AY631">
        <v>1</v>
      </c>
      <c r="AZ631">
        <v>0</v>
      </c>
      <c r="BA631">
        <v>615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Y631*Source!I387</f>
        <v>3.6064000000000007</v>
      </c>
      <c r="CY631">
        <f>AD631</f>
        <v>9.92</v>
      </c>
      <c r="CZ631">
        <f>AH631</f>
        <v>9.92</v>
      </c>
      <c r="DA631">
        <f>AL631</f>
        <v>1</v>
      </c>
      <c r="DB631">
        <f t="shared" si="110"/>
        <v>255.54</v>
      </c>
      <c r="DC631">
        <f t="shared" si="111"/>
        <v>0</v>
      </c>
    </row>
    <row r="632" spans="1:107" x14ac:dyDescent="0.2">
      <c r="A632">
        <f>ROW(Source!A387)</f>
        <v>387</v>
      </c>
      <c r="B632">
        <v>16781625</v>
      </c>
      <c r="C632">
        <v>16782663</v>
      </c>
      <c r="D632">
        <v>15430395</v>
      </c>
      <c r="E632">
        <v>1</v>
      </c>
      <c r="F632">
        <v>1</v>
      </c>
      <c r="G632">
        <v>1</v>
      </c>
      <c r="H632">
        <v>1</v>
      </c>
      <c r="I632" t="s">
        <v>661</v>
      </c>
      <c r="J632" t="s">
        <v>6</v>
      </c>
      <c r="K632" t="s">
        <v>662</v>
      </c>
      <c r="L632">
        <v>1191</v>
      </c>
      <c r="N632">
        <v>1013</v>
      </c>
      <c r="O632" t="s">
        <v>660</v>
      </c>
      <c r="P632" t="s">
        <v>660</v>
      </c>
      <c r="Q632">
        <v>1</v>
      </c>
      <c r="W632">
        <v>0</v>
      </c>
      <c r="X632">
        <v>-1417349443</v>
      </c>
      <c r="Y632">
        <v>0.05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1</v>
      </c>
      <c r="AJ632">
        <v>1</v>
      </c>
      <c r="AK632">
        <v>1</v>
      </c>
      <c r="AL632">
        <v>1</v>
      </c>
      <c r="AN632">
        <v>0</v>
      </c>
      <c r="AO632">
        <v>1</v>
      </c>
      <c r="AP632">
        <v>0</v>
      </c>
      <c r="AQ632">
        <v>0</v>
      </c>
      <c r="AR632">
        <v>0</v>
      </c>
      <c r="AS632" t="s">
        <v>6</v>
      </c>
      <c r="AT632">
        <v>0.05</v>
      </c>
      <c r="AU632" t="s">
        <v>6</v>
      </c>
      <c r="AV632">
        <v>2</v>
      </c>
      <c r="AW632">
        <v>2</v>
      </c>
      <c r="AX632">
        <v>16782665</v>
      </c>
      <c r="AY632">
        <v>1</v>
      </c>
      <c r="AZ632">
        <v>0</v>
      </c>
      <c r="BA632">
        <v>616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Y632*Source!I387</f>
        <v>7.000000000000001E-3</v>
      </c>
      <c r="CY632">
        <f>AD632</f>
        <v>0</v>
      </c>
      <c r="CZ632">
        <f>AH632</f>
        <v>0</v>
      </c>
      <c r="DA632">
        <f>AL632</f>
        <v>1</v>
      </c>
      <c r="DB632">
        <f t="shared" si="110"/>
        <v>0</v>
      </c>
      <c r="DC632">
        <f t="shared" si="111"/>
        <v>0</v>
      </c>
    </row>
    <row r="633" spans="1:107" x14ac:dyDescent="0.2">
      <c r="A633">
        <f>ROW(Source!A387)</f>
        <v>387</v>
      </c>
      <c r="B633">
        <v>16781625</v>
      </c>
      <c r="C633">
        <v>16782663</v>
      </c>
      <c r="D633">
        <v>15247680</v>
      </c>
      <c r="E633">
        <v>1</v>
      </c>
      <c r="F633">
        <v>1</v>
      </c>
      <c r="G633">
        <v>1</v>
      </c>
      <c r="H633">
        <v>2</v>
      </c>
      <c r="I633" t="s">
        <v>671</v>
      </c>
      <c r="J633" t="s">
        <v>672</v>
      </c>
      <c r="K633" t="s">
        <v>673</v>
      </c>
      <c r="L633">
        <v>1368</v>
      </c>
      <c r="N633">
        <v>1011</v>
      </c>
      <c r="O633" t="s">
        <v>666</v>
      </c>
      <c r="P633" t="s">
        <v>666</v>
      </c>
      <c r="Q633">
        <v>1</v>
      </c>
      <c r="W633">
        <v>0</v>
      </c>
      <c r="X633">
        <v>-1718674368</v>
      </c>
      <c r="Y633">
        <v>0.03</v>
      </c>
      <c r="AA633">
        <v>0</v>
      </c>
      <c r="AB633">
        <v>111.99</v>
      </c>
      <c r="AC633">
        <v>13.5</v>
      </c>
      <c r="AD633">
        <v>0</v>
      </c>
      <c r="AE633">
        <v>0</v>
      </c>
      <c r="AF633">
        <v>111.99</v>
      </c>
      <c r="AG633">
        <v>13.5</v>
      </c>
      <c r="AH633">
        <v>0</v>
      </c>
      <c r="AI633">
        <v>1</v>
      </c>
      <c r="AJ633">
        <v>1</v>
      </c>
      <c r="AK633">
        <v>1</v>
      </c>
      <c r="AL633">
        <v>1</v>
      </c>
      <c r="AN633">
        <v>0</v>
      </c>
      <c r="AO633">
        <v>1</v>
      </c>
      <c r="AP633">
        <v>0</v>
      </c>
      <c r="AQ633">
        <v>0</v>
      </c>
      <c r="AR633">
        <v>0</v>
      </c>
      <c r="AS633" t="s">
        <v>6</v>
      </c>
      <c r="AT633">
        <v>0.03</v>
      </c>
      <c r="AU633" t="s">
        <v>6</v>
      </c>
      <c r="AV633">
        <v>0</v>
      </c>
      <c r="AW633">
        <v>2</v>
      </c>
      <c r="AX633">
        <v>16782666</v>
      </c>
      <c r="AY633">
        <v>1</v>
      </c>
      <c r="AZ633">
        <v>0</v>
      </c>
      <c r="BA633">
        <v>617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Y633*Source!I387</f>
        <v>4.2000000000000006E-3</v>
      </c>
      <c r="CY633">
        <f>AB633</f>
        <v>111.99</v>
      </c>
      <c r="CZ633">
        <f>AF633</f>
        <v>111.99</v>
      </c>
      <c r="DA633">
        <f>AJ633</f>
        <v>1</v>
      </c>
      <c r="DB633">
        <f t="shared" si="110"/>
        <v>3.36</v>
      </c>
      <c r="DC633">
        <f t="shared" si="111"/>
        <v>0.41</v>
      </c>
    </row>
    <row r="634" spans="1:107" x14ac:dyDescent="0.2">
      <c r="A634">
        <f>ROW(Source!A387)</f>
        <v>387</v>
      </c>
      <c r="B634">
        <v>16781625</v>
      </c>
      <c r="C634">
        <v>16782663</v>
      </c>
      <c r="D634">
        <v>15249073</v>
      </c>
      <c r="E634">
        <v>1</v>
      </c>
      <c r="F634">
        <v>1</v>
      </c>
      <c r="G634">
        <v>1</v>
      </c>
      <c r="H634">
        <v>2</v>
      </c>
      <c r="I634" t="s">
        <v>674</v>
      </c>
      <c r="J634" t="s">
        <v>675</v>
      </c>
      <c r="K634" t="s">
        <v>676</v>
      </c>
      <c r="L634">
        <v>1368</v>
      </c>
      <c r="N634">
        <v>1011</v>
      </c>
      <c r="O634" t="s">
        <v>666</v>
      </c>
      <c r="P634" t="s">
        <v>666</v>
      </c>
      <c r="Q634">
        <v>1</v>
      </c>
      <c r="W634">
        <v>0</v>
      </c>
      <c r="X634">
        <v>1372534845</v>
      </c>
      <c r="Y634">
        <v>0.02</v>
      </c>
      <c r="AA634">
        <v>0</v>
      </c>
      <c r="AB634">
        <v>65.709999999999994</v>
      </c>
      <c r="AC634">
        <v>11.6</v>
      </c>
      <c r="AD634">
        <v>0</v>
      </c>
      <c r="AE634">
        <v>0</v>
      </c>
      <c r="AF634">
        <v>65.709999999999994</v>
      </c>
      <c r="AG634">
        <v>11.6</v>
      </c>
      <c r="AH634">
        <v>0</v>
      </c>
      <c r="AI634">
        <v>1</v>
      </c>
      <c r="AJ634">
        <v>1</v>
      </c>
      <c r="AK634">
        <v>1</v>
      </c>
      <c r="AL634">
        <v>1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6</v>
      </c>
      <c r="AT634">
        <v>0.02</v>
      </c>
      <c r="AU634" t="s">
        <v>6</v>
      </c>
      <c r="AV634">
        <v>0</v>
      </c>
      <c r="AW634">
        <v>2</v>
      </c>
      <c r="AX634">
        <v>16782667</v>
      </c>
      <c r="AY634">
        <v>1</v>
      </c>
      <c r="AZ634">
        <v>0</v>
      </c>
      <c r="BA634">
        <v>618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Y634*Source!I387</f>
        <v>2.8000000000000004E-3</v>
      </c>
      <c r="CY634">
        <f>AB634</f>
        <v>65.709999999999994</v>
      </c>
      <c r="CZ634">
        <f>AF634</f>
        <v>65.709999999999994</v>
      </c>
      <c r="DA634">
        <f>AJ634</f>
        <v>1</v>
      </c>
      <c r="DB634">
        <f t="shared" si="110"/>
        <v>1.31</v>
      </c>
      <c r="DC634">
        <f t="shared" si="111"/>
        <v>0.23</v>
      </c>
    </row>
    <row r="635" spans="1:107" x14ac:dyDescent="0.2">
      <c r="A635">
        <f>ROW(Source!A387)</f>
        <v>387</v>
      </c>
      <c r="B635">
        <v>16781625</v>
      </c>
      <c r="C635">
        <v>16782663</v>
      </c>
      <c r="D635">
        <v>15171982</v>
      </c>
      <c r="E635">
        <v>1</v>
      </c>
      <c r="F635">
        <v>1</v>
      </c>
      <c r="G635">
        <v>1</v>
      </c>
      <c r="H635">
        <v>3</v>
      </c>
      <c r="I635" t="s">
        <v>761</v>
      </c>
      <c r="J635" t="s">
        <v>762</v>
      </c>
      <c r="K635" t="s">
        <v>763</v>
      </c>
      <c r="L635">
        <v>1348</v>
      </c>
      <c r="N635">
        <v>1009</v>
      </c>
      <c r="O635" t="s">
        <v>193</v>
      </c>
      <c r="P635" t="s">
        <v>193</v>
      </c>
      <c r="Q635">
        <v>1000</v>
      </c>
      <c r="W635">
        <v>0</v>
      </c>
      <c r="X635">
        <v>-1421715385</v>
      </c>
      <c r="Y635">
        <v>3.15E-3</v>
      </c>
      <c r="AA635">
        <v>729.98</v>
      </c>
      <c r="AB635">
        <v>0</v>
      </c>
      <c r="AC635">
        <v>0</v>
      </c>
      <c r="AD635">
        <v>0</v>
      </c>
      <c r="AE635">
        <v>729.98</v>
      </c>
      <c r="AF635">
        <v>0</v>
      </c>
      <c r="AG635">
        <v>0</v>
      </c>
      <c r="AH635">
        <v>0</v>
      </c>
      <c r="AI635">
        <v>1</v>
      </c>
      <c r="AJ635">
        <v>1</v>
      </c>
      <c r="AK635">
        <v>1</v>
      </c>
      <c r="AL635">
        <v>1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6</v>
      </c>
      <c r="AT635">
        <v>3.15E-3</v>
      </c>
      <c r="AU635" t="s">
        <v>6</v>
      </c>
      <c r="AV635">
        <v>0</v>
      </c>
      <c r="AW635">
        <v>2</v>
      </c>
      <c r="AX635">
        <v>16782668</v>
      </c>
      <c r="AY635">
        <v>1</v>
      </c>
      <c r="AZ635">
        <v>0</v>
      </c>
      <c r="BA635">
        <v>619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Y635*Source!I387</f>
        <v>4.4100000000000004E-4</v>
      </c>
      <c r="CY635">
        <f>AA635</f>
        <v>729.98</v>
      </c>
      <c r="CZ635">
        <f>AE635</f>
        <v>729.98</v>
      </c>
      <c r="DA635">
        <f>AI635</f>
        <v>1</v>
      </c>
      <c r="DB635">
        <f t="shared" si="110"/>
        <v>2.2999999999999998</v>
      </c>
      <c r="DC635">
        <f t="shared" si="111"/>
        <v>0</v>
      </c>
    </row>
    <row r="636" spans="1:107" x14ac:dyDescent="0.2">
      <c r="A636">
        <f>ROW(Source!A387)</f>
        <v>387</v>
      </c>
      <c r="B636">
        <v>16781625</v>
      </c>
      <c r="C636">
        <v>16782663</v>
      </c>
      <c r="D636">
        <v>15217585</v>
      </c>
      <c r="E636">
        <v>1</v>
      </c>
      <c r="F636">
        <v>1</v>
      </c>
      <c r="G636">
        <v>1</v>
      </c>
      <c r="H636">
        <v>3</v>
      </c>
      <c r="I636" t="s">
        <v>998</v>
      </c>
      <c r="J636" t="s">
        <v>999</v>
      </c>
      <c r="K636" t="s">
        <v>1000</v>
      </c>
      <c r="L636">
        <v>1356</v>
      </c>
      <c r="N636">
        <v>1010</v>
      </c>
      <c r="O636" t="s">
        <v>748</v>
      </c>
      <c r="P636" t="s">
        <v>748</v>
      </c>
      <c r="Q636">
        <v>1000</v>
      </c>
      <c r="W636">
        <v>0</v>
      </c>
      <c r="X636">
        <v>40709342</v>
      </c>
      <c r="Y636">
        <v>0.10199999999999999</v>
      </c>
      <c r="AA636">
        <v>270</v>
      </c>
      <c r="AB636">
        <v>0</v>
      </c>
      <c r="AC636">
        <v>0</v>
      </c>
      <c r="AD636">
        <v>0</v>
      </c>
      <c r="AE636">
        <v>270</v>
      </c>
      <c r="AF636">
        <v>0</v>
      </c>
      <c r="AG636">
        <v>0</v>
      </c>
      <c r="AH636">
        <v>0</v>
      </c>
      <c r="AI636">
        <v>1</v>
      </c>
      <c r="AJ636">
        <v>1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6</v>
      </c>
      <c r="AT636">
        <v>0.10199999999999999</v>
      </c>
      <c r="AU636" t="s">
        <v>6</v>
      </c>
      <c r="AV636">
        <v>0</v>
      </c>
      <c r="AW636">
        <v>2</v>
      </c>
      <c r="AX636">
        <v>16782669</v>
      </c>
      <c r="AY636">
        <v>1</v>
      </c>
      <c r="AZ636">
        <v>0</v>
      </c>
      <c r="BA636">
        <v>620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Y636*Source!I387</f>
        <v>1.4280000000000001E-2</v>
      </c>
      <c r="CY636">
        <f>AA636</f>
        <v>270</v>
      </c>
      <c r="CZ636">
        <f>AE636</f>
        <v>270</v>
      </c>
      <c r="DA636">
        <f>AI636</f>
        <v>1</v>
      </c>
      <c r="DB636">
        <f t="shared" si="110"/>
        <v>27.54</v>
      </c>
      <c r="DC636">
        <f t="shared" si="111"/>
        <v>0</v>
      </c>
    </row>
    <row r="637" spans="1:107" x14ac:dyDescent="0.2">
      <c r="A637">
        <f>ROW(Source!A387)</f>
        <v>387</v>
      </c>
      <c r="B637">
        <v>16781625</v>
      </c>
      <c r="C637">
        <v>16782663</v>
      </c>
      <c r="D637">
        <v>15220591</v>
      </c>
      <c r="E637">
        <v>1</v>
      </c>
      <c r="F637">
        <v>1</v>
      </c>
      <c r="G637">
        <v>1</v>
      </c>
      <c r="H637">
        <v>3</v>
      </c>
      <c r="I637" t="s">
        <v>437</v>
      </c>
      <c r="J637" t="s">
        <v>440</v>
      </c>
      <c r="K637" t="s">
        <v>438</v>
      </c>
      <c r="L637">
        <v>1358</v>
      </c>
      <c r="N637">
        <v>1010</v>
      </c>
      <c r="O637" t="s">
        <v>439</v>
      </c>
      <c r="P637" t="s">
        <v>439</v>
      </c>
      <c r="Q637">
        <v>10</v>
      </c>
      <c r="W637">
        <v>0</v>
      </c>
      <c r="X637">
        <v>-1159872440</v>
      </c>
      <c r="Y637">
        <v>10</v>
      </c>
      <c r="AA637">
        <v>79.2</v>
      </c>
      <c r="AB637">
        <v>0</v>
      </c>
      <c r="AC637">
        <v>0</v>
      </c>
      <c r="AD637">
        <v>0</v>
      </c>
      <c r="AE637">
        <v>79.2</v>
      </c>
      <c r="AF637">
        <v>0</v>
      </c>
      <c r="AG637">
        <v>0</v>
      </c>
      <c r="AH637">
        <v>0</v>
      </c>
      <c r="AI637">
        <v>1</v>
      </c>
      <c r="AJ637">
        <v>1</v>
      </c>
      <c r="AK637">
        <v>1</v>
      </c>
      <c r="AL637">
        <v>1</v>
      </c>
      <c r="AN637">
        <v>0</v>
      </c>
      <c r="AO637">
        <v>0</v>
      </c>
      <c r="AP637">
        <v>0</v>
      </c>
      <c r="AQ637">
        <v>0</v>
      </c>
      <c r="AR637">
        <v>0</v>
      </c>
      <c r="AS637" t="s">
        <v>6</v>
      </c>
      <c r="AT637">
        <v>10</v>
      </c>
      <c r="AU637" t="s">
        <v>6</v>
      </c>
      <c r="AV637">
        <v>0</v>
      </c>
      <c r="AW637">
        <v>1</v>
      </c>
      <c r="AX637">
        <v>-1</v>
      </c>
      <c r="AY637">
        <v>0</v>
      </c>
      <c r="AZ637">
        <v>0</v>
      </c>
      <c r="BA637" t="s">
        <v>6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Y637*Source!I387</f>
        <v>1.4000000000000001</v>
      </c>
      <c r="CY637">
        <f>AA637</f>
        <v>79.2</v>
      </c>
      <c r="CZ637">
        <f>AE637</f>
        <v>79.2</v>
      </c>
      <c r="DA637">
        <f>AI637</f>
        <v>1</v>
      </c>
      <c r="DB637">
        <f t="shared" si="110"/>
        <v>792</v>
      </c>
      <c r="DC637">
        <f t="shared" si="111"/>
        <v>0</v>
      </c>
    </row>
    <row r="638" spans="1:107" x14ac:dyDescent="0.2">
      <c r="A638">
        <f>ROW(Source!A387)</f>
        <v>387</v>
      </c>
      <c r="B638">
        <v>16781625</v>
      </c>
      <c r="C638">
        <v>16782663</v>
      </c>
      <c r="D638">
        <v>15164559</v>
      </c>
      <c r="E638">
        <v>17</v>
      </c>
      <c r="F638">
        <v>1</v>
      </c>
      <c r="G638">
        <v>1</v>
      </c>
      <c r="H638">
        <v>3</v>
      </c>
      <c r="I638" t="s">
        <v>692</v>
      </c>
      <c r="J638" t="s">
        <v>6</v>
      </c>
      <c r="K638" t="s">
        <v>693</v>
      </c>
      <c r="L638">
        <v>1374</v>
      </c>
      <c r="N638">
        <v>1013</v>
      </c>
      <c r="O638" t="s">
        <v>694</v>
      </c>
      <c r="P638" t="s">
        <v>694</v>
      </c>
      <c r="Q638">
        <v>1</v>
      </c>
      <c r="W638">
        <v>0</v>
      </c>
      <c r="X638">
        <v>-1731369543</v>
      </c>
      <c r="Y638">
        <v>5.1100000000000003</v>
      </c>
      <c r="AA638">
        <v>1</v>
      </c>
      <c r="AB638">
        <v>0</v>
      </c>
      <c r="AC638">
        <v>0</v>
      </c>
      <c r="AD638">
        <v>0</v>
      </c>
      <c r="AE638">
        <v>1</v>
      </c>
      <c r="AF638">
        <v>0</v>
      </c>
      <c r="AG638">
        <v>0</v>
      </c>
      <c r="AH638">
        <v>0</v>
      </c>
      <c r="AI638">
        <v>1</v>
      </c>
      <c r="AJ638">
        <v>1</v>
      </c>
      <c r="AK638">
        <v>1</v>
      </c>
      <c r="AL638">
        <v>1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6</v>
      </c>
      <c r="AT638">
        <v>5.1100000000000003</v>
      </c>
      <c r="AU638" t="s">
        <v>6</v>
      </c>
      <c r="AV638">
        <v>0</v>
      </c>
      <c r="AW638">
        <v>2</v>
      </c>
      <c r="AX638">
        <v>16782670</v>
      </c>
      <c r="AY638">
        <v>1</v>
      </c>
      <c r="AZ638">
        <v>0</v>
      </c>
      <c r="BA638">
        <v>621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Y638*Source!I387</f>
        <v>0.71540000000000015</v>
      </c>
      <c r="CY638">
        <f>AA638</f>
        <v>1</v>
      </c>
      <c r="CZ638">
        <f>AE638</f>
        <v>1</v>
      </c>
      <c r="DA638">
        <f>AI638</f>
        <v>1</v>
      </c>
      <c r="DB638">
        <f t="shared" si="110"/>
        <v>5.1100000000000003</v>
      </c>
      <c r="DC638">
        <f t="shared" si="111"/>
        <v>0</v>
      </c>
    </row>
    <row r="639" spans="1:107" x14ac:dyDescent="0.2">
      <c r="A639">
        <f>ROW(Source!A388)</f>
        <v>388</v>
      </c>
      <c r="B639">
        <v>16781639</v>
      </c>
      <c r="C639">
        <v>16782663</v>
      </c>
      <c r="D639">
        <v>15446300</v>
      </c>
      <c r="E639">
        <v>1</v>
      </c>
      <c r="F639">
        <v>1</v>
      </c>
      <c r="G639">
        <v>1</v>
      </c>
      <c r="H639">
        <v>1</v>
      </c>
      <c r="I639" t="s">
        <v>669</v>
      </c>
      <c r="J639" t="s">
        <v>6</v>
      </c>
      <c r="K639" t="s">
        <v>670</v>
      </c>
      <c r="L639">
        <v>1191</v>
      </c>
      <c r="N639">
        <v>1013</v>
      </c>
      <c r="O639" t="s">
        <v>660</v>
      </c>
      <c r="P639" t="s">
        <v>660</v>
      </c>
      <c r="Q639">
        <v>1</v>
      </c>
      <c r="W639">
        <v>0</v>
      </c>
      <c r="X639">
        <v>912892513</v>
      </c>
      <c r="Y639">
        <v>25.76</v>
      </c>
      <c r="AA639">
        <v>0</v>
      </c>
      <c r="AB639">
        <v>0</v>
      </c>
      <c r="AC639">
        <v>0</v>
      </c>
      <c r="AD639">
        <v>66.069999999999993</v>
      </c>
      <c r="AE639">
        <v>0</v>
      </c>
      <c r="AF639">
        <v>0</v>
      </c>
      <c r="AG639">
        <v>0</v>
      </c>
      <c r="AH639">
        <v>9.92</v>
      </c>
      <c r="AI639">
        <v>1</v>
      </c>
      <c r="AJ639">
        <v>1</v>
      </c>
      <c r="AK639">
        <v>1</v>
      </c>
      <c r="AL639">
        <v>6.66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6</v>
      </c>
      <c r="AT639">
        <v>25.76</v>
      </c>
      <c r="AU639" t="s">
        <v>6</v>
      </c>
      <c r="AV639">
        <v>1</v>
      </c>
      <c r="AW639">
        <v>2</v>
      </c>
      <c r="AX639">
        <v>16782664</v>
      </c>
      <c r="AY639">
        <v>1</v>
      </c>
      <c r="AZ639">
        <v>0</v>
      </c>
      <c r="BA639">
        <v>622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Y639*Source!I388</f>
        <v>3.6064000000000007</v>
      </c>
      <c r="CY639">
        <f>AD639</f>
        <v>66.069999999999993</v>
      </c>
      <c r="CZ639">
        <f>AH639</f>
        <v>9.92</v>
      </c>
      <c r="DA639">
        <f>AL639</f>
        <v>6.66</v>
      </c>
      <c r="DB639">
        <f t="shared" si="110"/>
        <v>255.54</v>
      </c>
      <c r="DC639">
        <f t="shared" si="111"/>
        <v>0</v>
      </c>
    </row>
    <row r="640" spans="1:107" x14ac:dyDescent="0.2">
      <c r="A640">
        <f>ROW(Source!A388)</f>
        <v>388</v>
      </c>
      <c r="B640">
        <v>16781639</v>
      </c>
      <c r="C640">
        <v>16782663</v>
      </c>
      <c r="D640">
        <v>15430395</v>
      </c>
      <c r="E640">
        <v>1</v>
      </c>
      <c r="F640">
        <v>1</v>
      </c>
      <c r="G640">
        <v>1</v>
      </c>
      <c r="H640">
        <v>1</v>
      </c>
      <c r="I640" t="s">
        <v>661</v>
      </c>
      <c r="J640" t="s">
        <v>6</v>
      </c>
      <c r="K640" t="s">
        <v>662</v>
      </c>
      <c r="L640">
        <v>1191</v>
      </c>
      <c r="N640">
        <v>1013</v>
      </c>
      <c r="O640" t="s">
        <v>660</v>
      </c>
      <c r="P640" t="s">
        <v>660</v>
      </c>
      <c r="Q640">
        <v>1</v>
      </c>
      <c r="W640">
        <v>0</v>
      </c>
      <c r="X640">
        <v>-1417349443</v>
      </c>
      <c r="Y640">
        <v>0.05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1</v>
      </c>
      <c r="AJ640">
        <v>1</v>
      </c>
      <c r="AK640">
        <v>6.66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6</v>
      </c>
      <c r="AT640">
        <v>0.05</v>
      </c>
      <c r="AU640" t="s">
        <v>6</v>
      </c>
      <c r="AV640">
        <v>2</v>
      </c>
      <c r="AW640">
        <v>2</v>
      </c>
      <c r="AX640">
        <v>16782665</v>
      </c>
      <c r="AY640">
        <v>1</v>
      </c>
      <c r="AZ640">
        <v>0</v>
      </c>
      <c r="BA640">
        <v>623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Y640*Source!I388</f>
        <v>7.000000000000001E-3</v>
      </c>
      <c r="CY640">
        <f>AD640</f>
        <v>0</v>
      </c>
      <c r="CZ640">
        <f>AH640</f>
        <v>0</v>
      </c>
      <c r="DA640">
        <f>AL640</f>
        <v>1</v>
      </c>
      <c r="DB640">
        <f t="shared" si="110"/>
        <v>0</v>
      </c>
      <c r="DC640">
        <f t="shared" si="111"/>
        <v>0</v>
      </c>
    </row>
    <row r="641" spans="1:107" x14ac:dyDescent="0.2">
      <c r="A641">
        <f>ROW(Source!A388)</f>
        <v>388</v>
      </c>
      <c r="B641">
        <v>16781639</v>
      </c>
      <c r="C641">
        <v>16782663</v>
      </c>
      <c r="D641">
        <v>15247680</v>
      </c>
      <c r="E641">
        <v>1</v>
      </c>
      <c r="F641">
        <v>1</v>
      </c>
      <c r="G641">
        <v>1</v>
      </c>
      <c r="H641">
        <v>2</v>
      </c>
      <c r="I641" t="s">
        <v>671</v>
      </c>
      <c r="J641" t="s">
        <v>672</v>
      </c>
      <c r="K641" t="s">
        <v>673</v>
      </c>
      <c r="L641">
        <v>1368</v>
      </c>
      <c r="N641">
        <v>1011</v>
      </c>
      <c r="O641" t="s">
        <v>666</v>
      </c>
      <c r="P641" t="s">
        <v>666</v>
      </c>
      <c r="Q641">
        <v>1</v>
      </c>
      <c r="W641">
        <v>0</v>
      </c>
      <c r="X641">
        <v>-1718674368</v>
      </c>
      <c r="Y641">
        <v>0.03</v>
      </c>
      <c r="AA641">
        <v>0</v>
      </c>
      <c r="AB641">
        <v>745.85</v>
      </c>
      <c r="AC641">
        <v>13.5</v>
      </c>
      <c r="AD641">
        <v>0</v>
      </c>
      <c r="AE641">
        <v>0</v>
      </c>
      <c r="AF641">
        <v>111.99</v>
      </c>
      <c r="AG641">
        <v>13.5</v>
      </c>
      <c r="AH641">
        <v>0</v>
      </c>
      <c r="AI641">
        <v>1</v>
      </c>
      <c r="AJ641">
        <v>6.66</v>
      </c>
      <c r="AK641">
        <v>1</v>
      </c>
      <c r="AL641">
        <v>1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6</v>
      </c>
      <c r="AT641">
        <v>0.03</v>
      </c>
      <c r="AU641" t="s">
        <v>6</v>
      </c>
      <c r="AV641">
        <v>0</v>
      </c>
      <c r="AW641">
        <v>2</v>
      </c>
      <c r="AX641">
        <v>16782666</v>
      </c>
      <c r="AY641">
        <v>1</v>
      </c>
      <c r="AZ641">
        <v>0</v>
      </c>
      <c r="BA641">
        <v>624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Y641*Source!I388</f>
        <v>4.2000000000000006E-3</v>
      </c>
      <c r="CY641">
        <f>AB641</f>
        <v>745.85</v>
      </c>
      <c r="CZ641">
        <f>AF641</f>
        <v>111.99</v>
      </c>
      <c r="DA641">
        <f>AJ641</f>
        <v>6.66</v>
      </c>
      <c r="DB641">
        <f t="shared" si="110"/>
        <v>3.36</v>
      </c>
      <c r="DC641">
        <f t="shared" si="111"/>
        <v>0.41</v>
      </c>
    </row>
    <row r="642" spans="1:107" x14ac:dyDescent="0.2">
      <c r="A642">
        <f>ROW(Source!A388)</f>
        <v>388</v>
      </c>
      <c r="B642">
        <v>16781639</v>
      </c>
      <c r="C642">
        <v>16782663</v>
      </c>
      <c r="D642">
        <v>15249073</v>
      </c>
      <c r="E642">
        <v>1</v>
      </c>
      <c r="F642">
        <v>1</v>
      </c>
      <c r="G642">
        <v>1</v>
      </c>
      <c r="H642">
        <v>2</v>
      </c>
      <c r="I642" t="s">
        <v>674</v>
      </c>
      <c r="J642" t="s">
        <v>675</v>
      </c>
      <c r="K642" t="s">
        <v>676</v>
      </c>
      <c r="L642">
        <v>1368</v>
      </c>
      <c r="N642">
        <v>1011</v>
      </c>
      <c r="O642" t="s">
        <v>666</v>
      </c>
      <c r="P642" t="s">
        <v>666</v>
      </c>
      <c r="Q642">
        <v>1</v>
      </c>
      <c r="W642">
        <v>0</v>
      </c>
      <c r="X642">
        <v>1372534845</v>
      </c>
      <c r="Y642">
        <v>0.02</v>
      </c>
      <c r="AA642">
        <v>0</v>
      </c>
      <c r="AB642">
        <v>437.63</v>
      </c>
      <c r="AC642">
        <v>11.6</v>
      </c>
      <c r="AD642">
        <v>0</v>
      </c>
      <c r="AE642">
        <v>0</v>
      </c>
      <c r="AF642">
        <v>65.709999999999994</v>
      </c>
      <c r="AG642">
        <v>11.6</v>
      </c>
      <c r="AH642">
        <v>0</v>
      </c>
      <c r="AI642">
        <v>1</v>
      </c>
      <c r="AJ642">
        <v>6.66</v>
      </c>
      <c r="AK642">
        <v>1</v>
      </c>
      <c r="AL642">
        <v>1</v>
      </c>
      <c r="AN642">
        <v>0</v>
      </c>
      <c r="AO642">
        <v>1</v>
      </c>
      <c r="AP642">
        <v>0</v>
      </c>
      <c r="AQ642">
        <v>0</v>
      </c>
      <c r="AR642">
        <v>0</v>
      </c>
      <c r="AS642" t="s">
        <v>6</v>
      </c>
      <c r="AT642">
        <v>0.02</v>
      </c>
      <c r="AU642" t="s">
        <v>6</v>
      </c>
      <c r="AV642">
        <v>0</v>
      </c>
      <c r="AW642">
        <v>2</v>
      </c>
      <c r="AX642">
        <v>16782667</v>
      </c>
      <c r="AY642">
        <v>1</v>
      </c>
      <c r="AZ642">
        <v>0</v>
      </c>
      <c r="BA642">
        <v>625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Y642*Source!I388</f>
        <v>2.8000000000000004E-3</v>
      </c>
      <c r="CY642">
        <f>AB642</f>
        <v>437.63</v>
      </c>
      <c r="CZ642">
        <f>AF642</f>
        <v>65.709999999999994</v>
      </c>
      <c r="DA642">
        <f>AJ642</f>
        <v>6.66</v>
      </c>
      <c r="DB642">
        <f t="shared" si="110"/>
        <v>1.31</v>
      </c>
      <c r="DC642">
        <f t="shared" si="111"/>
        <v>0.23</v>
      </c>
    </row>
    <row r="643" spans="1:107" x14ac:dyDescent="0.2">
      <c r="A643">
        <f>ROW(Source!A388)</f>
        <v>388</v>
      </c>
      <c r="B643">
        <v>16781639</v>
      </c>
      <c r="C643">
        <v>16782663</v>
      </c>
      <c r="D643">
        <v>15171982</v>
      </c>
      <c r="E643">
        <v>1</v>
      </c>
      <c r="F643">
        <v>1</v>
      </c>
      <c r="G643">
        <v>1</v>
      </c>
      <c r="H643">
        <v>3</v>
      </c>
      <c r="I643" t="s">
        <v>761</v>
      </c>
      <c r="J643" t="s">
        <v>762</v>
      </c>
      <c r="K643" t="s">
        <v>763</v>
      </c>
      <c r="L643">
        <v>1348</v>
      </c>
      <c r="N643">
        <v>1009</v>
      </c>
      <c r="O643" t="s">
        <v>193</v>
      </c>
      <c r="P643" t="s">
        <v>193</v>
      </c>
      <c r="Q643">
        <v>1000</v>
      </c>
      <c r="W643">
        <v>0</v>
      </c>
      <c r="X643">
        <v>-1421715385</v>
      </c>
      <c r="Y643">
        <v>3.15E-3</v>
      </c>
      <c r="AA643">
        <v>4861.67</v>
      </c>
      <c r="AB643">
        <v>0</v>
      </c>
      <c r="AC643">
        <v>0</v>
      </c>
      <c r="AD643">
        <v>0</v>
      </c>
      <c r="AE643">
        <v>729.98</v>
      </c>
      <c r="AF643">
        <v>0</v>
      </c>
      <c r="AG643">
        <v>0</v>
      </c>
      <c r="AH643">
        <v>0</v>
      </c>
      <c r="AI643">
        <v>6.66</v>
      </c>
      <c r="AJ643">
        <v>1</v>
      </c>
      <c r="AK643">
        <v>1</v>
      </c>
      <c r="AL643">
        <v>1</v>
      </c>
      <c r="AN643">
        <v>0</v>
      </c>
      <c r="AO643">
        <v>1</v>
      </c>
      <c r="AP643">
        <v>0</v>
      </c>
      <c r="AQ643">
        <v>0</v>
      </c>
      <c r="AR643">
        <v>0</v>
      </c>
      <c r="AS643" t="s">
        <v>6</v>
      </c>
      <c r="AT643">
        <v>3.15E-3</v>
      </c>
      <c r="AU643" t="s">
        <v>6</v>
      </c>
      <c r="AV643">
        <v>0</v>
      </c>
      <c r="AW643">
        <v>2</v>
      </c>
      <c r="AX643">
        <v>16782668</v>
      </c>
      <c r="AY643">
        <v>1</v>
      </c>
      <c r="AZ643">
        <v>0</v>
      </c>
      <c r="BA643">
        <v>626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Y643*Source!I388</f>
        <v>4.4100000000000004E-4</v>
      </c>
      <c r="CY643">
        <f>AA643</f>
        <v>4861.67</v>
      </c>
      <c r="CZ643">
        <f>AE643</f>
        <v>729.98</v>
      </c>
      <c r="DA643">
        <f>AI643</f>
        <v>6.66</v>
      </c>
      <c r="DB643">
        <f t="shared" si="110"/>
        <v>2.2999999999999998</v>
      </c>
      <c r="DC643">
        <f t="shared" si="111"/>
        <v>0</v>
      </c>
    </row>
    <row r="644" spans="1:107" x14ac:dyDescent="0.2">
      <c r="A644">
        <f>ROW(Source!A388)</f>
        <v>388</v>
      </c>
      <c r="B644">
        <v>16781639</v>
      </c>
      <c r="C644">
        <v>16782663</v>
      </c>
      <c r="D644">
        <v>15217585</v>
      </c>
      <c r="E644">
        <v>1</v>
      </c>
      <c r="F644">
        <v>1</v>
      </c>
      <c r="G644">
        <v>1</v>
      </c>
      <c r="H644">
        <v>3</v>
      </c>
      <c r="I644" t="s">
        <v>998</v>
      </c>
      <c r="J644" t="s">
        <v>999</v>
      </c>
      <c r="K644" t="s">
        <v>1000</v>
      </c>
      <c r="L644">
        <v>1356</v>
      </c>
      <c r="N644">
        <v>1010</v>
      </c>
      <c r="O644" t="s">
        <v>748</v>
      </c>
      <c r="P644" t="s">
        <v>748</v>
      </c>
      <c r="Q644">
        <v>1000</v>
      </c>
      <c r="W644">
        <v>0</v>
      </c>
      <c r="X644">
        <v>40709342</v>
      </c>
      <c r="Y644">
        <v>0.10199999999999999</v>
      </c>
      <c r="AA644">
        <v>1798.2</v>
      </c>
      <c r="AB644">
        <v>0</v>
      </c>
      <c r="AC644">
        <v>0</v>
      </c>
      <c r="AD644">
        <v>0</v>
      </c>
      <c r="AE644">
        <v>270</v>
      </c>
      <c r="AF644">
        <v>0</v>
      </c>
      <c r="AG644">
        <v>0</v>
      </c>
      <c r="AH644">
        <v>0</v>
      </c>
      <c r="AI644">
        <v>6.66</v>
      </c>
      <c r="AJ644">
        <v>1</v>
      </c>
      <c r="AK644">
        <v>1</v>
      </c>
      <c r="AL644">
        <v>1</v>
      </c>
      <c r="AN644">
        <v>0</v>
      </c>
      <c r="AO644">
        <v>1</v>
      </c>
      <c r="AP644">
        <v>0</v>
      </c>
      <c r="AQ644">
        <v>0</v>
      </c>
      <c r="AR644">
        <v>0</v>
      </c>
      <c r="AS644" t="s">
        <v>6</v>
      </c>
      <c r="AT644">
        <v>0.10199999999999999</v>
      </c>
      <c r="AU644" t="s">
        <v>6</v>
      </c>
      <c r="AV644">
        <v>0</v>
      </c>
      <c r="AW644">
        <v>2</v>
      </c>
      <c r="AX644">
        <v>16782669</v>
      </c>
      <c r="AY644">
        <v>1</v>
      </c>
      <c r="AZ644">
        <v>0</v>
      </c>
      <c r="BA644">
        <v>627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Y644*Source!I388</f>
        <v>1.4280000000000001E-2</v>
      </c>
      <c r="CY644">
        <f>AA644</f>
        <v>1798.2</v>
      </c>
      <c r="CZ644">
        <f>AE644</f>
        <v>270</v>
      </c>
      <c r="DA644">
        <f>AI644</f>
        <v>6.66</v>
      </c>
      <c r="DB644">
        <f t="shared" si="110"/>
        <v>27.54</v>
      </c>
      <c r="DC644">
        <f t="shared" si="111"/>
        <v>0</v>
      </c>
    </row>
    <row r="645" spans="1:107" x14ac:dyDescent="0.2">
      <c r="A645">
        <f>ROW(Source!A388)</f>
        <v>388</v>
      </c>
      <c r="B645">
        <v>16781639</v>
      </c>
      <c r="C645">
        <v>16782663</v>
      </c>
      <c r="D645">
        <v>15220591</v>
      </c>
      <c r="E645">
        <v>1</v>
      </c>
      <c r="F645">
        <v>1</v>
      </c>
      <c r="G645">
        <v>1</v>
      </c>
      <c r="H645">
        <v>3</v>
      </c>
      <c r="I645" t="s">
        <v>437</v>
      </c>
      <c r="J645" t="s">
        <v>440</v>
      </c>
      <c r="K645" t="s">
        <v>438</v>
      </c>
      <c r="L645">
        <v>1358</v>
      </c>
      <c r="N645">
        <v>1010</v>
      </c>
      <c r="O645" t="s">
        <v>439</v>
      </c>
      <c r="P645" t="s">
        <v>439</v>
      </c>
      <c r="Q645">
        <v>10</v>
      </c>
      <c r="W645">
        <v>0</v>
      </c>
      <c r="X645">
        <v>-1159872440</v>
      </c>
      <c r="Y645">
        <v>10</v>
      </c>
      <c r="AA645">
        <v>527.47</v>
      </c>
      <c r="AB645">
        <v>0</v>
      </c>
      <c r="AC645">
        <v>0</v>
      </c>
      <c r="AD645">
        <v>0</v>
      </c>
      <c r="AE645">
        <v>79.2</v>
      </c>
      <c r="AF645">
        <v>0</v>
      </c>
      <c r="AG645">
        <v>0</v>
      </c>
      <c r="AH645">
        <v>0</v>
      </c>
      <c r="AI645">
        <v>6.66</v>
      </c>
      <c r="AJ645">
        <v>1</v>
      </c>
      <c r="AK645">
        <v>1</v>
      </c>
      <c r="AL645">
        <v>1</v>
      </c>
      <c r="AN645">
        <v>0</v>
      </c>
      <c r="AO645">
        <v>0</v>
      </c>
      <c r="AP645">
        <v>0</v>
      </c>
      <c r="AQ645">
        <v>0</v>
      </c>
      <c r="AR645">
        <v>0</v>
      </c>
      <c r="AS645" t="s">
        <v>6</v>
      </c>
      <c r="AT645">
        <v>10</v>
      </c>
      <c r="AU645" t="s">
        <v>6</v>
      </c>
      <c r="AV645">
        <v>0</v>
      </c>
      <c r="AW645">
        <v>1</v>
      </c>
      <c r="AX645">
        <v>-1</v>
      </c>
      <c r="AY645">
        <v>0</v>
      </c>
      <c r="AZ645">
        <v>0</v>
      </c>
      <c r="BA645" t="s">
        <v>6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Y645*Source!I388</f>
        <v>1.4000000000000001</v>
      </c>
      <c r="CY645">
        <f>AA645</f>
        <v>527.47</v>
      </c>
      <c r="CZ645">
        <f>AE645</f>
        <v>79.2</v>
      </c>
      <c r="DA645">
        <f>AI645</f>
        <v>6.66</v>
      </c>
      <c r="DB645">
        <f t="shared" si="110"/>
        <v>792</v>
      </c>
      <c r="DC645">
        <f t="shared" si="111"/>
        <v>0</v>
      </c>
    </row>
    <row r="646" spans="1:107" x14ac:dyDescent="0.2">
      <c r="A646">
        <f>ROW(Source!A388)</f>
        <v>388</v>
      </c>
      <c r="B646">
        <v>16781639</v>
      </c>
      <c r="C646">
        <v>16782663</v>
      </c>
      <c r="D646">
        <v>15164559</v>
      </c>
      <c r="E646">
        <v>17</v>
      </c>
      <c r="F646">
        <v>1</v>
      </c>
      <c r="G646">
        <v>1</v>
      </c>
      <c r="H646">
        <v>3</v>
      </c>
      <c r="I646" t="s">
        <v>692</v>
      </c>
      <c r="J646" t="s">
        <v>6</v>
      </c>
      <c r="K646" t="s">
        <v>693</v>
      </c>
      <c r="L646">
        <v>1374</v>
      </c>
      <c r="N646">
        <v>1013</v>
      </c>
      <c r="O646" t="s">
        <v>694</v>
      </c>
      <c r="P646" t="s">
        <v>694</v>
      </c>
      <c r="Q646">
        <v>1</v>
      </c>
      <c r="W646">
        <v>0</v>
      </c>
      <c r="X646">
        <v>-1731369543</v>
      </c>
      <c r="Y646">
        <v>5.1100000000000003</v>
      </c>
      <c r="AA646">
        <v>1</v>
      </c>
      <c r="AB646">
        <v>0</v>
      </c>
      <c r="AC646">
        <v>0</v>
      </c>
      <c r="AD646">
        <v>0</v>
      </c>
      <c r="AE646">
        <v>1</v>
      </c>
      <c r="AF646">
        <v>0</v>
      </c>
      <c r="AG646">
        <v>0</v>
      </c>
      <c r="AH646">
        <v>0</v>
      </c>
      <c r="AI646">
        <v>1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6</v>
      </c>
      <c r="AT646">
        <v>5.1100000000000003</v>
      </c>
      <c r="AU646" t="s">
        <v>6</v>
      </c>
      <c r="AV646">
        <v>0</v>
      </c>
      <c r="AW646">
        <v>2</v>
      </c>
      <c r="AX646">
        <v>16782670</v>
      </c>
      <c r="AY646">
        <v>1</v>
      </c>
      <c r="AZ646">
        <v>0</v>
      </c>
      <c r="BA646">
        <v>628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Y646*Source!I388</f>
        <v>0.71540000000000015</v>
      </c>
      <c r="CY646">
        <f>AA646</f>
        <v>1</v>
      </c>
      <c r="CZ646">
        <f>AE646</f>
        <v>1</v>
      </c>
      <c r="DA646">
        <f>AI646</f>
        <v>1</v>
      </c>
      <c r="DB646">
        <f t="shared" si="110"/>
        <v>5.1100000000000003</v>
      </c>
      <c r="DC646">
        <f t="shared" si="111"/>
        <v>0</v>
      </c>
    </row>
    <row r="647" spans="1:107" x14ac:dyDescent="0.2">
      <c r="A647">
        <f>ROW(Source!A391)</f>
        <v>391</v>
      </c>
      <c r="B647">
        <v>16781625</v>
      </c>
      <c r="C647">
        <v>16782685</v>
      </c>
      <c r="D647">
        <v>15446300</v>
      </c>
      <c r="E647">
        <v>1</v>
      </c>
      <c r="F647">
        <v>1</v>
      </c>
      <c r="G647">
        <v>1</v>
      </c>
      <c r="H647">
        <v>1</v>
      </c>
      <c r="I647" t="s">
        <v>669</v>
      </c>
      <c r="J647" t="s">
        <v>6</v>
      </c>
      <c r="K647" t="s">
        <v>670</v>
      </c>
      <c r="L647">
        <v>1191</v>
      </c>
      <c r="N647">
        <v>1013</v>
      </c>
      <c r="O647" t="s">
        <v>660</v>
      </c>
      <c r="P647" t="s">
        <v>660</v>
      </c>
      <c r="Q647">
        <v>1</v>
      </c>
      <c r="W647">
        <v>0</v>
      </c>
      <c r="X647">
        <v>912892513</v>
      </c>
      <c r="Y647">
        <v>60.88</v>
      </c>
      <c r="AA647">
        <v>0</v>
      </c>
      <c r="AB647">
        <v>0</v>
      </c>
      <c r="AC647">
        <v>0</v>
      </c>
      <c r="AD647">
        <v>9.92</v>
      </c>
      <c r="AE647">
        <v>0</v>
      </c>
      <c r="AF647">
        <v>0</v>
      </c>
      <c r="AG647">
        <v>0</v>
      </c>
      <c r="AH647">
        <v>9.92</v>
      </c>
      <c r="AI647">
        <v>1</v>
      </c>
      <c r="AJ647">
        <v>1</v>
      </c>
      <c r="AK647">
        <v>1</v>
      </c>
      <c r="AL647">
        <v>1</v>
      </c>
      <c r="AN647">
        <v>0</v>
      </c>
      <c r="AO647">
        <v>1</v>
      </c>
      <c r="AP647">
        <v>0</v>
      </c>
      <c r="AQ647">
        <v>0</v>
      </c>
      <c r="AR647">
        <v>0</v>
      </c>
      <c r="AS647" t="s">
        <v>6</v>
      </c>
      <c r="AT647">
        <v>60.88</v>
      </c>
      <c r="AU647" t="s">
        <v>6</v>
      </c>
      <c r="AV647">
        <v>1</v>
      </c>
      <c r="AW647">
        <v>2</v>
      </c>
      <c r="AX647">
        <v>16782686</v>
      </c>
      <c r="AY647">
        <v>1</v>
      </c>
      <c r="AZ647">
        <v>0</v>
      </c>
      <c r="BA647">
        <v>629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Y647*Source!I391</f>
        <v>10.349600000000001</v>
      </c>
      <c r="CY647">
        <f>AD647</f>
        <v>9.92</v>
      </c>
      <c r="CZ647">
        <f>AH647</f>
        <v>9.92</v>
      </c>
      <c r="DA647">
        <f>AL647</f>
        <v>1</v>
      </c>
      <c r="DB647">
        <f t="shared" si="110"/>
        <v>603.92999999999995</v>
      </c>
      <c r="DC647">
        <f t="shared" si="111"/>
        <v>0</v>
      </c>
    </row>
    <row r="648" spans="1:107" x14ac:dyDescent="0.2">
      <c r="A648">
        <f>ROW(Source!A391)</f>
        <v>391</v>
      </c>
      <c r="B648">
        <v>16781625</v>
      </c>
      <c r="C648">
        <v>16782685</v>
      </c>
      <c r="D648">
        <v>15430395</v>
      </c>
      <c r="E648">
        <v>1</v>
      </c>
      <c r="F648">
        <v>1</v>
      </c>
      <c r="G648">
        <v>1</v>
      </c>
      <c r="H648">
        <v>1</v>
      </c>
      <c r="I648" t="s">
        <v>661</v>
      </c>
      <c r="J648" t="s">
        <v>6</v>
      </c>
      <c r="K648" t="s">
        <v>662</v>
      </c>
      <c r="L648">
        <v>1191</v>
      </c>
      <c r="N648">
        <v>1013</v>
      </c>
      <c r="O648" t="s">
        <v>660</v>
      </c>
      <c r="P648" t="s">
        <v>660</v>
      </c>
      <c r="Q648">
        <v>1</v>
      </c>
      <c r="W648">
        <v>0</v>
      </c>
      <c r="X648">
        <v>-1417349443</v>
      </c>
      <c r="Y648">
        <v>0.16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1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6</v>
      </c>
      <c r="AT648">
        <v>0.16</v>
      </c>
      <c r="AU648" t="s">
        <v>6</v>
      </c>
      <c r="AV648">
        <v>2</v>
      </c>
      <c r="AW648">
        <v>2</v>
      </c>
      <c r="AX648">
        <v>16782687</v>
      </c>
      <c r="AY648">
        <v>1</v>
      </c>
      <c r="AZ648">
        <v>0</v>
      </c>
      <c r="BA648">
        <v>630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Y648*Source!I391</f>
        <v>2.7200000000000002E-2</v>
      </c>
      <c r="CY648">
        <f>AD648</f>
        <v>0</v>
      </c>
      <c r="CZ648">
        <f>AH648</f>
        <v>0</v>
      </c>
      <c r="DA648">
        <f>AL648</f>
        <v>1</v>
      </c>
      <c r="DB648">
        <f t="shared" si="110"/>
        <v>0</v>
      </c>
      <c r="DC648">
        <f t="shared" si="111"/>
        <v>0</v>
      </c>
    </row>
    <row r="649" spans="1:107" x14ac:dyDescent="0.2">
      <c r="A649">
        <f>ROW(Source!A391)</f>
        <v>391</v>
      </c>
      <c r="B649">
        <v>16781625</v>
      </c>
      <c r="C649">
        <v>16782685</v>
      </c>
      <c r="D649">
        <v>15247680</v>
      </c>
      <c r="E649">
        <v>1</v>
      </c>
      <c r="F649">
        <v>1</v>
      </c>
      <c r="G649">
        <v>1</v>
      </c>
      <c r="H649">
        <v>2</v>
      </c>
      <c r="I649" t="s">
        <v>671</v>
      </c>
      <c r="J649" t="s">
        <v>672</v>
      </c>
      <c r="K649" t="s">
        <v>673</v>
      </c>
      <c r="L649">
        <v>1368</v>
      </c>
      <c r="N649">
        <v>1011</v>
      </c>
      <c r="O649" t="s">
        <v>666</v>
      </c>
      <c r="P649" t="s">
        <v>666</v>
      </c>
      <c r="Q649">
        <v>1</v>
      </c>
      <c r="W649">
        <v>0</v>
      </c>
      <c r="X649">
        <v>-1718674368</v>
      </c>
      <c r="Y649">
        <v>0.08</v>
      </c>
      <c r="AA649">
        <v>0</v>
      </c>
      <c r="AB649">
        <v>111.99</v>
      </c>
      <c r="AC649">
        <v>13.5</v>
      </c>
      <c r="AD649">
        <v>0</v>
      </c>
      <c r="AE649">
        <v>0</v>
      </c>
      <c r="AF649">
        <v>111.99</v>
      </c>
      <c r="AG649">
        <v>13.5</v>
      </c>
      <c r="AH649">
        <v>0</v>
      </c>
      <c r="AI649">
        <v>1</v>
      </c>
      <c r="AJ649">
        <v>1</v>
      </c>
      <c r="AK649">
        <v>1</v>
      </c>
      <c r="AL649">
        <v>1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6</v>
      </c>
      <c r="AT649">
        <v>0.08</v>
      </c>
      <c r="AU649" t="s">
        <v>6</v>
      </c>
      <c r="AV649">
        <v>0</v>
      </c>
      <c r="AW649">
        <v>2</v>
      </c>
      <c r="AX649">
        <v>16782688</v>
      </c>
      <c r="AY649">
        <v>1</v>
      </c>
      <c r="AZ649">
        <v>0</v>
      </c>
      <c r="BA649">
        <v>631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Y649*Source!I391</f>
        <v>1.3600000000000001E-2</v>
      </c>
      <c r="CY649">
        <f>AB649</f>
        <v>111.99</v>
      </c>
      <c r="CZ649">
        <f>AF649</f>
        <v>111.99</v>
      </c>
      <c r="DA649">
        <f>AJ649</f>
        <v>1</v>
      </c>
      <c r="DB649">
        <f t="shared" si="110"/>
        <v>8.9600000000000009</v>
      </c>
      <c r="DC649">
        <f t="shared" si="111"/>
        <v>1.08</v>
      </c>
    </row>
    <row r="650" spans="1:107" x14ac:dyDescent="0.2">
      <c r="A650">
        <f>ROW(Source!A391)</f>
        <v>391</v>
      </c>
      <c r="B650">
        <v>16781625</v>
      </c>
      <c r="C650">
        <v>16782685</v>
      </c>
      <c r="D650">
        <v>15249073</v>
      </c>
      <c r="E650">
        <v>1</v>
      </c>
      <c r="F650">
        <v>1</v>
      </c>
      <c r="G650">
        <v>1</v>
      </c>
      <c r="H650">
        <v>2</v>
      </c>
      <c r="I650" t="s">
        <v>674</v>
      </c>
      <c r="J650" t="s">
        <v>675</v>
      </c>
      <c r="K650" t="s">
        <v>676</v>
      </c>
      <c r="L650">
        <v>1368</v>
      </c>
      <c r="N650">
        <v>1011</v>
      </c>
      <c r="O650" t="s">
        <v>666</v>
      </c>
      <c r="P650" t="s">
        <v>666</v>
      </c>
      <c r="Q650">
        <v>1</v>
      </c>
      <c r="W650">
        <v>0</v>
      </c>
      <c r="X650">
        <v>1372534845</v>
      </c>
      <c r="Y650">
        <v>0.08</v>
      </c>
      <c r="AA650">
        <v>0</v>
      </c>
      <c r="AB650">
        <v>65.709999999999994</v>
      </c>
      <c r="AC650">
        <v>11.6</v>
      </c>
      <c r="AD650">
        <v>0</v>
      </c>
      <c r="AE650">
        <v>0</v>
      </c>
      <c r="AF650">
        <v>65.709999999999994</v>
      </c>
      <c r="AG650">
        <v>11.6</v>
      </c>
      <c r="AH650">
        <v>0</v>
      </c>
      <c r="AI650">
        <v>1</v>
      </c>
      <c r="AJ650">
        <v>1</v>
      </c>
      <c r="AK650">
        <v>1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6</v>
      </c>
      <c r="AT650">
        <v>0.08</v>
      </c>
      <c r="AU650" t="s">
        <v>6</v>
      </c>
      <c r="AV650">
        <v>0</v>
      </c>
      <c r="AW650">
        <v>2</v>
      </c>
      <c r="AX650">
        <v>16782689</v>
      </c>
      <c r="AY650">
        <v>1</v>
      </c>
      <c r="AZ650">
        <v>0</v>
      </c>
      <c r="BA650">
        <v>632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Y650*Source!I391</f>
        <v>1.3600000000000001E-2</v>
      </c>
      <c r="CY650">
        <f>AB650</f>
        <v>65.709999999999994</v>
      </c>
      <c r="CZ650">
        <f>AF650</f>
        <v>65.709999999999994</v>
      </c>
      <c r="DA650">
        <f>AJ650</f>
        <v>1</v>
      </c>
      <c r="DB650">
        <f t="shared" si="110"/>
        <v>5.26</v>
      </c>
      <c r="DC650">
        <f t="shared" si="111"/>
        <v>0.93</v>
      </c>
    </row>
    <row r="651" spans="1:107" x14ac:dyDescent="0.2">
      <c r="A651">
        <f>ROW(Source!A391)</f>
        <v>391</v>
      </c>
      <c r="B651">
        <v>16781625</v>
      </c>
      <c r="C651">
        <v>16782685</v>
      </c>
      <c r="D651">
        <v>15249377</v>
      </c>
      <c r="E651">
        <v>1</v>
      </c>
      <c r="F651">
        <v>1</v>
      </c>
      <c r="G651">
        <v>1</v>
      </c>
      <c r="H651">
        <v>2</v>
      </c>
      <c r="I651" t="s">
        <v>677</v>
      </c>
      <c r="J651" t="s">
        <v>678</v>
      </c>
      <c r="K651" t="s">
        <v>679</v>
      </c>
      <c r="L651">
        <v>1368</v>
      </c>
      <c r="N651">
        <v>1011</v>
      </c>
      <c r="O651" t="s">
        <v>666</v>
      </c>
      <c r="P651" t="s">
        <v>666</v>
      </c>
      <c r="Q651">
        <v>1</v>
      </c>
      <c r="W651">
        <v>0</v>
      </c>
      <c r="X651">
        <v>-353815937</v>
      </c>
      <c r="Y651">
        <v>2.97</v>
      </c>
      <c r="AA651">
        <v>0</v>
      </c>
      <c r="AB651">
        <v>8.1</v>
      </c>
      <c r="AC651">
        <v>0</v>
      </c>
      <c r="AD651">
        <v>0</v>
      </c>
      <c r="AE651">
        <v>0</v>
      </c>
      <c r="AF651">
        <v>8.1</v>
      </c>
      <c r="AG651">
        <v>0</v>
      </c>
      <c r="AH651">
        <v>0</v>
      </c>
      <c r="AI651">
        <v>1</v>
      </c>
      <c r="AJ651">
        <v>1</v>
      </c>
      <c r="AK651">
        <v>1</v>
      </c>
      <c r="AL651">
        <v>1</v>
      </c>
      <c r="AN651">
        <v>0</v>
      </c>
      <c r="AO651">
        <v>1</v>
      </c>
      <c r="AP651">
        <v>0</v>
      </c>
      <c r="AQ651">
        <v>0</v>
      </c>
      <c r="AR651">
        <v>0</v>
      </c>
      <c r="AS651" t="s">
        <v>6</v>
      </c>
      <c r="AT651">
        <v>2.97</v>
      </c>
      <c r="AU651" t="s">
        <v>6</v>
      </c>
      <c r="AV651">
        <v>0</v>
      </c>
      <c r="AW651">
        <v>2</v>
      </c>
      <c r="AX651">
        <v>16782690</v>
      </c>
      <c r="AY651">
        <v>1</v>
      </c>
      <c r="AZ651">
        <v>0</v>
      </c>
      <c r="BA651">
        <v>633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Y651*Source!I391</f>
        <v>0.50490000000000002</v>
      </c>
      <c r="CY651">
        <f>AB651</f>
        <v>8.1</v>
      </c>
      <c r="CZ651">
        <f>AF651</f>
        <v>8.1</v>
      </c>
      <c r="DA651">
        <f>AJ651</f>
        <v>1</v>
      </c>
      <c r="DB651">
        <f t="shared" si="110"/>
        <v>24.06</v>
      </c>
      <c r="DC651">
        <f t="shared" si="111"/>
        <v>0</v>
      </c>
    </row>
    <row r="652" spans="1:107" x14ac:dyDescent="0.2">
      <c r="A652">
        <f>ROW(Source!A391)</f>
        <v>391</v>
      </c>
      <c r="B652">
        <v>16781625</v>
      </c>
      <c r="C652">
        <v>16782685</v>
      </c>
      <c r="D652">
        <v>15168752</v>
      </c>
      <c r="E652">
        <v>1</v>
      </c>
      <c r="F652">
        <v>1</v>
      </c>
      <c r="G652">
        <v>1</v>
      </c>
      <c r="H652">
        <v>3</v>
      </c>
      <c r="I652" t="s">
        <v>680</v>
      </c>
      <c r="J652" t="s">
        <v>681</v>
      </c>
      <c r="K652" t="s">
        <v>682</v>
      </c>
      <c r="L652">
        <v>1346</v>
      </c>
      <c r="N652">
        <v>1009</v>
      </c>
      <c r="O652" t="s">
        <v>201</v>
      </c>
      <c r="P652" t="s">
        <v>201</v>
      </c>
      <c r="Q652">
        <v>1</v>
      </c>
      <c r="W652">
        <v>0</v>
      </c>
      <c r="X652">
        <v>586013393</v>
      </c>
      <c r="Y652">
        <v>2.4E-2</v>
      </c>
      <c r="AA652">
        <v>10.57</v>
      </c>
      <c r="AB652">
        <v>0</v>
      </c>
      <c r="AC652">
        <v>0</v>
      </c>
      <c r="AD652">
        <v>0</v>
      </c>
      <c r="AE652">
        <v>10.57</v>
      </c>
      <c r="AF652">
        <v>0</v>
      </c>
      <c r="AG652">
        <v>0</v>
      </c>
      <c r="AH652">
        <v>0</v>
      </c>
      <c r="AI652">
        <v>1</v>
      </c>
      <c r="AJ652">
        <v>1</v>
      </c>
      <c r="AK652">
        <v>1</v>
      </c>
      <c r="AL652">
        <v>1</v>
      </c>
      <c r="AN652">
        <v>0</v>
      </c>
      <c r="AO652">
        <v>1</v>
      </c>
      <c r="AP652">
        <v>0</v>
      </c>
      <c r="AQ652">
        <v>0</v>
      </c>
      <c r="AR652">
        <v>0</v>
      </c>
      <c r="AS652" t="s">
        <v>6</v>
      </c>
      <c r="AT652">
        <v>2.4E-2</v>
      </c>
      <c r="AU652" t="s">
        <v>6</v>
      </c>
      <c r="AV652">
        <v>0</v>
      </c>
      <c r="AW652">
        <v>2</v>
      </c>
      <c r="AX652">
        <v>16782691</v>
      </c>
      <c r="AY652">
        <v>1</v>
      </c>
      <c r="AZ652">
        <v>0</v>
      </c>
      <c r="BA652">
        <v>634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Y652*Source!I391</f>
        <v>4.0800000000000003E-3</v>
      </c>
      <c r="CY652">
        <f t="shared" ref="CY652:CY658" si="121">AA652</f>
        <v>10.57</v>
      </c>
      <c r="CZ652">
        <f t="shared" ref="CZ652:CZ658" si="122">AE652</f>
        <v>10.57</v>
      </c>
      <c r="DA652">
        <f t="shared" ref="DA652:DA658" si="123">AI652</f>
        <v>1</v>
      </c>
      <c r="DB652">
        <f t="shared" si="110"/>
        <v>0.25</v>
      </c>
      <c r="DC652">
        <f t="shared" si="111"/>
        <v>0</v>
      </c>
    </row>
    <row r="653" spans="1:107" x14ac:dyDescent="0.2">
      <c r="A653">
        <f>ROW(Source!A391)</f>
        <v>391</v>
      </c>
      <c r="B653">
        <v>16781625</v>
      </c>
      <c r="C653">
        <v>16782685</v>
      </c>
      <c r="D653">
        <v>15169942</v>
      </c>
      <c r="E653">
        <v>1</v>
      </c>
      <c r="F653">
        <v>1</v>
      </c>
      <c r="G653">
        <v>1</v>
      </c>
      <c r="H653">
        <v>3</v>
      </c>
      <c r="I653" t="s">
        <v>683</v>
      </c>
      <c r="J653" t="s">
        <v>684</v>
      </c>
      <c r="K653" t="s">
        <v>685</v>
      </c>
      <c r="L653">
        <v>1346</v>
      </c>
      <c r="N653">
        <v>1009</v>
      </c>
      <c r="O653" t="s">
        <v>201</v>
      </c>
      <c r="P653" t="s">
        <v>201</v>
      </c>
      <c r="Q653">
        <v>1</v>
      </c>
      <c r="W653">
        <v>0</v>
      </c>
      <c r="X653">
        <v>103900845</v>
      </c>
      <c r="Y653">
        <v>2.73</v>
      </c>
      <c r="AA653">
        <v>9.0399999999999991</v>
      </c>
      <c r="AB653">
        <v>0</v>
      </c>
      <c r="AC653">
        <v>0</v>
      </c>
      <c r="AD653">
        <v>0</v>
      </c>
      <c r="AE653">
        <v>9.0399999999999991</v>
      </c>
      <c r="AF653">
        <v>0</v>
      </c>
      <c r="AG653">
        <v>0</v>
      </c>
      <c r="AH653">
        <v>0</v>
      </c>
      <c r="AI653">
        <v>1</v>
      </c>
      <c r="AJ653">
        <v>1</v>
      </c>
      <c r="AK653">
        <v>1</v>
      </c>
      <c r="AL653">
        <v>1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6</v>
      </c>
      <c r="AT653">
        <v>2.73</v>
      </c>
      <c r="AU653" t="s">
        <v>6</v>
      </c>
      <c r="AV653">
        <v>0</v>
      </c>
      <c r="AW653">
        <v>2</v>
      </c>
      <c r="AX653">
        <v>16782692</v>
      </c>
      <c r="AY653">
        <v>1</v>
      </c>
      <c r="AZ653">
        <v>0</v>
      </c>
      <c r="BA653">
        <v>635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Y653*Source!I391</f>
        <v>0.46410000000000001</v>
      </c>
      <c r="CY653">
        <f t="shared" si="121"/>
        <v>9.0399999999999991</v>
      </c>
      <c r="CZ653">
        <f t="shared" si="122"/>
        <v>9.0399999999999991</v>
      </c>
      <c r="DA653">
        <f t="shared" si="123"/>
        <v>1</v>
      </c>
      <c r="DB653">
        <f t="shared" si="110"/>
        <v>24.68</v>
      </c>
      <c r="DC653">
        <f t="shared" si="111"/>
        <v>0</v>
      </c>
    </row>
    <row r="654" spans="1:107" x14ac:dyDescent="0.2">
      <c r="A654">
        <f>ROW(Source!A391)</f>
        <v>391</v>
      </c>
      <c r="B654">
        <v>16781625</v>
      </c>
      <c r="C654">
        <v>16782685</v>
      </c>
      <c r="D654">
        <v>15191488</v>
      </c>
      <c r="E654">
        <v>1</v>
      </c>
      <c r="F654">
        <v>1</v>
      </c>
      <c r="G654">
        <v>1</v>
      </c>
      <c r="H654">
        <v>3</v>
      </c>
      <c r="I654" t="s">
        <v>1001</v>
      </c>
      <c r="J654" t="s">
        <v>1002</v>
      </c>
      <c r="K654" t="s">
        <v>1003</v>
      </c>
      <c r="L654">
        <v>1348</v>
      </c>
      <c r="N654">
        <v>1009</v>
      </c>
      <c r="O654" t="s">
        <v>193</v>
      </c>
      <c r="P654" t="s">
        <v>193</v>
      </c>
      <c r="Q654">
        <v>1000</v>
      </c>
      <c r="W654">
        <v>0</v>
      </c>
      <c r="X654">
        <v>-1598896989</v>
      </c>
      <c r="Y654">
        <v>1.4E-2</v>
      </c>
      <c r="AA654">
        <v>5000</v>
      </c>
      <c r="AB654">
        <v>0</v>
      </c>
      <c r="AC654">
        <v>0</v>
      </c>
      <c r="AD654">
        <v>0</v>
      </c>
      <c r="AE654">
        <v>5000</v>
      </c>
      <c r="AF654">
        <v>0</v>
      </c>
      <c r="AG654">
        <v>0</v>
      </c>
      <c r="AH654">
        <v>0</v>
      </c>
      <c r="AI654">
        <v>1</v>
      </c>
      <c r="AJ654">
        <v>1</v>
      </c>
      <c r="AK654">
        <v>1</v>
      </c>
      <c r="AL654">
        <v>1</v>
      </c>
      <c r="AN654">
        <v>0</v>
      </c>
      <c r="AO654">
        <v>1</v>
      </c>
      <c r="AP654">
        <v>0</v>
      </c>
      <c r="AQ654">
        <v>0</v>
      </c>
      <c r="AR654">
        <v>0</v>
      </c>
      <c r="AS654" t="s">
        <v>6</v>
      </c>
      <c r="AT654">
        <v>1.4E-2</v>
      </c>
      <c r="AU654" t="s">
        <v>6</v>
      </c>
      <c r="AV654">
        <v>0</v>
      </c>
      <c r="AW654">
        <v>2</v>
      </c>
      <c r="AX654">
        <v>16782693</v>
      </c>
      <c r="AY654">
        <v>1</v>
      </c>
      <c r="AZ654">
        <v>0</v>
      </c>
      <c r="BA654">
        <v>636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Y654*Source!I391</f>
        <v>2.3800000000000002E-3</v>
      </c>
      <c r="CY654">
        <f t="shared" si="121"/>
        <v>5000</v>
      </c>
      <c r="CZ654">
        <f t="shared" si="122"/>
        <v>5000</v>
      </c>
      <c r="DA654">
        <f t="shared" si="123"/>
        <v>1</v>
      </c>
      <c r="DB654">
        <f t="shared" si="110"/>
        <v>70</v>
      </c>
      <c r="DC654">
        <f t="shared" si="111"/>
        <v>0</v>
      </c>
    </row>
    <row r="655" spans="1:107" x14ac:dyDescent="0.2">
      <c r="A655">
        <f>ROW(Source!A391)</f>
        <v>391</v>
      </c>
      <c r="B655">
        <v>16781625</v>
      </c>
      <c r="C655">
        <v>16782685</v>
      </c>
      <c r="D655">
        <v>15203871</v>
      </c>
      <c r="E655">
        <v>1</v>
      </c>
      <c r="F655">
        <v>1</v>
      </c>
      <c r="G655">
        <v>1</v>
      </c>
      <c r="H655">
        <v>3</v>
      </c>
      <c r="I655" t="s">
        <v>1004</v>
      </c>
      <c r="J655" t="s">
        <v>1005</v>
      </c>
      <c r="K655" t="s">
        <v>1006</v>
      </c>
      <c r="L655">
        <v>1348</v>
      </c>
      <c r="N655">
        <v>1009</v>
      </c>
      <c r="O655" t="s">
        <v>193</v>
      </c>
      <c r="P655" t="s">
        <v>193</v>
      </c>
      <c r="Q655">
        <v>1000</v>
      </c>
      <c r="W655">
        <v>0</v>
      </c>
      <c r="X655">
        <v>-108263514</v>
      </c>
      <c r="Y655">
        <v>2.7000000000000001E-3</v>
      </c>
      <c r="AA655">
        <v>7826.9</v>
      </c>
      <c r="AB655">
        <v>0</v>
      </c>
      <c r="AC655">
        <v>0</v>
      </c>
      <c r="AD655">
        <v>0</v>
      </c>
      <c r="AE655">
        <v>7826.9</v>
      </c>
      <c r="AF655">
        <v>0</v>
      </c>
      <c r="AG655">
        <v>0</v>
      </c>
      <c r="AH655">
        <v>0</v>
      </c>
      <c r="AI655">
        <v>1</v>
      </c>
      <c r="AJ655">
        <v>1</v>
      </c>
      <c r="AK655">
        <v>1</v>
      </c>
      <c r="AL655">
        <v>1</v>
      </c>
      <c r="AN655">
        <v>0</v>
      </c>
      <c r="AO655">
        <v>1</v>
      </c>
      <c r="AP655">
        <v>0</v>
      </c>
      <c r="AQ655">
        <v>0</v>
      </c>
      <c r="AR655">
        <v>0</v>
      </c>
      <c r="AS655" t="s">
        <v>6</v>
      </c>
      <c r="AT655">
        <v>2.7000000000000001E-3</v>
      </c>
      <c r="AU655" t="s">
        <v>6</v>
      </c>
      <c r="AV655">
        <v>0</v>
      </c>
      <c r="AW655">
        <v>2</v>
      </c>
      <c r="AX655">
        <v>16782694</v>
      </c>
      <c r="AY655">
        <v>1</v>
      </c>
      <c r="AZ655">
        <v>0</v>
      </c>
      <c r="BA655">
        <v>637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Y655*Source!I391</f>
        <v>4.5900000000000004E-4</v>
      </c>
      <c r="CY655">
        <f t="shared" si="121"/>
        <v>7826.9</v>
      </c>
      <c r="CZ655">
        <f t="shared" si="122"/>
        <v>7826.9</v>
      </c>
      <c r="DA655">
        <f t="shared" si="123"/>
        <v>1</v>
      </c>
      <c r="DB655">
        <f t="shared" si="110"/>
        <v>21.13</v>
      </c>
      <c r="DC655">
        <f t="shared" si="111"/>
        <v>0</v>
      </c>
    </row>
    <row r="656" spans="1:107" x14ac:dyDescent="0.2">
      <c r="A656">
        <f>ROW(Source!A391)</f>
        <v>391</v>
      </c>
      <c r="B656">
        <v>16781625</v>
      </c>
      <c r="C656">
        <v>16782685</v>
      </c>
      <c r="D656">
        <v>15220792</v>
      </c>
      <c r="E656">
        <v>1</v>
      </c>
      <c r="F656">
        <v>1</v>
      </c>
      <c r="G656">
        <v>1</v>
      </c>
      <c r="H656">
        <v>3</v>
      </c>
      <c r="I656" t="s">
        <v>450</v>
      </c>
      <c r="J656" t="s">
        <v>452</v>
      </c>
      <c r="K656" t="s">
        <v>451</v>
      </c>
      <c r="L656">
        <v>1355</v>
      </c>
      <c r="N656">
        <v>1010</v>
      </c>
      <c r="O656" t="s">
        <v>292</v>
      </c>
      <c r="P656" t="s">
        <v>292</v>
      </c>
      <c r="Q656">
        <v>100</v>
      </c>
      <c r="W656">
        <v>0</v>
      </c>
      <c r="X656">
        <v>-914587341</v>
      </c>
      <c r="Y656">
        <v>0.17647099999999999</v>
      </c>
      <c r="AA656">
        <v>899</v>
      </c>
      <c r="AB656">
        <v>0</v>
      </c>
      <c r="AC656">
        <v>0</v>
      </c>
      <c r="AD656">
        <v>0</v>
      </c>
      <c r="AE656">
        <v>899</v>
      </c>
      <c r="AF656">
        <v>0</v>
      </c>
      <c r="AG656">
        <v>0</v>
      </c>
      <c r="AH656">
        <v>0</v>
      </c>
      <c r="AI656">
        <v>1</v>
      </c>
      <c r="AJ656">
        <v>1</v>
      </c>
      <c r="AK656">
        <v>1</v>
      </c>
      <c r="AL656">
        <v>1</v>
      </c>
      <c r="AN656">
        <v>0</v>
      </c>
      <c r="AO656">
        <v>0</v>
      </c>
      <c r="AP656">
        <v>0</v>
      </c>
      <c r="AQ656">
        <v>0</v>
      </c>
      <c r="AR656">
        <v>0</v>
      </c>
      <c r="AS656" t="s">
        <v>6</v>
      </c>
      <c r="AT656">
        <v>0.17647099999999999</v>
      </c>
      <c r="AU656" t="s">
        <v>6</v>
      </c>
      <c r="AV656">
        <v>0</v>
      </c>
      <c r="AW656">
        <v>1</v>
      </c>
      <c r="AX656">
        <v>-1</v>
      </c>
      <c r="AY656">
        <v>0</v>
      </c>
      <c r="AZ656">
        <v>0</v>
      </c>
      <c r="BA656" t="s">
        <v>6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Y656*Source!I391</f>
        <v>3.000007E-2</v>
      </c>
      <c r="CY656">
        <f t="shared" si="121"/>
        <v>899</v>
      </c>
      <c r="CZ656">
        <f t="shared" si="122"/>
        <v>899</v>
      </c>
      <c r="DA656">
        <f t="shared" si="123"/>
        <v>1</v>
      </c>
      <c r="DB656">
        <f t="shared" si="110"/>
        <v>158.65</v>
      </c>
      <c r="DC656">
        <f t="shared" si="111"/>
        <v>0</v>
      </c>
    </row>
    <row r="657" spans="1:107" x14ac:dyDescent="0.2">
      <c r="A657">
        <f>ROW(Source!A391)</f>
        <v>391</v>
      </c>
      <c r="B657">
        <v>16781625</v>
      </c>
      <c r="C657">
        <v>16782685</v>
      </c>
      <c r="D657">
        <v>15220806</v>
      </c>
      <c r="E657">
        <v>1</v>
      </c>
      <c r="F657">
        <v>1</v>
      </c>
      <c r="G657">
        <v>1</v>
      </c>
      <c r="H657">
        <v>3</v>
      </c>
      <c r="I657" t="s">
        <v>446</v>
      </c>
      <c r="J657" t="s">
        <v>448</v>
      </c>
      <c r="K657" t="s">
        <v>447</v>
      </c>
      <c r="L657">
        <v>1355</v>
      </c>
      <c r="N657">
        <v>1010</v>
      </c>
      <c r="O657" t="s">
        <v>292</v>
      </c>
      <c r="P657" t="s">
        <v>292</v>
      </c>
      <c r="Q657">
        <v>100</v>
      </c>
      <c r="W657">
        <v>0</v>
      </c>
      <c r="X657">
        <v>1497832656</v>
      </c>
      <c r="Y657">
        <v>0.82352899999999996</v>
      </c>
      <c r="AA657">
        <v>973</v>
      </c>
      <c r="AB657">
        <v>0</v>
      </c>
      <c r="AC657">
        <v>0</v>
      </c>
      <c r="AD657">
        <v>0</v>
      </c>
      <c r="AE657">
        <v>973</v>
      </c>
      <c r="AF657">
        <v>0</v>
      </c>
      <c r="AG657">
        <v>0</v>
      </c>
      <c r="AH657">
        <v>0</v>
      </c>
      <c r="AI657">
        <v>1</v>
      </c>
      <c r="AJ657">
        <v>1</v>
      </c>
      <c r="AK657">
        <v>1</v>
      </c>
      <c r="AL657">
        <v>1</v>
      </c>
      <c r="AN657">
        <v>0</v>
      </c>
      <c r="AO657">
        <v>0</v>
      </c>
      <c r="AP657">
        <v>0</v>
      </c>
      <c r="AQ657">
        <v>0</v>
      </c>
      <c r="AR657">
        <v>0</v>
      </c>
      <c r="AS657" t="s">
        <v>6</v>
      </c>
      <c r="AT657">
        <v>0.82352899999999996</v>
      </c>
      <c r="AU657" t="s">
        <v>6</v>
      </c>
      <c r="AV657">
        <v>0</v>
      </c>
      <c r="AW657">
        <v>1</v>
      </c>
      <c r="AX657">
        <v>-1</v>
      </c>
      <c r="AY657">
        <v>0</v>
      </c>
      <c r="AZ657">
        <v>0</v>
      </c>
      <c r="BA657" t="s">
        <v>6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Y657*Source!I391</f>
        <v>0.13999992999999999</v>
      </c>
      <c r="CY657">
        <f t="shared" si="121"/>
        <v>973</v>
      </c>
      <c r="CZ657">
        <f t="shared" si="122"/>
        <v>973</v>
      </c>
      <c r="DA657">
        <f t="shared" si="123"/>
        <v>1</v>
      </c>
      <c r="DB657">
        <f t="shared" si="110"/>
        <v>801.29</v>
      </c>
      <c r="DC657">
        <f t="shared" si="111"/>
        <v>0</v>
      </c>
    </row>
    <row r="658" spans="1:107" x14ac:dyDescent="0.2">
      <c r="A658">
        <f>ROW(Source!A391)</f>
        <v>391</v>
      </c>
      <c r="B658">
        <v>16781625</v>
      </c>
      <c r="C658">
        <v>16782685</v>
      </c>
      <c r="D658">
        <v>15164559</v>
      </c>
      <c r="E658">
        <v>17</v>
      </c>
      <c r="F658">
        <v>1</v>
      </c>
      <c r="G658">
        <v>1</v>
      </c>
      <c r="H658">
        <v>3</v>
      </c>
      <c r="I658" t="s">
        <v>692</v>
      </c>
      <c r="J658" t="s">
        <v>6</v>
      </c>
      <c r="K658" t="s">
        <v>693</v>
      </c>
      <c r="L658">
        <v>1374</v>
      </c>
      <c r="N658">
        <v>1013</v>
      </c>
      <c r="O658" t="s">
        <v>694</v>
      </c>
      <c r="P658" t="s">
        <v>694</v>
      </c>
      <c r="Q658">
        <v>1</v>
      </c>
      <c r="W658">
        <v>0</v>
      </c>
      <c r="X658">
        <v>-1731369543</v>
      </c>
      <c r="Y658">
        <v>12.08</v>
      </c>
      <c r="AA658">
        <v>1</v>
      </c>
      <c r="AB658">
        <v>0</v>
      </c>
      <c r="AC658">
        <v>0</v>
      </c>
      <c r="AD658">
        <v>0</v>
      </c>
      <c r="AE658">
        <v>1</v>
      </c>
      <c r="AF658">
        <v>0</v>
      </c>
      <c r="AG658">
        <v>0</v>
      </c>
      <c r="AH658">
        <v>0</v>
      </c>
      <c r="AI658">
        <v>1</v>
      </c>
      <c r="AJ658">
        <v>1</v>
      </c>
      <c r="AK658">
        <v>1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6</v>
      </c>
      <c r="AT658">
        <v>12.08</v>
      </c>
      <c r="AU658" t="s">
        <v>6</v>
      </c>
      <c r="AV658">
        <v>0</v>
      </c>
      <c r="AW658">
        <v>2</v>
      </c>
      <c r="AX658">
        <v>16782695</v>
      </c>
      <c r="AY658">
        <v>1</v>
      </c>
      <c r="AZ658">
        <v>0</v>
      </c>
      <c r="BA658">
        <v>638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Y658*Source!I391</f>
        <v>2.0536000000000003</v>
      </c>
      <c r="CY658">
        <f t="shared" si="121"/>
        <v>1</v>
      </c>
      <c r="CZ658">
        <f t="shared" si="122"/>
        <v>1</v>
      </c>
      <c r="DA658">
        <f t="shared" si="123"/>
        <v>1</v>
      </c>
      <c r="DB658">
        <f t="shared" si="110"/>
        <v>12.08</v>
      </c>
      <c r="DC658">
        <f t="shared" si="111"/>
        <v>0</v>
      </c>
    </row>
    <row r="659" spans="1:107" x14ac:dyDescent="0.2">
      <c r="A659">
        <f>ROW(Source!A392)</f>
        <v>392</v>
      </c>
      <c r="B659">
        <v>16781639</v>
      </c>
      <c r="C659">
        <v>16782685</v>
      </c>
      <c r="D659">
        <v>15446300</v>
      </c>
      <c r="E659">
        <v>1</v>
      </c>
      <c r="F659">
        <v>1</v>
      </c>
      <c r="G659">
        <v>1</v>
      </c>
      <c r="H659">
        <v>1</v>
      </c>
      <c r="I659" t="s">
        <v>669</v>
      </c>
      <c r="J659" t="s">
        <v>6</v>
      </c>
      <c r="K659" t="s">
        <v>670</v>
      </c>
      <c r="L659">
        <v>1191</v>
      </c>
      <c r="N659">
        <v>1013</v>
      </c>
      <c r="O659" t="s">
        <v>660</v>
      </c>
      <c r="P659" t="s">
        <v>660</v>
      </c>
      <c r="Q659">
        <v>1</v>
      </c>
      <c r="W659">
        <v>0</v>
      </c>
      <c r="X659">
        <v>912892513</v>
      </c>
      <c r="Y659">
        <v>60.88</v>
      </c>
      <c r="AA659">
        <v>0</v>
      </c>
      <c r="AB659">
        <v>0</v>
      </c>
      <c r="AC659">
        <v>0</v>
      </c>
      <c r="AD659">
        <v>66.069999999999993</v>
      </c>
      <c r="AE659">
        <v>0</v>
      </c>
      <c r="AF659">
        <v>0</v>
      </c>
      <c r="AG659">
        <v>0</v>
      </c>
      <c r="AH659">
        <v>9.92</v>
      </c>
      <c r="AI659">
        <v>1</v>
      </c>
      <c r="AJ659">
        <v>1</v>
      </c>
      <c r="AK659">
        <v>1</v>
      </c>
      <c r="AL659">
        <v>6.66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6</v>
      </c>
      <c r="AT659">
        <v>60.88</v>
      </c>
      <c r="AU659" t="s">
        <v>6</v>
      </c>
      <c r="AV659">
        <v>1</v>
      </c>
      <c r="AW659">
        <v>2</v>
      </c>
      <c r="AX659">
        <v>16782686</v>
      </c>
      <c r="AY659">
        <v>1</v>
      </c>
      <c r="AZ659">
        <v>0</v>
      </c>
      <c r="BA659">
        <v>639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Y659*Source!I392</f>
        <v>10.349600000000001</v>
      </c>
      <c r="CY659">
        <f>AD659</f>
        <v>66.069999999999993</v>
      </c>
      <c r="CZ659">
        <f>AH659</f>
        <v>9.92</v>
      </c>
      <c r="DA659">
        <f>AL659</f>
        <v>6.66</v>
      </c>
      <c r="DB659">
        <f t="shared" si="110"/>
        <v>603.92999999999995</v>
      </c>
      <c r="DC659">
        <f t="shared" si="111"/>
        <v>0</v>
      </c>
    </row>
    <row r="660" spans="1:107" x14ac:dyDescent="0.2">
      <c r="A660">
        <f>ROW(Source!A392)</f>
        <v>392</v>
      </c>
      <c r="B660">
        <v>16781639</v>
      </c>
      <c r="C660">
        <v>16782685</v>
      </c>
      <c r="D660">
        <v>15430395</v>
      </c>
      <c r="E660">
        <v>1</v>
      </c>
      <c r="F660">
        <v>1</v>
      </c>
      <c r="G660">
        <v>1</v>
      </c>
      <c r="H660">
        <v>1</v>
      </c>
      <c r="I660" t="s">
        <v>661</v>
      </c>
      <c r="J660" t="s">
        <v>6</v>
      </c>
      <c r="K660" t="s">
        <v>662</v>
      </c>
      <c r="L660">
        <v>1191</v>
      </c>
      <c r="N660">
        <v>1013</v>
      </c>
      <c r="O660" t="s">
        <v>660</v>
      </c>
      <c r="P660" t="s">
        <v>660</v>
      </c>
      <c r="Q660">
        <v>1</v>
      </c>
      <c r="W660">
        <v>0</v>
      </c>
      <c r="X660">
        <v>-1417349443</v>
      </c>
      <c r="Y660">
        <v>0.16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1</v>
      </c>
      <c r="AJ660">
        <v>1</v>
      </c>
      <c r="AK660">
        <v>6.66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6</v>
      </c>
      <c r="AT660">
        <v>0.16</v>
      </c>
      <c r="AU660" t="s">
        <v>6</v>
      </c>
      <c r="AV660">
        <v>2</v>
      </c>
      <c r="AW660">
        <v>2</v>
      </c>
      <c r="AX660">
        <v>16782687</v>
      </c>
      <c r="AY660">
        <v>1</v>
      </c>
      <c r="AZ660">
        <v>0</v>
      </c>
      <c r="BA660">
        <v>640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Y660*Source!I392</f>
        <v>2.7200000000000002E-2</v>
      </c>
      <c r="CY660">
        <f>AD660</f>
        <v>0</v>
      </c>
      <c r="CZ660">
        <f>AH660</f>
        <v>0</v>
      </c>
      <c r="DA660">
        <f>AL660</f>
        <v>1</v>
      </c>
      <c r="DB660">
        <f t="shared" si="110"/>
        <v>0</v>
      </c>
      <c r="DC660">
        <f t="shared" si="111"/>
        <v>0</v>
      </c>
    </row>
    <row r="661" spans="1:107" x14ac:dyDescent="0.2">
      <c r="A661">
        <f>ROW(Source!A392)</f>
        <v>392</v>
      </c>
      <c r="B661">
        <v>16781639</v>
      </c>
      <c r="C661">
        <v>16782685</v>
      </c>
      <c r="D661">
        <v>15247680</v>
      </c>
      <c r="E661">
        <v>1</v>
      </c>
      <c r="F661">
        <v>1</v>
      </c>
      <c r="G661">
        <v>1</v>
      </c>
      <c r="H661">
        <v>2</v>
      </c>
      <c r="I661" t="s">
        <v>671</v>
      </c>
      <c r="J661" t="s">
        <v>672</v>
      </c>
      <c r="K661" t="s">
        <v>673</v>
      </c>
      <c r="L661">
        <v>1368</v>
      </c>
      <c r="N661">
        <v>1011</v>
      </c>
      <c r="O661" t="s">
        <v>666</v>
      </c>
      <c r="P661" t="s">
        <v>666</v>
      </c>
      <c r="Q661">
        <v>1</v>
      </c>
      <c r="W661">
        <v>0</v>
      </c>
      <c r="X661">
        <v>-1718674368</v>
      </c>
      <c r="Y661">
        <v>0.08</v>
      </c>
      <c r="AA661">
        <v>0</v>
      </c>
      <c r="AB661">
        <v>745.85</v>
      </c>
      <c r="AC661">
        <v>13.5</v>
      </c>
      <c r="AD661">
        <v>0</v>
      </c>
      <c r="AE661">
        <v>0</v>
      </c>
      <c r="AF661">
        <v>111.99</v>
      </c>
      <c r="AG661">
        <v>13.5</v>
      </c>
      <c r="AH661">
        <v>0</v>
      </c>
      <c r="AI661">
        <v>1</v>
      </c>
      <c r="AJ661">
        <v>6.66</v>
      </c>
      <c r="AK661">
        <v>1</v>
      </c>
      <c r="AL661">
        <v>1</v>
      </c>
      <c r="AN661">
        <v>0</v>
      </c>
      <c r="AO661">
        <v>1</v>
      </c>
      <c r="AP661">
        <v>0</v>
      </c>
      <c r="AQ661">
        <v>0</v>
      </c>
      <c r="AR661">
        <v>0</v>
      </c>
      <c r="AS661" t="s">
        <v>6</v>
      </c>
      <c r="AT661">
        <v>0.08</v>
      </c>
      <c r="AU661" t="s">
        <v>6</v>
      </c>
      <c r="AV661">
        <v>0</v>
      </c>
      <c r="AW661">
        <v>2</v>
      </c>
      <c r="AX661">
        <v>16782688</v>
      </c>
      <c r="AY661">
        <v>1</v>
      </c>
      <c r="AZ661">
        <v>0</v>
      </c>
      <c r="BA661">
        <v>641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Y661*Source!I392</f>
        <v>1.3600000000000001E-2</v>
      </c>
      <c r="CY661">
        <f>AB661</f>
        <v>745.85</v>
      </c>
      <c r="CZ661">
        <f>AF661</f>
        <v>111.99</v>
      </c>
      <c r="DA661">
        <f>AJ661</f>
        <v>6.66</v>
      </c>
      <c r="DB661">
        <f t="shared" si="110"/>
        <v>8.9600000000000009</v>
      </c>
      <c r="DC661">
        <f t="shared" si="111"/>
        <v>1.08</v>
      </c>
    </row>
    <row r="662" spans="1:107" x14ac:dyDescent="0.2">
      <c r="A662">
        <f>ROW(Source!A392)</f>
        <v>392</v>
      </c>
      <c r="B662">
        <v>16781639</v>
      </c>
      <c r="C662">
        <v>16782685</v>
      </c>
      <c r="D662">
        <v>15249073</v>
      </c>
      <c r="E662">
        <v>1</v>
      </c>
      <c r="F662">
        <v>1</v>
      </c>
      <c r="G662">
        <v>1</v>
      </c>
      <c r="H662">
        <v>2</v>
      </c>
      <c r="I662" t="s">
        <v>674</v>
      </c>
      <c r="J662" t="s">
        <v>675</v>
      </c>
      <c r="K662" t="s">
        <v>676</v>
      </c>
      <c r="L662">
        <v>1368</v>
      </c>
      <c r="N662">
        <v>1011</v>
      </c>
      <c r="O662" t="s">
        <v>666</v>
      </c>
      <c r="P662" t="s">
        <v>666</v>
      </c>
      <c r="Q662">
        <v>1</v>
      </c>
      <c r="W662">
        <v>0</v>
      </c>
      <c r="X662">
        <v>1372534845</v>
      </c>
      <c r="Y662">
        <v>0.08</v>
      </c>
      <c r="AA662">
        <v>0</v>
      </c>
      <c r="AB662">
        <v>437.63</v>
      </c>
      <c r="AC662">
        <v>11.6</v>
      </c>
      <c r="AD662">
        <v>0</v>
      </c>
      <c r="AE662">
        <v>0</v>
      </c>
      <c r="AF662">
        <v>65.709999999999994</v>
      </c>
      <c r="AG662">
        <v>11.6</v>
      </c>
      <c r="AH662">
        <v>0</v>
      </c>
      <c r="AI662">
        <v>1</v>
      </c>
      <c r="AJ662">
        <v>6.66</v>
      </c>
      <c r="AK662">
        <v>1</v>
      </c>
      <c r="AL662">
        <v>1</v>
      </c>
      <c r="AN662">
        <v>0</v>
      </c>
      <c r="AO662">
        <v>1</v>
      </c>
      <c r="AP662">
        <v>0</v>
      </c>
      <c r="AQ662">
        <v>0</v>
      </c>
      <c r="AR662">
        <v>0</v>
      </c>
      <c r="AS662" t="s">
        <v>6</v>
      </c>
      <c r="AT662">
        <v>0.08</v>
      </c>
      <c r="AU662" t="s">
        <v>6</v>
      </c>
      <c r="AV662">
        <v>0</v>
      </c>
      <c r="AW662">
        <v>2</v>
      </c>
      <c r="AX662">
        <v>16782689</v>
      </c>
      <c r="AY662">
        <v>1</v>
      </c>
      <c r="AZ662">
        <v>0</v>
      </c>
      <c r="BA662">
        <v>642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Y662*Source!I392</f>
        <v>1.3600000000000001E-2</v>
      </c>
      <c r="CY662">
        <f>AB662</f>
        <v>437.63</v>
      </c>
      <c r="CZ662">
        <f>AF662</f>
        <v>65.709999999999994</v>
      </c>
      <c r="DA662">
        <f>AJ662</f>
        <v>6.66</v>
      </c>
      <c r="DB662">
        <f t="shared" ref="DB662:DB725" si="124">ROUND(ROUND(AT662*CZ662,2),6)</f>
        <v>5.26</v>
      </c>
      <c r="DC662">
        <f t="shared" ref="DC662:DC725" si="125">ROUND(ROUND(AT662*AG662,2),6)</f>
        <v>0.93</v>
      </c>
    </row>
    <row r="663" spans="1:107" x14ac:dyDescent="0.2">
      <c r="A663">
        <f>ROW(Source!A392)</f>
        <v>392</v>
      </c>
      <c r="B663">
        <v>16781639</v>
      </c>
      <c r="C663">
        <v>16782685</v>
      </c>
      <c r="D663">
        <v>15249377</v>
      </c>
      <c r="E663">
        <v>1</v>
      </c>
      <c r="F663">
        <v>1</v>
      </c>
      <c r="G663">
        <v>1</v>
      </c>
      <c r="H663">
        <v>2</v>
      </c>
      <c r="I663" t="s">
        <v>677</v>
      </c>
      <c r="J663" t="s">
        <v>678</v>
      </c>
      <c r="K663" t="s">
        <v>679</v>
      </c>
      <c r="L663">
        <v>1368</v>
      </c>
      <c r="N663">
        <v>1011</v>
      </c>
      <c r="O663" t="s">
        <v>666</v>
      </c>
      <c r="P663" t="s">
        <v>666</v>
      </c>
      <c r="Q663">
        <v>1</v>
      </c>
      <c r="W663">
        <v>0</v>
      </c>
      <c r="X663">
        <v>-353815937</v>
      </c>
      <c r="Y663">
        <v>2.97</v>
      </c>
      <c r="AA663">
        <v>0</v>
      </c>
      <c r="AB663">
        <v>53.95</v>
      </c>
      <c r="AC663">
        <v>0</v>
      </c>
      <c r="AD663">
        <v>0</v>
      </c>
      <c r="AE663">
        <v>0</v>
      </c>
      <c r="AF663">
        <v>8.1</v>
      </c>
      <c r="AG663">
        <v>0</v>
      </c>
      <c r="AH663">
        <v>0</v>
      </c>
      <c r="AI663">
        <v>1</v>
      </c>
      <c r="AJ663">
        <v>6.66</v>
      </c>
      <c r="AK663">
        <v>1</v>
      </c>
      <c r="AL663">
        <v>1</v>
      </c>
      <c r="AN663">
        <v>0</v>
      </c>
      <c r="AO663">
        <v>1</v>
      </c>
      <c r="AP663">
        <v>0</v>
      </c>
      <c r="AQ663">
        <v>0</v>
      </c>
      <c r="AR663">
        <v>0</v>
      </c>
      <c r="AS663" t="s">
        <v>6</v>
      </c>
      <c r="AT663">
        <v>2.97</v>
      </c>
      <c r="AU663" t="s">
        <v>6</v>
      </c>
      <c r="AV663">
        <v>0</v>
      </c>
      <c r="AW663">
        <v>2</v>
      </c>
      <c r="AX663">
        <v>16782690</v>
      </c>
      <c r="AY663">
        <v>1</v>
      </c>
      <c r="AZ663">
        <v>0</v>
      </c>
      <c r="BA663">
        <v>643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Y663*Source!I392</f>
        <v>0.50490000000000002</v>
      </c>
      <c r="CY663">
        <f>AB663</f>
        <v>53.95</v>
      </c>
      <c r="CZ663">
        <f>AF663</f>
        <v>8.1</v>
      </c>
      <c r="DA663">
        <f>AJ663</f>
        <v>6.66</v>
      </c>
      <c r="DB663">
        <f t="shared" si="124"/>
        <v>24.06</v>
      </c>
      <c r="DC663">
        <f t="shared" si="125"/>
        <v>0</v>
      </c>
    </row>
    <row r="664" spans="1:107" x14ac:dyDescent="0.2">
      <c r="A664">
        <f>ROW(Source!A392)</f>
        <v>392</v>
      </c>
      <c r="B664">
        <v>16781639</v>
      </c>
      <c r="C664">
        <v>16782685</v>
      </c>
      <c r="D664">
        <v>15168752</v>
      </c>
      <c r="E664">
        <v>1</v>
      </c>
      <c r="F664">
        <v>1</v>
      </c>
      <c r="G664">
        <v>1</v>
      </c>
      <c r="H664">
        <v>3</v>
      </c>
      <c r="I664" t="s">
        <v>680</v>
      </c>
      <c r="J664" t="s">
        <v>681</v>
      </c>
      <c r="K664" t="s">
        <v>682</v>
      </c>
      <c r="L664">
        <v>1346</v>
      </c>
      <c r="N664">
        <v>1009</v>
      </c>
      <c r="O664" t="s">
        <v>201</v>
      </c>
      <c r="P664" t="s">
        <v>201</v>
      </c>
      <c r="Q664">
        <v>1</v>
      </c>
      <c r="W664">
        <v>0</v>
      </c>
      <c r="X664">
        <v>586013393</v>
      </c>
      <c r="Y664">
        <v>2.4E-2</v>
      </c>
      <c r="AA664">
        <v>70.400000000000006</v>
      </c>
      <c r="AB664">
        <v>0</v>
      </c>
      <c r="AC664">
        <v>0</v>
      </c>
      <c r="AD664">
        <v>0</v>
      </c>
      <c r="AE664">
        <v>10.57</v>
      </c>
      <c r="AF664">
        <v>0</v>
      </c>
      <c r="AG664">
        <v>0</v>
      </c>
      <c r="AH664">
        <v>0</v>
      </c>
      <c r="AI664">
        <v>6.66</v>
      </c>
      <c r="AJ664">
        <v>1</v>
      </c>
      <c r="AK664">
        <v>1</v>
      </c>
      <c r="AL664">
        <v>1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6</v>
      </c>
      <c r="AT664">
        <v>2.4E-2</v>
      </c>
      <c r="AU664" t="s">
        <v>6</v>
      </c>
      <c r="AV664">
        <v>0</v>
      </c>
      <c r="AW664">
        <v>2</v>
      </c>
      <c r="AX664">
        <v>16782691</v>
      </c>
      <c r="AY664">
        <v>1</v>
      </c>
      <c r="AZ664">
        <v>0</v>
      </c>
      <c r="BA664">
        <v>644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Y664*Source!I392</f>
        <v>4.0800000000000003E-3</v>
      </c>
      <c r="CY664">
        <f t="shared" ref="CY664:CY670" si="126">AA664</f>
        <v>70.400000000000006</v>
      </c>
      <c r="CZ664">
        <f t="shared" ref="CZ664:CZ670" si="127">AE664</f>
        <v>10.57</v>
      </c>
      <c r="DA664">
        <f t="shared" ref="DA664:DA670" si="128">AI664</f>
        <v>6.66</v>
      </c>
      <c r="DB664">
        <f t="shared" si="124"/>
        <v>0.25</v>
      </c>
      <c r="DC664">
        <f t="shared" si="125"/>
        <v>0</v>
      </c>
    </row>
    <row r="665" spans="1:107" x14ac:dyDescent="0.2">
      <c r="A665">
        <f>ROW(Source!A392)</f>
        <v>392</v>
      </c>
      <c r="B665">
        <v>16781639</v>
      </c>
      <c r="C665">
        <v>16782685</v>
      </c>
      <c r="D665">
        <v>15169942</v>
      </c>
      <c r="E665">
        <v>1</v>
      </c>
      <c r="F665">
        <v>1</v>
      </c>
      <c r="G665">
        <v>1</v>
      </c>
      <c r="H665">
        <v>3</v>
      </c>
      <c r="I665" t="s">
        <v>683</v>
      </c>
      <c r="J665" t="s">
        <v>684</v>
      </c>
      <c r="K665" t="s">
        <v>685</v>
      </c>
      <c r="L665">
        <v>1346</v>
      </c>
      <c r="N665">
        <v>1009</v>
      </c>
      <c r="O665" t="s">
        <v>201</v>
      </c>
      <c r="P665" t="s">
        <v>201</v>
      </c>
      <c r="Q665">
        <v>1</v>
      </c>
      <c r="W665">
        <v>0</v>
      </c>
      <c r="X665">
        <v>103900845</v>
      </c>
      <c r="Y665">
        <v>2.73</v>
      </c>
      <c r="AA665">
        <v>60.21</v>
      </c>
      <c r="AB665">
        <v>0</v>
      </c>
      <c r="AC665">
        <v>0</v>
      </c>
      <c r="AD665">
        <v>0</v>
      </c>
      <c r="AE665">
        <v>9.0399999999999991</v>
      </c>
      <c r="AF665">
        <v>0</v>
      </c>
      <c r="AG665">
        <v>0</v>
      </c>
      <c r="AH665">
        <v>0</v>
      </c>
      <c r="AI665">
        <v>6.66</v>
      </c>
      <c r="AJ665">
        <v>1</v>
      </c>
      <c r="AK665">
        <v>1</v>
      </c>
      <c r="AL665">
        <v>1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6</v>
      </c>
      <c r="AT665">
        <v>2.73</v>
      </c>
      <c r="AU665" t="s">
        <v>6</v>
      </c>
      <c r="AV665">
        <v>0</v>
      </c>
      <c r="AW665">
        <v>2</v>
      </c>
      <c r="AX665">
        <v>16782692</v>
      </c>
      <c r="AY665">
        <v>1</v>
      </c>
      <c r="AZ665">
        <v>0</v>
      </c>
      <c r="BA665">
        <v>645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Y665*Source!I392</f>
        <v>0.46410000000000001</v>
      </c>
      <c r="CY665">
        <f t="shared" si="126"/>
        <v>60.21</v>
      </c>
      <c r="CZ665">
        <f t="shared" si="127"/>
        <v>9.0399999999999991</v>
      </c>
      <c r="DA665">
        <f t="shared" si="128"/>
        <v>6.66</v>
      </c>
      <c r="DB665">
        <f t="shared" si="124"/>
        <v>24.68</v>
      </c>
      <c r="DC665">
        <f t="shared" si="125"/>
        <v>0</v>
      </c>
    </row>
    <row r="666" spans="1:107" x14ac:dyDescent="0.2">
      <c r="A666">
        <f>ROW(Source!A392)</f>
        <v>392</v>
      </c>
      <c r="B666">
        <v>16781639</v>
      </c>
      <c r="C666">
        <v>16782685</v>
      </c>
      <c r="D666">
        <v>15191488</v>
      </c>
      <c r="E666">
        <v>1</v>
      </c>
      <c r="F666">
        <v>1</v>
      </c>
      <c r="G666">
        <v>1</v>
      </c>
      <c r="H666">
        <v>3</v>
      </c>
      <c r="I666" t="s">
        <v>1001</v>
      </c>
      <c r="J666" t="s">
        <v>1002</v>
      </c>
      <c r="K666" t="s">
        <v>1003</v>
      </c>
      <c r="L666">
        <v>1348</v>
      </c>
      <c r="N666">
        <v>1009</v>
      </c>
      <c r="O666" t="s">
        <v>193</v>
      </c>
      <c r="P666" t="s">
        <v>193</v>
      </c>
      <c r="Q666">
        <v>1000</v>
      </c>
      <c r="W666">
        <v>0</v>
      </c>
      <c r="X666">
        <v>-1598896989</v>
      </c>
      <c r="Y666">
        <v>1.4E-2</v>
      </c>
      <c r="AA666">
        <v>33300</v>
      </c>
      <c r="AB666">
        <v>0</v>
      </c>
      <c r="AC666">
        <v>0</v>
      </c>
      <c r="AD666">
        <v>0</v>
      </c>
      <c r="AE666">
        <v>5000</v>
      </c>
      <c r="AF666">
        <v>0</v>
      </c>
      <c r="AG666">
        <v>0</v>
      </c>
      <c r="AH666">
        <v>0</v>
      </c>
      <c r="AI666">
        <v>6.66</v>
      </c>
      <c r="AJ666">
        <v>1</v>
      </c>
      <c r="AK666">
        <v>1</v>
      </c>
      <c r="AL666">
        <v>1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6</v>
      </c>
      <c r="AT666">
        <v>1.4E-2</v>
      </c>
      <c r="AU666" t="s">
        <v>6</v>
      </c>
      <c r="AV666">
        <v>0</v>
      </c>
      <c r="AW666">
        <v>2</v>
      </c>
      <c r="AX666">
        <v>16782693</v>
      </c>
      <c r="AY666">
        <v>1</v>
      </c>
      <c r="AZ666">
        <v>0</v>
      </c>
      <c r="BA666">
        <v>646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Y666*Source!I392</f>
        <v>2.3800000000000002E-3</v>
      </c>
      <c r="CY666">
        <f t="shared" si="126"/>
        <v>33300</v>
      </c>
      <c r="CZ666">
        <f t="shared" si="127"/>
        <v>5000</v>
      </c>
      <c r="DA666">
        <f t="shared" si="128"/>
        <v>6.66</v>
      </c>
      <c r="DB666">
        <f t="shared" si="124"/>
        <v>70</v>
      </c>
      <c r="DC666">
        <f t="shared" si="125"/>
        <v>0</v>
      </c>
    </row>
    <row r="667" spans="1:107" x14ac:dyDescent="0.2">
      <c r="A667">
        <f>ROW(Source!A392)</f>
        <v>392</v>
      </c>
      <c r="B667">
        <v>16781639</v>
      </c>
      <c r="C667">
        <v>16782685</v>
      </c>
      <c r="D667">
        <v>15203871</v>
      </c>
      <c r="E667">
        <v>1</v>
      </c>
      <c r="F667">
        <v>1</v>
      </c>
      <c r="G667">
        <v>1</v>
      </c>
      <c r="H667">
        <v>3</v>
      </c>
      <c r="I667" t="s">
        <v>1004</v>
      </c>
      <c r="J667" t="s">
        <v>1005</v>
      </c>
      <c r="K667" t="s">
        <v>1006</v>
      </c>
      <c r="L667">
        <v>1348</v>
      </c>
      <c r="N667">
        <v>1009</v>
      </c>
      <c r="O667" t="s">
        <v>193</v>
      </c>
      <c r="P667" t="s">
        <v>193</v>
      </c>
      <c r="Q667">
        <v>1000</v>
      </c>
      <c r="W667">
        <v>0</v>
      </c>
      <c r="X667">
        <v>-108263514</v>
      </c>
      <c r="Y667">
        <v>2.7000000000000001E-3</v>
      </c>
      <c r="AA667">
        <v>52127.15</v>
      </c>
      <c r="AB667">
        <v>0</v>
      </c>
      <c r="AC667">
        <v>0</v>
      </c>
      <c r="AD667">
        <v>0</v>
      </c>
      <c r="AE667">
        <v>7826.9</v>
      </c>
      <c r="AF667">
        <v>0</v>
      </c>
      <c r="AG667">
        <v>0</v>
      </c>
      <c r="AH667">
        <v>0</v>
      </c>
      <c r="AI667">
        <v>6.66</v>
      </c>
      <c r="AJ667">
        <v>1</v>
      </c>
      <c r="AK667">
        <v>1</v>
      </c>
      <c r="AL667">
        <v>1</v>
      </c>
      <c r="AN667">
        <v>0</v>
      </c>
      <c r="AO667">
        <v>1</v>
      </c>
      <c r="AP667">
        <v>0</v>
      </c>
      <c r="AQ667">
        <v>0</v>
      </c>
      <c r="AR667">
        <v>0</v>
      </c>
      <c r="AS667" t="s">
        <v>6</v>
      </c>
      <c r="AT667">
        <v>2.7000000000000001E-3</v>
      </c>
      <c r="AU667" t="s">
        <v>6</v>
      </c>
      <c r="AV667">
        <v>0</v>
      </c>
      <c r="AW667">
        <v>2</v>
      </c>
      <c r="AX667">
        <v>16782694</v>
      </c>
      <c r="AY667">
        <v>1</v>
      </c>
      <c r="AZ667">
        <v>0</v>
      </c>
      <c r="BA667">
        <v>647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Y667*Source!I392</f>
        <v>4.5900000000000004E-4</v>
      </c>
      <c r="CY667">
        <f t="shared" si="126"/>
        <v>52127.15</v>
      </c>
      <c r="CZ667">
        <f t="shared" si="127"/>
        <v>7826.9</v>
      </c>
      <c r="DA667">
        <f t="shared" si="128"/>
        <v>6.66</v>
      </c>
      <c r="DB667">
        <f t="shared" si="124"/>
        <v>21.13</v>
      </c>
      <c r="DC667">
        <f t="shared" si="125"/>
        <v>0</v>
      </c>
    </row>
    <row r="668" spans="1:107" x14ac:dyDescent="0.2">
      <c r="A668">
        <f>ROW(Source!A392)</f>
        <v>392</v>
      </c>
      <c r="B668">
        <v>16781639</v>
      </c>
      <c r="C668">
        <v>16782685</v>
      </c>
      <c r="D668">
        <v>15220792</v>
      </c>
      <c r="E668">
        <v>1</v>
      </c>
      <c r="F668">
        <v>1</v>
      </c>
      <c r="G668">
        <v>1</v>
      </c>
      <c r="H668">
        <v>3</v>
      </c>
      <c r="I668" t="s">
        <v>450</v>
      </c>
      <c r="J668" t="s">
        <v>452</v>
      </c>
      <c r="K668" t="s">
        <v>451</v>
      </c>
      <c r="L668">
        <v>1355</v>
      </c>
      <c r="N668">
        <v>1010</v>
      </c>
      <c r="O668" t="s">
        <v>292</v>
      </c>
      <c r="P668" t="s">
        <v>292</v>
      </c>
      <c r="Q668">
        <v>100</v>
      </c>
      <c r="W668">
        <v>0</v>
      </c>
      <c r="X668">
        <v>-914587341</v>
      </c>
      <c r="Y668">
        <v>0.17647099999999999</v>
      </c>
      <c r="AA668">
        <v>5987.34</v>
      </c>
      <c r="AB668">
        <v>0</v>
      </c>
      <c r="AC668">
        <v>0</v>
      </c>
      <c r="AD668">
        <v>0</v>
      </c>
      <c r="AE668">
        <v>899</v>
      </c>
      <c r="AF668">
        <v>0</v>
      </c>
      <c r="AG668">
        <v>0</v>
      </c>
      <c r="AH668">
        <v>0</v>
      </c>
      <c r="AI668">
        <v>6.66</v>
      </c>
      <c r="AJ668">
        <v>1</v>
      </c>
      <c r="AK668">
        <v>1</v>
      </c>
      <c r="AL668">
        <v>1</v>
      </c>
      <c r="AN668">
        <v>0</v>
      </c>
      <c r="AO668">
        <v>0</v>
      </c>
      <c r="AP668">
        <v>0</v>
      </c>
      <c r="AQ668">
        <v>0</v>
      </c>
      <c r="AR668">
        <v>0</v>
      </c>
      <c r="AS668" t="s">
        <v>6</v>
      </c>
      <c r="AT668">
        <v>0.17647099999999999</v>
      </c>
      <c r="AU668" t="s">
        <v>6</v>
      </c>
      <c r="AV668">
        <v>0</v>
      </c>
      <c r="AW668">
        <v>1</v>
      </c>
      <c r="AX668">
        <v>-1</v>
      </c>
      <c r="AY668">
        <v>0</v>
      </c>
      <c r="AZ668">
        <v>0</v>
      </c>
      <c r="BA668" t="s">
        <v>6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Y668*Source!I392</f>
        <v>3.000007E-2</v>
      </c>
      <c r="CY668">
        <f t="shared" si="126"/>
        <v>5987.34</v>
      </c>
      <c r="CZ668">
        <f t="shared" si="127"/>
        <v>899</v>
      </c>
      <c r="DA668">
        <f t="shared" si="128"/>
        <v>6.66</v>
      </c>
      <c r="DB668">
        <f t="shared" si="124"/>
        <v>158.65</v>
      </c>
      <c r="DC668">
        <f t="shared" si="125"/>
        <v>0</v>
      </c>
    </row>
    <row r="669" spans="1:107" x14ac:dyDescent="0.2">
      <c r="A669">
        <f>ROW(Source!A392)</f>
        <v>392</v>
      </c>
      <c r="B669">
        <v>16781639</v>
      </c>
      <c r="C669">
        <v>16782685</v>
      </c>
      <c r="D669">
        <v>15220806</v>
      </c>
      <c r="E669">
        <v>1</v>
      </c>
      <c r="F669">
        <v>1</v>
      </c>
      <c r="G669">
        <v>1</v>
      </c>
      <c r="H669">
        <v>3</v>
      </c>
      <c r="I669" t="s">
        <v>446</v>
      </c>
      <c r="J669" t="s">
        <v>448</v>
      </c>
      <c r="K669" t="s">
        <v>447</v>
      </c>
      <c r="L669">
        <v>1355</v>
      </c>
      <c r="N669">
        <v>1010</v>
      </c>
      <c r="O669" t="s">
        <v>292</v>
      </c>
      <c r="P669" t="s">
        <v>292</v>
      </c>
      <c r="Q669">
        <v>100</v>
      </c>
      <c r="W669">
        <v>0</v>
      </c>
      <c r="X669">
        <v>1497832656</v>
      </c>
      <c r="Y669">
        <v>0.82352899999999996</v>
      </c>
      <c r="AA669">
        <v>6480.18</v>
      </c>
      <c r="AB669">
        <v>0</v>
      </c>
      <c r="AC669">
        <v>0</v>
      </c>
      <c r="AD669">
        <v>0</v>
      </c>
      <c r="AE669">
        <v>973</v>
      </c>
      <c r="AF669">
        <v>0</v>
      </c>
      <c r="AG669">
        <v>0</v>
      </c>
      <c r="AH669">
        <v>0</v>
      </c>
      <c r="AI669">
        <v>6.66</v>
      </c>
      <c r="AJ669">
        <v>1</v>
      </c>
      <c r="AK669">
        <v>1</v>
      </c>
      <c r="AL669">
        <v>1</v>
      </c>
      <c r="AN669">
        <v>0</v>
      </c>
      <c r="AO669">
        <v>0</v>
      </c>
      <c r="AP669">
        <v>0</v>
      </c>
      <c r="AQ669">
        <v>0</v>
      </c>
      <c r="AR669">
        <v>0</v>
      </c>
      <c r="AS669" t="s">
        <v>6</v>
      </c>
      <c r="AT669">
        <v>0.82352899999999996</v>
      </c>
      <c r="AU669" t="s">
        <v>6</v>
      </c>
      <c r="AV669">
        <v>0</v>
      </c>
      <c r="AW669">
        <v>1</v>
      </c>
      <c r="AX669">
        <v>-1</v>
      </c>
      <c r="AY669">
        <v>0</v>
      </c>
      <c r="AZ669">
        <v>0</v>
      </c>
      <c r="BA669" t="s">
        <v>6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Y669*Source!I392</f>
        <v>0.13999992999999999</v>
      </c>
      <c r="CY669">
        <f t="shared" si="126"/>
        <v>6480.18</v>
      </c>
      <c r="CZ669">
        <f t="shared" si="127"/>
        <v>973</v>
      </c>
      <c r="DA669">
        <f t="shared" si="128"/>
        <v>6.66</v>
      </c>
      <c r="DB669">
        <f t="shared" si="124"/>
        <v>801.29</v>
      </c>
      <c r="DC669">
        <f t="shared" si="125"/>
        <v>0</v>
      </c>
    </row>
    <row r="670" spans="1:107" x14ac:dyDescent="0.2">
      <c r="A670">
        <f>ROW(Source!A392)</f>
        <v>392</v>
      </c>
      <c r="B670">
        <v>16781639</v>
      </c>
      <c r="C670">
        <v>16782685</v>
      </c>
      <c r="D670">
        <v>15164559</v>
      </c>
      <c r="E670">
        <v>17</v>
      </c>
      <c r="F670">
        <v>1</v>
      </c>
      <c r="G670">
        <v>1</v>
      </c>
      <c r="H670">
        <v>3</v>
      </c>
      <c r="I670" t="s">
        <v>692</v>
      </c>
      <c r="J670" t="s">
        <v>6</v>
      </c>
      <c r="K670" t="s">
        <v>693</v>
      </c>
      <c r="L670">
        <v>1374</v>
      </c>
      <c r="N670">
        <v>1013</v>
      </c>
      <c r="O670" t="s">
        <v>694</v>
      </c>
      <c r="P670" t="s">
        <v>694</v>
      </c>
      <c r="Q670">
        <v>1</v>
      </c>
      <c r="W670">
        <v>0</v>
      </c>
      <c r="X670">
        <v>-1731369543</v>
      </c>
      <c r="Y670">
        <v>12.08</v>
      </c>
      <c r="AA670">
        <v>1</v>
      </c>
      <c r="AB670">
        <v>0</v>
      </c>
      <c r="AC670">
        <v>0</v>
      </c>
      <c r="AD670">
        <v>0</v>
      </c>
      <c r="AE670">
        <v>1</v>
      </c>
      <c r="AF670">
        <v>0</v>
      </c>
      <c r="AG670">
        <v>0</v>
      </c>
      <c r="AH670">
        <v>0</v>
      </c>
      <c r="AI670">
        <v>1</v>
      </c>
      <c r="AJ670">
        <v>1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6</v>
      </c>
      <c r="AT670">
        <v>12.08</v>
      </c>
      <c r="AU670" t="s">
        <v>6</v>
      </c>
      <c r="AV670">
        <v>0</v>
      </c>
      <c r="AW670">
        <v>2</v>
      </c>
      <c r="AX670">
        <v>16782695</v>
      </c>
      <c r="AY670">
        <v>1</v>
      </c>
      <c r="AZ670">
        <v>0</v>
      </c>
      <c r="BA670">
        <v>648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Y670*Source!I392</f>
        <v>2.0536000000000003</v>
      </c>
      <c r="CY670">
        <f t="shared" si="126"/>
        <v>1</v>
      </c>
      <c r="CZ670">
        <f t="shared" si="127"/>
        <v>1</v>
      </c>
      <c r="DA670">
        <f t="shared" si="128"/>
        <v>1</v>
      </c>
      <c r="DB670">
        <f t="shared" si="124"/>
        <v>12.08</v>
      </c>
      <c r="DC670">
        <f t="shared" si="125"/>
        <v>0</v>
      </c>
    </row>
    <row r="671" spans="1:107" x14ac:dyDescent="0.2">
      <c r="A671">
        <f>ROW(Source!A397)</f>
        <v>397</v>
      </c>
      <c r="B671">
        <v>16781625</v>
      </c>
      <c r="C671">
        <v>16782704</v>
      </c>
      <c r="D671">
        <v>15446300</v>
      </c>
      <c r="E671">
        <v>1</v>
      </c>
      <c r="F671">
        <v>1</v>
      </c>
      <c r="G671">
        <v>1</v>
      </c>
      <c r="H671">
        <v>1</v>
      </c>
      <c r="I671" t="s">
        <v>669</v>
      </c>
      <c r="J671" t="s">
        <v>6</v>
      </c>
      <c r="K671" t="s">
        <v>670</v>
      </c>
      <c r="L671">
        <v>1191</v>
      </c>
      <c r="N671">
        <v>1013</v>
      </c>
      <c r="O671" t="s">
        <v>660</v>
      </c>
      <c r="P671" t="s">
        <v>660</v>
      </c>
      <c r="Q671">
        <v>1</v>
      </c>
      <c r="W671">
        <v>0</v>
      </c>
      <c r="X671">
        <v>912892513</v>
      </c>
      <c r="Y671">
        <v>253.6</v>
      </c>
      <c r="AA671">
        <v>0</v>
      </c>
      <c r="AB671">
        <v>0</v>
      </c>
      <c r="AC671">
        <v>0</v>
      </c>
      <c r="AD671">
        <v>9.92</v>
      </c>
      <c r="AE671">
        <v>0</v>
      </c>
      <c r="AF671">
        <v>0</v>
      </c>
      <c r="AG671">
        <v>0</v>
      </c>
      <c r="AH671">
        <v>9.92</v>
      </c>
      <c r="AI671">
        <v>1</v>
      </c>
      <c r="AJ671">
        <v>1</v>
      </c>
      <c r="AK671">
        <v>1</v>
      </c>
      <c r="AL671">
        <v>1</v>
      </c>
      <c r="AN671">
        <v>0</v>
      </c>
      <c r="AO671">
        <v>1</v>
      </c>
      <c r="AP671">
        <v>0</v>
      </c>
      <c r="AQ671">
        <v>0</v>
      </c>
      <c r="AR671">
        <v>0</v>
      </c>
      <c r="AS671" t="s">
        <v>6</v>
      </c>
      <c r="AT671">
        <v>253.6</v>
      </c>
      <c r="AU671" t="s">
        <v>6</v>
      </c>
      <c r="AV671">
        <v>1</v>
      </c>
      <c r="AW671">
        <v>2</v>
      </c>
      <c r="AX671">
        <v>16782705</v>
      </c>
      <c r="AY671">
        <v>1</v>
      </c>
      <c r="AZ671">
        <v>0</v>
      </c>
      <c r="BA671">
        <v>649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Y671*Source!I397</f>
        <v>101.44</v>
      </c>
      <c r="CY671">
        <f>AD671</f>
        <v>9.92</v>
      </c>
      <c r="CZ671">
        <f>AH671</f>
        <v>9.92</v>
      </c>
      <c r="DA671">
        <f>AL671</f>
        <v>1</v>
      </c>
      <c r="DB671">
        <f t="shared" si="124"/>
        <v>2515.71</v>
      </c>
      <c r="DC671">
        <f t="shared" si="125"/>
        <v>0</v>
      </c>
    </row>
    <row r="672" spans="1:107" x14ac:dyDescent="0.2">
      <c r="A672">
        <f>ROW(Source!A397)</f>
        <v>397</v>
      </c>
      <c r="B672">
        <v>16781625</v>
      </c>
      <c r="C672">
        <v>16782704</v>
      </c>
      <c r="D672">
        <v>15430395</v>
      </c>
      <c r="E672">
        <v>1</v>
      </c>
      <c r="F672">
        <v>1</v>
      </c>
      <c r="G672">
        <v>1</v>
      </c>
      <c r="H672">
        <v>1</v>
      </c>
      <c r="I672" t="s">
        <v>661</v>
      </c>
      <c r="J672" t="s">
        <v>6</v>
      </c>
      <c r="K672" t="s">
        <v>662</v>
      </c>
      <c r="L672">
        <v>1191</v>
      </c>
      <c r="N672">
        <v>1013</v>
      </c>
      <c r="O672" t="s">
        <v>660</v>
      </c>
      <c r="P672" t="s">
        <v>660</v>
      </c>
      <c r="Q672">
        <v>1</v>
      </c>
      <c r="W672">
        <v>0</v>
      </c>
      <c r="X672">
        <v>-1417349443</v>
      </c>
      <c r="Y672">
        <v>1.98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1</v>
      </c>
      <c r="AJ672">
        <v>1</v>
      </c>
      <c r="AK672">
        <v>1</v>
      </c>
      <c r="AL672">
        <v>1</v>
      </c>
      <c r="AN672">
        <v>0</v>
      </c>
      <c r="AO672">
        <v>1</v>
      </c>
      <c r="AP672">
        <v>0</v>
      </c>
      <c r="AQ672">
        <v>0</v>
      </c>
      <c r="AR672">
        <v>0</v>
      </c>
      <c r="AS672" t="s">
        <v>6</v>
      </c>
      <c r="AT672">
        <v>1.98</v>
      </c>
      <c r="AU672" t="s">
        <v>6</v>
      </c>
      <c r="AV672">
        <v>2</v>
      </c>
      <c r="AW672">
        <v>2</v>
      </c>
      <c r="AX672">
        <v>16782706</v>
      </c>
      <c r="AY672">
        <v>1</v>
      </c>
      <c r="AZ672">
        <v>0</v>
      </c>
      <c r="BA672">
        <v>650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Y672*Source!I397</f>
        <v>0.79200000000000004</v>
      </c>
      <c r="CY672">
        <f>AD672</f>
        <v>0</v>
      </c>
      <c r="CZ672">
        <f>AH672</f>
        <v>0</v>
      </c>
      <c r="DA672">
        <f>AL672</f>
        <v>1</v>
      </c>
      <c r="DB672">
        <f t="shared" si="124"/>
        <v>0</v>
      </c>
      <c r="DC672">
        <f t="shared" si="125"/>
        <v>0</v>
      </c>
    </row>
    <row r="673" spans="1:107" x14ac:dyDescent="0.2">
      <c r="A673">
        <f>ROW(Source!A397)</f>
        <v>397</v>
      </c>
      <c r="B673">
        <v>16781625</v>
      </c>
      <c r="C673">
        <v>16782704</v>
      </c>
      <c r="D673">
        <v>15247680</v>
      </c>
      <c r="E673">
        <v>1</v>
      </c>
      <c r="F673">
        <v>1</v>
      </c>
      <c r="G673">
        <v>1</v>
      </c>
      <c r="H673">
        <v>2</v>
      </c>
      <c r="I673" t="s">
        <v>671</v>
      </c>
      <c r="J673" t="s">
        <v>672</v>
      </c>
      <c r="K673" t="s">
        <v>673</v>
      </c>
      <c r="L673">
        <v>1368</v>
      </c>
      <c r="N673">
        <v>1011</v>
      </c>
      <c r="O673" t="s">
        <v>666</v>
      </c>
      <c r="P673" t="s">
        <v>666</v>
      </c>
      <c r="Q673">
        <v>1</v>
      </c>
      <c r="W673">
        <v>0</v>
      </c>
      <c r="X673">
        <v>-1718674368</v>
      </c>
      <c r="Y673">
        <v>0.99</v>
      </c>
      <c r="AA673">
        <v>0</v>
      </c>
      <c r="AB673">
        <v>111.99</v>
      </c>
      <c r="AC673">
        <v>13.5</v>
      </c>
      <c r="AD673">
        <v>0</v>
      </c>
      <c r="AE673">
        <v>0</v>
      </c>
      <c r="AF673">
        <v>111.99</v>
      </c>
      <c r="AG673">
        <v>13.5</v>
      </c>
      <c r="AH673">
        <v>0</v>
      </c>
      <c r="AI673">
        <v>1</v>
      </c>
      <c r="AJ673">
        <v>1</v>
      </c>
      <c r="AK673">
        <v>1</v>
      </c>
      <c r="AL673">
        <v>1</v>
      </c>
      <c r="AN673">
        <v>0</v>
      </c>
      <c r="AO673">
        <v>1</v>
      </c>
      <c r="AP673">
        <v>0</v>
      </c>
      <c r="AQ673">
        <v>0</v>
      </c>
      <c r="AR673">
        <v>0</v>
      </c>
      <c r="AS673" t="s">
        <v>6</v>
      </c>
      <c r="AT673">
        <v>0.99</v>
      </c>
      <c r="AU673" t="s">
        <v>6</v>
      </c>
      <c r="AV673">
        <v>0</v>
      </c>
      <c r="AW673">
        <v>2</v>
      </c>
      <c r="AX673">
        <v>16782707</v>
      </c>
      <c r="AY673">
        <v>1</v>
      </c>
      <c r="AZ673">
        <v>0</v>
      </c>
      <c r="BA673">
        <v>651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Y673*Source!I397</f>
        <v>0.39600000000000002</v>
      </c>
      <c r="CY673">
        <f>AB673</f>
        <v>111.99</v>
      </c>
      <c r="CZ673">
        <f>AF673</f>
        <v>111.99</v>
      </c>
      <c r="DA673">
        <f>AJ673</f>
        <v>1</v>
      </c>
      <c r="DB673">
        <f t="shared" si="124"/>
        <v>110.87</v>
      </c>
      <c r="DC673">
        <f t="shared" si="125"/>
        <v>13.37</v>
      </c>
    </row>
    <row r="674" spans="1:107" x14ac:dyDescent="0.2">
      <c r="A674">
        <f>ROW(Source!A397)</f>
        <v>397</v>
      </c>
      <c r="B674">
        <v>16781625</v>
      </c>
      <c r="C674">
        <v>16782704</v>
      </c>
      <c r="D674">
        <v>15249073</v>
      </c>
      <c r="E674">
        <v>1</v>
      </c>
      <c r="F674">
        <v>1</v>
      </c>
      <c r="G674">
        <v>1</v>
      </c>
      <c r="H674">
        <v>2</v>
      </c>
      <c r="I674" t="s">
        <v>674</v>
      </c>
      <c r="J674" t="s">
        <v>675</v>
      </c>
      <c r="K674" t="s">
        <v>676</v>
      </c>
      <c r="L674">
        <v>1368</v>
      </c>
      <c r="N674">
        <v>1011</v>
      </c>
      <c r="O674" t="s">
        <v>666</v>
      </c>
      <c r="P674" t="s">
        <v>666</v>
      </c>
      <c r="Q674">
        <v>1</v>
      </c>
      <c r="W674">
        <v>0</v>
      </c>
      <c r="X674">
        <v>1372534845</v>
      </c>
      <c r="Y674">
        <v>0.99</v>
      </c>
      <c r="AA674">
        <v>0</v>
      </c>
      <c r="AB674">
        <v>65.709999999999994</v>
      </c>
      <c r="AC674">
        <v>11.6</v>
      </c>
      <c r="AD674">
        <v>0</v>
      </c>
      <c r="AE674">
        <v>0</v>
      </c>
      <c r="AF674">
        <v>65.709999999999994</v>
      </c>
      <c r="AG674">
        <v>11.6</v>
      </c>
      <c r="AH674">
        <v>0</v>
      </c>
      <c r="AI674">
        <v>1</v>
      </c>
      <c r="AJ674">
        <v>1</v>
      </c>
      <c r="AK674">
        <v>1</v>
      </c>
      <c r="AL674">
        <v>1</v>
      </c>
      <c r="AN674">
        <v>0</v>
      </c>
      <c r="AO674">
        <v>1</v>
      </c>
      <c r="AP674">
        <v>0</v>
      </c>
      <c r="AQ674">
        <v>0</v>
      </c>
      <c r="AR674">
        <v>0</v>
      </c>
      <c r="AS674" t="s">
        <v>6</v>
      </c>
      <c r="AT674">
        <v>0.99</v>
      </c>
      <c r="AU674" t="s">
        <v>6</v>
      </c>
      <c r="AV674">
        <v>0</v>
      </c>
      <c r="AW674">
        <v>2</v>
      </c>
      <c r="AX674">
        <v>16782708</v>
      </c>
      <c r="AY674">
        <v>1</v>
      </c>
      <c r="AZ674">
        <v>0</v>
      </c>
      <c r="BA674">
        <v>652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Y674*Source!I397</f>
        <v>0.39600000000000002</v>
      </c>
      <c r="CY674">
        <f>AB674</f>
        <v>65.709999999999994</v>
      </c>
      <c r="CZ674">
        <f>AF674</f>
        <v>65.709999999999994</v>
      </c>
      <c r="DA674">
        <f>AJ674</f>
        <v>1</v>
      </c>
      <c r="DB674">
        <f t="shared" si="124"/>
        <v>65.05</v>
      </c>
      <c r="DC674">
        <f t="shared" si="125"/>
        <v>11.48</v>
      </c>
    </row>
    <row r="675" spans="1:107" x14ac:dyDescent="0.2">
      <c r="A675">
        <f>ROW(Source!A397)</f>
        <v>397</v>
      </c>
      <c r="B675">
        <v>16781625</v>
      </c>
      <c r="C675">
        <v>16782704</v>
      </c>
      <c r="D675">
        <v>15249377</v>
      </c>
      <c r="E675">
        <v>1</v>
      </c>
      <c r="F675">
        <v>1</v>
      </c>
      <c r="G675">
        <v>1</v>
      </c>
      <c r="H675">
        <v>2</v>
      </c>
      <c r="I675" t="s">
        <v>677</v>
      </c>
      <c r="J675" t="s">
        <v>678</v>
      </c>
      <c r="K675" t="s">
        <v>679</v>
      </c>
      <c r="L675">
        <v>1368</v>
      </c>
      <c r="N675">
        <v>1011</v>
      </c>
      <c r="O675" t="s">
        <v>666</v>
      </c>
      <c r="P675" t="s">
        <v>666</v>
      </c>
      <c r="Q675">
        <v>1</v>
      </c>
      <c r="W675">
        <v>0</v>
      </c>
      <c r="X675">
        <v>-353815937</v>
      </c>
      <c r="Y675">
        <v>1.1399999999999999</v>
      </c>
      <c r="AA675">
        <v>0</v>
      </c>
      <c r="AB675">
        <v>8.1</v>
      </c>
      <c r="AC675">
        <v>0</v>
      </c>
      <c r="AD675">
        <v>0</v>
      </c>
      <c r="AE675">
        <v>0</v>
      </c>
      <c r="AF675">
        <v>8.1</v>
      </c>
      <c r="AG675">
        <v>0</v>
      </c>
      <c r="AH675">
        <v>0</v>
      </c>
      <c r="AI675">
        <v>1</v>
      </c>
      <c r="AJ675">
        <v>1</v>
      </c>
      <c r="AK675">
        <v>1</v>
      </c>
      <c r="AL675">
        <v>1</v>
      </c>
      <c r="AN675">
        <v>0</v>
      </c>
      <c r="AO675">
        <v>1</v>
      </c>
      <c r="AP675">
        <v>0</v>
      </c>
      <c r="AQ675">
        <v>0</v>
      </c>
      <c r="AR675">
        <v>0</v>
      </c>
      <c r="AS675" t="s">
        <v>6</v>
      </c>
      <c r="AT675">
        <v>1.1399999999999999</v>
      </c>
      <c r="AU675" t="s">
        <v>6</v>
      </c>
      <c r="AV675">
        <v>0</v>
      </c>
      <c r="AW675">
        <v>2</v>
      </c>
      <c r="AX675">
        <v>16782709</v>
      </c>
      <c r="AY675">
        <v>1</v>
      </c>
      <c r="AZ675">
        <v>0</v>
      </c>
      <c r="BA675">
        <v>653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Y675*Source!I397</f>
        <v>0.45599999999999996</v>
      </c>
      <c r="CY675">
        <f>AB675</f>
        <v>8.1</v>
      </c>
      <c r="CZ675">
        <f>AF675</f>
        <v>8.1</v>
      </c>
      <c r="DA675">
        <f>AJ675</f>
        <v>1</v>
      </c>
      <c r="DB675">
        <f t="shared" si="124"/>
        <v>9.23</v>
      </c>
      <c r="DC675">
        <f t="shared" si="125"/>
        <v>0</v>
      </c>
    </row>
    <row r="676" spans="1:107" x14ac:dyDescent="0.2">
      <c r="A676">
        <f>ROW(Source!A397)</f>
        <v>397</v>
      </c>
      <c r="B676">
        <v>16781625</v>
      </c>
      <c r="C676">
        <v>16782704</v>
      </c>
      <c r="D676">
        <v>15250106</v>
      </c>
      <c r="E676">
        <v>1</v>
      </c>
      <c r="F676">
        <v>1</v>
      </c>
      <c r="G676">
        <v>1</v>
      </c>
      <c r="H676">
        <v>2</v>
      </c>
      <c r="I676" t="s">
        <v>1007</v>
      </c>
      <c r="J676" t="s">
        <v>1008</v>
      </c>
      <c r="K676" t="s">
        <v>1009</v>
      </c>
      <c r="L676">
        <v>1368</v>
      </c>
      <c r="N676">
        <v>1011</v>
      </c>
      <c r="O676" t="s">
        <v>666</v>
      </c>
      <c r="P676" t="s">
        <v>666</v>
      </c>
      <c r="Q676">
        <v>1</v>
      </c>
      <c r="W676">
        <v>0</v>
      </c>
      <c r="X676">
        <v>917395980</v>
      </c>
      <c r="Y676">
        <v>0.7</v>
      </c>
      <c r="AA676">
        <v>0</v>
      </c>
      <c r="AB676">
        <v>2.36</v>
      </c>
      <c r="AC676">
        <v>0</v>
      </c>
      <c r="AD676">
        <v>0</v>
      </c>
      <c r="AE676">
        <v>0</v>
      </c>
      <c r="AF676">
        <v>2.36</v>
      </c>
      <c r="AG676">
        <v>0</v>
      </c>
      <c r="AH676">
        <v>0</v>
      </c>
      <c r="AI676">
        <v>1</v>
      </c>
      <c r="AJ676">
        <v>1</v>
      </c>
      <c r="AK676">
        <v>1</v>
      </c>
      <c r="AL676">
        <v>1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6</v>
      </c>
      <c r="AT676">
        <v>0.7</v>
      </c>
      <c r="AU676" t="s">
        <v>6</v>
      </c>
      <c r="AV676">
        <v>0</v>
      </c>
      <c r="AW676">
        <v>2</v>
      </c>
      <c r="AX676">
        <v>16782710</v>
      </c>
      <c r="AY676">
        <v>1</v>
      </c>
      <c r="AZ676">
        <v>0</v>
      </c>
      <c r="BA676">
        <v>654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Y676*Source!I397</f>
        <v>0.27999999999999997</v>
      </c>
      <c r="CY676">
        <f>AB676</f>
        <v>2.36</v>
      </c>
      <c r="CZ676">
        <f>AF676</f>
        <v>2.36</v>
      </c>
      <c r="DA676">
        <f>AJ676</f>
        <v>1</v>
      </c>
      <c r="DB676">
        <f t="shared" si="124"/>
        <v>1.65</v>
      </c>
      <c r="DC676">
        <f t="shared" si="125"/>
        <v>0</v>
      </c>
    </row>
    <row r="677" spans="1:107" x14ac:dyDescent="0.2">
      <c r="A677">
        <f>ROW(Source!A397)</f>
        <v>397</v>
      </c>
      <c r="B677">
        <v>16781625</v>
      </c>
      <c r="C677">
        <v>16782704</v>
      </c>
      <c r="D677">
        <v>15167588</v>
      </c>
      <c r="E677">
        <v>1</v>
      </c>
      <c r="F677">
        <v>1</v>
      </c>
      <c r="G677">
        <v>1</v>
      </c>
      <c r="H677">
        <v>3</v>
      </c>
      <c r="I677" t="s">
        <v>950</v>
      </c>
      <c r="J677" t="s">
        <v>951</v>
      </c>
      <c r="K677" t="s">
        <v>952</v>
      </c>
      <c r="L677">
        <v>1346</v>
      </c>
      <c r="N677">
        <v>1009</v>
      </c>
      <c r="O677" t="s">
        <v>201</v>
      </c>
      <c r="P677" t="s">
        <v>201</v>
      </c>
      <c r="Q677">
        <v>1</v>
      </c>
      <c r="W677">
        <v>0</v>
      </c>
      <c r="X677">
        <v>-1088866022</v>
      </c>
      <c r="Y677">
        <v>0.42</v>
      </c>
      <c r="AA677">
        <v>30.4</v>
      </c>
      <c r="AB677">
        <v>0</v>
      </c>
      <c r="AC677">
        <v>0</v>
      </c>
      <c r="AD677">
        <v>0</v>
      </c>
      <c r="AE677">
        <v>30.4</v>
      </c>
      <c r="AF677">
        <v>0</v>
      </c>
      <c r="AG677">
        <v>0</v>
      </c>
      <c r="AH677">
        <v>0</v>
      </c>
      <c r="AI677">
        <v>1</v>
      </c>
      <c r="AJ677">
        <v>1</v>
      </c>
      <c r="AK677">
        <v>1</v>
      </c>
      <c r="AL677">
        <v>1</v>
      </c>
      <c r="AN677">
        <v>0</v>
      </c>
      <c r="AO677">
        <v>1</v>
      </c>
      <c r="AP677">
        <v>0</v>
      </c>
      <c r="AQ677">
        <v>0</v>
      </c>
      <c r="AR677">
        <v>0</v>
      </c>
      <c r="AS677" t="s">
        <v>6</v>
      </c>
      <c r="AT677">
        <v>0.42</v>
      </c>
      <c r="AU677" t="s">
        <v>6</v>
      </c>
      <c r="AV677">
        <v>0</v>
      </c>
      <c r="AW677">
        <v>2</v>
      </c>
      <c r="AX677">
        <v>16782711</v>
      </c>
      <c r="AY677">
        <v>1</v>
      </c>
      <c r="AZ677">
        <v>0</v>
      </c>
      <c r="BA677">
        <v>655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Y677*Source!I397</f>
        <v>0.16800000000000001</v>
      </c>
      <c r="CY677">
        <f t="shared" ref="CY677:CY685" si="129">AA677</f>
        <v>30.4</v>
      </c>
      <c r="CZ677">
        <f t="shared" ref="CZ677:CZ685" si="130">AE677</f>
        <v>30.4</v>
      </c>
      <c r="DA677">
        <f t="shared" ref="DA677:DA685" si="131">AI677</f>
        <v>1</v>
      </c>
      <c r="DB677">
        <f t="shared" si="124"/>
        <v>12.77</v>
      </c>
      <c r="DC677">
        <f t="shared" si="125"/>
        <v>0</v>
      </c>
    </row>
    <row r="678" spans="1:107" x14ac:dyDescent="0.2">
      <c r="A678">
        <f>ROW(Source!A397)</f>
        <v>397</v>
      </c>
      <c r="B678">
        <v>16781625</v>
      </c>
      <c r="C678">
        <v>16782704</v>
      </c>
      <c r="D678">
        <v>15167600</v>
      </c>
      <c r="E678">
        <v>1</v>
      </c>
      <c r="F678">
        <v>1</v>
      </c>
      <c r="G678">
        <v>1</v>
      </c>
      <c r="H678">
        <v>3</v>
      </c>
      <c r="I678" t="s">
        <v>1010</v>
      </c>
      <c r="J678" t="s">
        <v>1011</v>
      </c>
      <c r="K678" t="s">
        <v>1012</v>
      </c>
      <c r="L678">
        <v>1308</v>
      </c>
      <c r="N678">
        <v>1003</v>
      </c>
      <c r="O678" t="s">
        <v>30</v>
      </c>
      <c r="P678" t="s">
        <v>30</v>
      </c>
      <c r="Q678">
        <v>100</v>
      </c>
      <c r="W678">
        <v>0</v>
      </c>
      <c r="X678">
        <v>568244124</v>
      </c>
      <c r="Y678">
        <v>0.1</v>
      </c>
      <c r="AA678">
        <v>120</v>
      </c>
      <c r="AB678">
        <v>0</v>
      </c>
      <c r="AC678">
        <v>0</v>
      </c>
      <c r="AD678">
        <v>0</v>
      </c>
      <c r="AE678">
        <v>120</v>
      </c>
      <c r="AF678">
        <v>0</v>
      </c>
      <c r="AG678">
        <v>0</v>
      </c>
      <c r="AH678">
        <v>0</v>
      </c>
      <c r="AI678">
        <v>1</v>
      </c>
      <c r="AJ678">
        <v>1</v>
      </c>
      <c r="AK678">
        <v>1</v>
      </c>
      <c r="AL678">
        <v>1</v>
      </c>
      <c r="AN678">
        <v>0</v>
      </c>
      <c r="AO678">
        <v>1</v>
      </c>
      <c r="AP678">
        <v>0</v>
      </c>
      <c r="AQ678">
        <v>0</v>
      </c>
      <c r="AR678">
        <v>0</v>
      </c>
      <c r="AS678" t="s">
        <v>6</v>
      </c>
      <c r="AT678">
        <v>0.1</v>
      </c>
      <c r="AU678" t="s">
        <v>6</v>
      </c>
      <c r="AV678">
        <v>0</v>
      </c>
      <c r="AW678">
        <v>2</v>
      </c>
      <c r="AX678">
        <v>16782712</v>
      </c>
      <c r="AY678">
        <v>1</v>
      </c>
      <c r="AZ678">
        <v>0</v>
      </c>
      <c r="BA678">
        <v>656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Y678*Source!I397</f>
        <v>4.0000000000000008E-2</v>
      </c>
      <c r="CY678">
        <f t="shared" si="129"/>
        <v>120</v>
      </c>
      <c r="CZ678">
        <f t="shared" si="130"/>
        <v>120</v>
      </c>
      <c r="DA678">
        <f t="shared" si="131"/>
        <v>1</v>
      </c>
      <c r="DB678">
        <f t="shared" si="124"/>
        <v>12</v>
      </c>
      <c r="DC678">
        <f t="shared" si="125"/>
        <v>0</v>
      </c>
    </row>
    <row r="679" spans="1:107" x14ac:dyDescent="0.2">
      <c r="A679">
        <f>ROW(Source!A397)</f>
        <v>397</v>
      </c>
      <c r="B679">
        <v>16781625</v>
      </c>
      <c r="C679">
        <v>16782704</v>
      </c>
      <c r="D679">
        <v>15168752</v>
      </c>
      <c r="E679">
        <v>1</v>
      </c>
      <c r="F679">
        <v>1</v>
      </c>
      <c r="G679">
        <v>1</v>
      </c>
      <c r="H679">
        <v>3</v>
      </c>
      <c r="I679" t="s">
        <v>680</v>
      </c>
      <c r="J679" t="s">
        <v>681</v>
      </c>
      <c r="K679" t="s">
        <v>682</v>
      </c>
      <c r="L679">
        <v>1346</v>
      </c>
      <c r="N679">
        <v>1009</v>
      </c>
      <c r="O679" t="s">
        <v>201</v>
      </c>
      <c r="P679" t="s">
        <v>201</v>
      </c>
      <c r="Q679">
        <v>1</v>
      </c>
      <c r="W679">
        <v>0</v>
      </c>
      <c r="X679">
        <v>586013393</v>
      </c>
      <c r="Y679">
        <v>2.1</v>
      </c>
      <c r="AA679">
        <v>10.57</v>
      </c>
      <c r="AB679">
        <v>0</v>
      </c>
      <c r="AC679">
        <v>0</v>
      </c>
      <c r="AD679">
        <v>0</v>
      </c>
      <c r="AE679">
        <v>10.57</v>
      </c>
      <c r="AF679">
        <v>0</v>
      </c>
      <c r="AG679">
        <v>0</v>
      </c>
      <c r="AH679">
        <v>0</v>
      </c>
      <c r="AI679">
        <v>1</v>
      </c>
      <c r="AJ679">
        <v>1</v>
      </c>
      <c r="AK679">
        <v>1</v>
      </c>
      <c r="AL679">
        <v>1</v>
      </c>
      <c r="AN679">
        <v>0</v>
      </c>
      <c r="AO679">
        <v>1</v>
      </c>
      <c r="AP679">
        <v>0</v>
      </c>
      <c r="AQ679">
        <v>0</v>
      </c>
      <c r="AR679">
        <v>0</v>
      </c>
      <c r="AS679" t="s">
        <v>6</v>
      </c>
      <c r="AT679">
        <v>2.1</v>
      </c>
      <c r="AU679" t="s">
        <v>6</v>
      </c>
      <c r="AV679">
        <v>0</v>
      </c>
      <c r="AW679">
        <v>2</v>
      </c>
      <c r="AX679">
        <v>16782713</v>
      </c>
      <c r="AY679">
        <v>1</v>
      </c>
      <c r="AZ679">
        <v>0</v>
      </c>
      <c r="BA679">
        <v>657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Y679*Source!I397</f>
        <v>0.84000000000000008</v>
      </c>
      <c r="CY679">
        <f t="shared" si="129"/>
        <v>10.57</v>
      </c>
      <c r="CZ679">
        <f t="shared" si="130"/>
        <v>10.57</v>
      </c>
      <c r="DA679">
        <f t="shared" si="131"/>
        <v>1</v>
      </c>
      <c r="DB679">
        <f t="shared" si="124"/>
        <v>22.2</v>
      </c>
      <c r="DC679">
        <f t="shared" si="125"/>
        <v>0</v>
      </c>
    </row>
    <row r="680" spans="1:107" x14ac:dyDescent="0.2">
      <c r="A680">
        <f>ROW(Source!A397)</f>
        <v>397</v>
      </c>
      <c r="B680">
        <v>16781625</v>
      </c>
      <c r="C680">
        <v>16782704</v>
      </c>
      <c r="D680">
        <v>15169942</v>
      </c>
      <c r="E680">
        <v>1</v>
      </c>
      <c r="F680">
        <v>1</v>
      </c>
      <c r="G680">
        <v>1</v>
      </c>
      <c r="H680">
        <v>3</v>
      </c>
      <c r="I680" t="s">
        <v>683</v>
      </c>
      <c r="J680" t="s">
        <v>684</v>
      </c>
      <c r="K680" t="s">
        <v>685</v>
      </c>
      <c r="L680">
        <v>1346</v>
      </c>
      <c r="N680">
        <v>1009</v>
      </c>
      <c r="O680" t="s">
        <v>201</v>
      </c>
      <c r="P680" t="s">
        <v>201</v>
      </c>
      <c r="Q680">
        <v>1</v>
      </c>
      <c r="W680">
        <v>0</v>
      </c>
      <c r="X680">
        <v>103900845</v>
      </c>
      <c r="Y680">
        <v>10.4</v>
      </c>
      <c r="AA680">
        <v>9.0399999999999991</v>
      </c>
      <c r="AB680">
        <v>0</v>
      </c>
      <c r="AC680">
        <v>0</v>
      </c>
      <c r="AD680">
        <v>0</v>
      </c>
      <c r="AE680">
        <v>9.0399999999999991</v>
      </c>
      <c r="AF680">
        <v>0</v>
      </c>
      <c r="AG680">
        <v>0</v>
      </c>
      <c r="AH680">
        <v>0</v>
      </c>
      <c r="AI680">
        <v>1</v>
      </c>
      <c r="AJ680">
        <v>1</v>
      </c>
      <c r="AK680">
        <v>1</v>
      </c>
      <c r="AL680">
        <v>1</v>
      </c>
      <c r="AN680">
        <v>0</v>
      </c>
      <c r="AO680">
        <v>1</v>
      </c>
      <c r="AP680">
        <v>0</v>
      </c>
      <c r="AQ680">
        <v>0</v>
      </c>
      <c r="AR680">
        <v>0</v>
      </c>
      <c r="AS680" t="s">
        <v>6</v>
      </c>
      <c r="AT680">
        <v>10.4</v>
      </c>
      <c r="AU680" t="s">
        <v>6</v>
      </c>
      <c r="AV680">
        <v>0</v>
      </c>
      <c r="AW680">
        <v>2</v>
      </c>
      <c r="AX680">
        <v>16782714</v>
      </c>
      <c r="AY680">
        <v>1</v>
      </c>
      <c r="AZ680">
        <v>0</v>
      </c>
      <c r="BA680">
        <v>658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Y680*Source!I397</f>
        <v>4.16</v>
      </c>
      <c r="CY680">
        <f t="shared" si="129"/>
        <v>9.0399999999999991</v>
      </c>
      <c r="CZ680">
        <f t="shared" si="130"/>
        <v>9.0399999999999991</v>
      </c>
      <c r="DA680">
        <f t="shared" si="131"/>
        <v>1</v>
      </c>
      <c r="DB680">
        <f t="shared" si="124"/>
        <v>94.02</v>
      </c>
      <c r="DC680">
        <f t="shared" si="125"/>
        <v>0</v>
      </c>
    </row>
    <row r="681" spans="1:107" x14ac:dyDescent="0.2">
      <c r="A681">
        <f>ROW(Source!A397)</f>
        <v>397</v>
      </c>
      <c r="B681">
        <v>16781625</v>
      </c>
      <c r="C681">
        <v>16782704</v>
      </c>
      <c r="D681">
        <v>15173387</v>
      </c>
      <c r="E681">
        <v>1</v>
      </c>
      <c r="F681">
        <v>1</v>
      </c>
      <c r="G681">
        <v>1</v>
      </c>
      <c r="H681">
        <v>3</v>
      </c>
      <c r="I681" t="s">
        <v>1013</v>
      </c>
      <c r="J681" t="s">
        <v>1014</v>
      </c>
      <c r="K681" t="s">
        <v>1015</v>
      </c>
      <c r="L681">
        <v>1348</v>
      </c>
      <c r="N681">
        <v>1009</v>
      </c>
      <c r="O681" t="s">
        <v>193</v>
      </c>
      <c r="P681" t="s">
        <v>193</v>
      </c>
      <c r="Q681">
        <v>1000</v>
      </c>
      <c r="W681">
        <v>0</v>
      </c>
      <c r="X681">
        <v>129706501</v>
      </c>
      <c r="Y681">
        <v>5.0000000000000001E-3</v>
      </c>
      <c r="AA681">
        <v>1470</v>
      </c>
      <c r="AB681">
        <v>0</v>
      </c>
      <c r="AC681">
        <v>0</v>
      </c>
      <c r="AD681">
        <v>0</v>
      </c>
      <c r="AE681">
        <v>1470</v>
      </c>
      <c r="AF681">
        <v>0</v>
      </c>
      <c r="AG681">
        <v>0</v>
      </c>
      <c r="AH681">
        <v>0</v>
      </c>
      <c r="AI681">
        <v>1</v>
      </c>
      <c r="AJ681">
        <v>1</v>
      </c>
      <c r="AK681">
        <v>1</v>
      </c>
      <c r="AL681">
        <v>1</v>
      </c>
      <c r="AN681">
        <v>0</v>
      </c>
      <c r="AO681">
        <v>1</v>
      </c>
      <c r="AP681">
        <v>0</v>
      </c>
      <c r="AQ681">
        <v>0</v>
      </c>
      <c r="AR681">
        <v>0</v>
      </c>
      <c r="AS681" t="s">
        <v>6</v>
      </c>
      <c r="AT681">
        <v>5.0000000000000001E-3</v>
      </c>
      <c r="AU681" t="s">
        <v>6</v>
      </c>
      <c r="AV681">
        <v>0</v>
      </c>
      <c r="AW681">
        <v>2</v>
      </c>
      <c r="AX681">
        <v>16782715</v>
      </c>
      <c r="AY681">
        <v>1</v>
      </c>
      <c r="AZ681">
        <v>0</v>
      </c>
      <c r="BA681">
        <v>659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Y681*Source!I397</f>
        <v>2E-3</v>
      </c>
      <c r="CY681">
        <f t="shared" si="129"/>
        <v>1470</v>
      </c>
      <c r="CZ681">
        <f t="shared" si="130"/>
        <v>1470</v>
      </c>
      <c r="DA681">
        <f t="shared" si="131"/>
        <v>1</v>
      </c>
      <c r="DB681">
        <f t="shared" si="124"/>
        <v>7.35</v>
      </c>
      <c r="DC681">
        <f t="shared" si="125"/>
        <v>0</v>
      </c>
    </row>
    <row r="682" spans="1:107" x14ac:dyDescent="0.2">
      <c r="A682">
        <f>ROW(Source!A397)</f>
        <v>397</v>
      </c>
      <c r="B682">
        <v>16781625</v>
      </c>
      <c r="C682">
        <v>16782704</v>
      </c>
      <c r="D682">
        <v>15191211</v>
      </c>
      <c r="E682">
        <v>1</v>
      </c>
      <c r="F682">
        <v>1</v>
      </c>
      <c r="G682">
        <v>1</v>
      </c>
      <c r="H682">
        <v>3</v>
      </c>
      <c r="I682" t="s">
        <v>1016</v>
      </c>
      <c r="J682" t="s">
        <v>1017</v>
      </c>
      <c r="K682" t="s">
        <v>1018</v>
      </c>
      <c r="L682">
        <v>1348</v>
      </c>
      <c r="N682">
        <v>1009</v>
      </c>
      <c r="O682" t="s">
        <v>193</v>
      </c>
      <c r="P682" t="s">
        <v>193</v>
      </c>
      <c r="Q682">
        <v>1000</v>
      </c>
      <c r="W682">
        <v>0</v>
      </c>
      <c r="X682">
        <v>-2055000017</v>
      </c>
      <c r="Y682">
        <v>0.56000000000000005</v>
      </c>
      <c r="AA682">
        <v>5230.01</v>
      </c>
      <c r="AB682">
        <v>0</v>
      </c>
      <c r="AC682">
        <v>0</v>
      </c>
      <c r="AD682">
        <v>0</v>
      </c>
      <c r="AE682">
        <v>5230.01</v>
      </c>
      <c r="AF682">
        <v>0</v>
      </c>
      <c r="AG682">
        <v>0</v>
      </c>
      <c r="AH682">
        <v>0</v>
      </c>
      <c r="AI682">
        <v>1</v>
      </c>
      <c r="AJ682">
        <v>1</v>
      </c>
      <c r="AK682">
        <v>1</v>
      </c>
      <c r="AL682">
        <v>1</v>
      </c>
      <c r="AN682">
        <v>0</v>
      </c>
      <c r="AO682">
        <v>1</v>
      </c>
      <c r="AP682">
        <v>0</v>
      </c>
      <c r="AQ682">
        <v>0</v>
      </c>
      <c r="AR682">
        <v>0</v>
      </c>
      <c r="AS682" t="s">
        <v>6</v>
      </c>
      <c r="AT682">
        <v>0.56000000000000005</v>
      </c>
      <c r="AU682" t="s">
        <v>6</v>
      </c>
      <c r="AV682">
        <v>0</v>
      </c>
      <c r="AW682">
        <v>2</v>
      </c>
      <c r="AX682">
        <v>16782716</v>
      </c>
      <c r="AY682">
        <v>1</v>
      </c>
      <c r="AZ682">
        <v>0</v>
      </c>
      <c r="BA682">
        <v>660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Y682*Source!I397</f>
        <v>0.22400000000000003</v>
      </c>
      <c r="CY682">
        <f t="shared" si="129"/>
        <v>5230.01</v>
      </c>
      <c r="CZ682">
        <f t="shared" si="130"/>
        <v>5230.01</v>
      </c>
      <c r="DA682">
        <f t="shared" si="131"/>
        <v>1</v>
      </c>
      <c r="DB682">
        <f t="shared" si="124"/>
        <v>2928.81</v>
      </c>
      <c r="DC682">
        <f t="shared" si="125"/>
        <v>0</v>
      </c>
    </row>
    <row r="683" spans="1:107" x14ac:dyDescent="0.2">
      <c r="A683">
        <f>ROW(Source!A397)</f>
        <v>397</v>
      </c>
      <c r="B683">
        <v>16781625</v>
      </c>
      <c r="C683">
        <v>16782704</v>
      </c>
      <c r="D683">
        <v>15203834</v>
      </c>
      <c r="E683">
        <v>1</v>
      </c>
      <c r="F683">
        <v>1</v>
      </c>
      <c r="G683">
        <v>1</v>
      </c>
      <c r="H683">
        <v>3</v>
      </c>
      <c r="I683" t="s">
        <v>689</v>
      </c>
      <c r="J683" t="s">
        <v>690</v>
      </c>
      <c r="K683" t="s">
        <v>691</v>
      </c>
      <c r="L683">
        <v>1346</v>
      </c>
      <c r="N683">
        <v>1009</v>
      </c>
      <c r="O683" t="s">
        <v>201</v>
      </c>
      <c r="P683" t="s">
        <v>201</v>
      </c>
      <c r="Q683">
        <v>1</v>
      </c>
      <c r="W683">
        <v>0</v>
      </c>
      <c r="X683">
        <v>210558753</v>
      </c>
      <c r="Y683">
        <v>3</v>
      </c>
      <c r="AA683">
        <v>28.6</v>
      </c>
      <c r="AB683">
        <v>0</v>
      </c>
      <c r="AC683">
        <v>0</v>
      </c>
      <c r="AD683">
        <v>0</v>
      </c>
      <c r="AE683">
        <v>28.6</v>
      </c>
      <c r="AF683">
        <v>0</v>
      </c>
      <c r="AG683">
        <v>0</v>
      </c>
      <c r="AH683">
        <v>0</v>
      </c>
      <c r="AI683">
        <v>1</v>
      </c>
      <c r="AJ683">
        <v>1</v>
      </c>
      <c r="AK683">
        <v>1</v>
      </c>
      <c r="AL683">
        <v>1</v>
      </c>
      <c r="AN683">
        <v>0</v>
      </c>
      <c r="AO683">
        <v>1</v>
      </c>
      <c r="AP683">
        <v>0</v>
      </c>
      <c r="AQ683">
        <v>0</v>
      </c>
      <c r="AR683">
        <v>0</v>
      </c>
      <c r="AS683" t="s">
        <v>6</v>
      </c>
      <c r="AT683">
        <v>3</v>
      </c>
      <c r="AU683" t="s">
        <v>6</v>
      </c>
      <c r="AV683">
        <v>0</v>
      </c>
      <c r="AW683">
        <v>2</v>
      </c>
      <c r="AX683">
        <v>16782717</v>
      </c>
      <c r="AY683">
        <v>1</v>
      </c>
      <c r="AZ683">
        <v>0</v>
      </c>
      <c r="BA683">
        <v>661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Y683*Source!I397</f>
        <v>1.2000000000000002</v>
      </c>
      <c r="CY683">
        <f t="shared" si="129"/>
        <v>28.6</v>
      </c>
      <c r="CZ683">
        <f t="shared" si="130"/>
        <v>28.6</v>
      </c>
      <c r="DA683">
        <f t="shared" si="131"/>
        <v>1</v>
      </c>
      <c r="DB683">
        <f t="shared" si="124"/>
        <v>85.8</v>
      </c>
      <c r="DC683">
        <f t="shared" si="125"/>
        <v>0</v>
      </c>
    </row>
    <row r="684" spans="1:107" x14ac:dyDescent="0.2">
      <c r="A684">
        <f>ROW(Source!A397)</f>
        <v>397</v>
      </c>
      <c r="B684">
        <v>16781625</v>
      </c>
      <c r="C684">
        <v>16782704</v>
      </c>
      <c r="D684">
        <v>15220346</v>
      </c>
      <c r="E684">
        <v>1</v>
      </c>
      <c r="F684">
        <v>1</v>
      </c>
      <c r="G684">
        <v>1</v>
      </c>
      <c r="H684">
        <v>3</v>
      </c>
      <c r="I684" t="s">
        <v>458</v>
      </c>
      <c r="J684" t="s">
        <v>460</v>
      </c>
      <c r="K684" t="s">
        <v>459</v>
      </c>
      <c r="L684">
        <v>1354</v>
      </c>
      <c r="N684">
        <v>1010</v>
      </c>
      <c r="O684" t="s">
        <v>378</v>
      </c>
      <c r="P684" t="s">
        <v>378</v>
      </c>
      <c r="Q684">
        <v>1</v>
      </c>
      <c r="W684">
        <v>0</v>
      </c>
      <c r="X684">
        <v>-1660413777</v>
      </c>
      <c r="Y684">
        <v>100</v>
      </c>
      <c r="AA684">
        <v>399.63</v>
      </c>
      <c r="AB684">
        <v>0</v>
      </c>
      <c r="AC684">
        <v>0</v>
      </c>
      <c r="AD684">
        <v>0</v>
      </c>
      <c r="AE684">
        <v>399.63</v>
      </c>
      <c r="AF684">
        <v>0</v>
      </c>
      <c r="AG684">
        <v>0</v>
      </c>
      <c r="AH684">
        <v>0</v>
      </c>
      <c r="AI684">
        <v>1</v>
      </c>
      <c r="AJ684">
        <v>1</v>
      </c>
      <c r="AK684">
        <v>1</v>
      </c>
      <c r="AL684">
        <v>1</v>
      </c>
      <c r="AN684">
        <v>0</v>
      </c>
      <c r="AO684">
        <v>0</v>
      </c>
      <c r="AP684">
        <v>0</v>
      </c>
      <c r="AQ684">
        <v>0</v>
      </c>
      <c r="AR684">
        <v>0</v>
      </c>
      <c r="AS684" t="s">
        <v>6</v>
      </c>
      <c r="AT684">
        <v>100</v>
      </c>
      <c r="AU684" t="s">
        <v>6</v>
      </c>
      <c r="AV684">
        <v>0</v>
      </c>
      <c r="AW684">
        <v>1</v>
      </c>
      <c r="AX684">
        <v>-1</v>
      </c>
      <c r="AY684">
        <v>0</v>
      </c>
      <c r="AZ684">
        <v>0</v>
      </c>
      <c r="BA684" t="s">
        <v>6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Y684*Source!I397</f>
        <v>40</v>
      </c>
      <c r="CY684">
        <f t="shared" si="129"/>
        <v>399.63</v>
      </c>
      <c r="CZ684">
        <f t="shared" si="130"/>
        <v>399.63</v>
      </c>
      <c r="DA684">
        <f t="shared" si="131"/>
        <v>1</v>
      </c>
      <c r="DB684">
        <f t="shared" si="124"/>
        <v>39963</v>
      </c>
      <c r="DC684">
        <f t="shared" si="125"/>
        <v>0</v>
      </c>
    </row>
    <row r="685" spans="1:107" x14ac:dyDescent="0.2">
      <c r="A685">
        <f>ROW(Source!A397)</f>
        <v>397</v>
      </c>
      <c r="B685">
        <v>16781625</v>
      </c>
      <c r="C685">
        <v>16782704</v>
      </c>
      <c r="D685">
        <v>15164559</v>
      </c>
      <c r="E685">
        <v>17</v>
      </c>
      <c r="F685">
        <v>1</v>
      </c>
      <c r="G685">
        <v>1</v>
      </c>
      <c r="H685">
        <v>3</v>
      </c>
      <c r="I685" t="s">
        <v>692</v>
      </c>
      <c r="J685" t="s">
        <v>6</v>
      </c>
      <c r="K685" t="s">
        <v>693</v>
      </c>
      <c r="L685">
        <v>1374</v>
      </c>
      <c r="N685">
        <v>1013</v>
      </c>
      <c r="O685" t="s">
        <v>694</v>
      </c>
      <c r="P685" t="s">
        <v>694</v>
      </c>
      <c r="Q685">
        <v>1</v>
      </c>
      <c r="W685">
        <v>0</v>
      </c>
      <c r="X685">
        <v>-1731369543</v>
      </c>
      <c r="Y685">
        <v>50.31</v>
      </c>
      <c r="AA685">
        <v>1</v>
      </c>
      <c r="AB685">
        <v>0</v>
      </c>
      <c r="AC685">
        <v>0</v>
      </c>
      <c r="AD685">
        <v>0</v>
      </c>
      <c r="AE685">
        <v>1</v>
      </c>
      <c r="AF685">
        <v>0</v>
      </c>
      <c r="AG685">
        <v>0</v>
      </c>
      <c r="AH685">
        <v>0</v>
      </c>
      <c r="AI685">
        <v>1</v>
      </c>
      <c r="AJ685">
        <v>1</v>
      </c>
      <c r="AK685">
        <v>1</v>
      </c>
      <c r="AL685">
        <v>1</v>
      </c>
      <c r="AN685">
        <v>0</v>
      </c>
      <c r="AO685">
        <v>1</v>
      </c>
      <c r="AP685">
        <v>0</v>
      </c>
      <c r="AQ685">
        <v>0</v>
      </c>
      <c r="AR685">
        <v>0</v>
      </c>
      <c r="AS685" t="s">
        <v>6</v>
      </c>
      <c r="AT685">
        <v>50.31</v>
      </c>
      <c r="AU685" t="s">
        <v>6</v>
      </c>
      <c r="AV685">
        <v>0</v>
      </c>
      <c r="AW685">
        <v>2</v>
      </c>
      <c r="AX685">
        <v>16782718</v>
      </c>
      <c r="AY685">
        <v>1</v>
      </c>
      <c r="AZ685">
        <v>0</v>
      </c>
      <c r="BA685">
        <v>662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Y685*Source!I397</f>
        <v>20.124000000000002</v>
      </c>
      <c r="CY685">
        <f t="shared" si="129"/>
        <v>1</v>
      </c>
      <c r="CZ685">
        <f t="shared" si="130"/>
        <v>1</v>
      </c>
      <c r="DA685">
        <f t="shared" si="131"/>
        <v>1</v>
      </c>
      <c r="DB685">
        <f t="shared" si="124"/>
        <v>50.31</v>
      </c>
      <c r="DC685">
        <f t="shared" si="125"/>
        <v>0</v>
      </c>
    </row>
    <row r="686" spans="1:107" x14ac:dyDescent="0.2">
      <c r="A686">
        <f>ROW(Source!A398)</f>
        <v>398</v>
      </c>
      <c r="B686">
        <v>16781639</v>
      </c>
      <c r="C686">
        <v>16782704</v>
      </c>
      <c r="D686">
        <v>15446300</v>
      </c>
      <c r="E686">
        <v>1</v>
      </c>
      <c r="F686">
        <v>1</v>
      </c>
      <c r="G686">
        <v>1</v>
      </c>
      <c r="H686">
        <v>1</v>
      </c>
      <c r="I686" t="s">
        <v>669</v>
      </c>
      <c r="J686" t="s">
        <v>6</v>
      </c>
      <c r="K686" t="s">
        <v>670</v>
      </c>
      <c r="L686">
        <v>1191</v>
      </c>
      <c r="N686">
        <v>1013</v>
      </c>
      <c r="O686" t="s">
        <v>660</v>
      </c>
      <c r="P686" t="s">
        <v>660</v>
      </c>
      <c r="Q686">
        <v>1</v>
      </c>
      <c r="W686">
        <v>0</v>
      </c>
      <c r="X686">
        <v>912892513</v>
      </c>
      <c r="Y686">
        <v>253.6</v>
      </c>
      <c r="AA686">
        <v>0</v>
      </c>
      <c r="AB686">
        <v>0</v>
      </c>
      <c r="AC686">
        <v>0</v>
      </c>
      <c r="AD686">
        <v>66.069999999999993</v>
      </c>
      <c r="AE686">
        <v>0</v>
      </c>
      <c r="AF686">
        <v>0</v>
      </c>
      <c r="AG686">
        <v>0</v>
      </c>
      <c r="AH686">
        <v>9.92</v>
      </c>
      <c r="AI686">
        <v>1</v>
      </c>
      <c r="AJ686">
        <v>1</v>
      </c>
      <c r="AK686">
        <v>1</v>
      </c>
      <c r="AL686">
        <v>6.66</v>
      </c>
      <c r="AN686">
        <v>0</v>
      </c>
      <c r="AO686">
        <v>1</v>
      </c>
      <c r="AP686">
        <v>0</v>
      </c>
      <c r="AQ686">
        <v>0</v>
      </c>
      <c r="AR686">
        <v>0</v>
      </c>
      <c r="AS686" t="s">
        <v>6</v>
      </c>
      <c r="AT686">
        <v>253.6</v>
      </c>
      <c r="AU686" t="s">
        <v>6</v>
      </c>
      <c r="AV686">
        <v>1</v>
      </c>
      <c r="AW686">
        <v>2</v>
      </c>
      <c r="AX686">
        <v>16782705</v>
      </c>
      <c r="AY686">
        <v>1</v>
      </c>
      <c r="AZ686">
        <v>0</v>
      </c>
      <c r="BA686">
        <v>663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Y686*Source!I398</f>
        <v>101.44</v>
      </c>
      <c r="CY686">
        <f>AD686</f>
        <v>66.069999999999993</v>
      </c>
      <c r="CZ686">
        <f>AH686</f>
        <v>9.92</v>
      </c>
      <c r="DA686">
        <f>AL686</f>
        <v>6.66</v>
      </c>
      <c r="DB686">
        <f t="shared" si="124"/>
        <v>2515.71</v>
      </c>
      <c r="DC686">
        <f t="shared" si="125"/>
        <v>0</v>
      </c>
    </row>
    <row r="687" spans="1:107" x14ac:dyDescent="0.2">
      <c r="A687">
        <f>ROW(Source!A398)</f>
        <v>398</v>
      </c>
      <c r="B687">
        <v>16781639</v>
      </c>
      <c r="C687">
        <v>16782704</v>
      </c>
      <c r="D687">
        <v>15430395</v>
      </c>
      <c r="E687">
        <v>1</v>
      </c>
      <c r="F687">
        <v>1</v>
      </c>
      <c r="G687">
        <v>1</v>
      </c>
      <c r="H687">
        <v>1</v>
      </c>
      <c r="I687" t="s">
        <v>661</v>
      </c>
      <c r="J687" t="s">
        <v>6</v>
      </c>
      <c r="K687" t="s">
        <v>662</v>
      </c>
      <c r="L687">
        <v>1191</v>
      </c>
      <c r="N687">
        <v>1013</v>
      </c>
      <c r="O687" t="s">
        <v>660</v>
      </c>
      <c r="P687" t="s">
        <v>660</v>
      </c>
      <c r="Q687">
        <v>1</v>
      </c>
      <c r="W687">
        <v>0</v>
      </c>
      <c r="X687">
        <v>-1417349443</v>
      </c>
      <c r="Y687">
        <v>1.98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1</v>
      </c>
      <c r="AJ687">
        <v>1</v>
      </c>
      <c r="AK687">
        <v>6.66</v>
      </c>
      <c r="AL687">
        <v>1</v>
      </c>
      <c r="AN687">
        <v>0</v>
      </c>
      <c r="AO687">
        <v>1</v>
      </c>
      <c r="AP687">
        <v>0</v>
      </c>
      <c r="AQ687">
        <v>0</v>
      </c>
      <c r="AR687">
        <v>0</v>
      </c>
      <c r="AS687" t="s">
        <v>6</v>
      </c>
      <c r="AT687">
        <v>1.98</v>
      </c>
      <c r="AU687" t="s">
        <v>6</v>
      </c>
      <c r="AV687">
        <v>2</v>
      </c>
      <c r="AW687">
        <v>2</v>
      </c>
      <c r="AX687">
        <v>16782706</v>
      </c>
      <c r="AY687">
        <v>1</v>
      </c>
      <c r="AZ687">
        <v>0</v>
      </c>
      <c r="BA687">
        <v>664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Y687*Source!I398</f>
        <v>0.79200000000000004</v>
      </c>
      <c r="CY687">
        <f>AD687</f>
        <v>0</v>
      </c>
      <c r="CZ687">
        <f>AH687</f>
        <v>0</v>
      </c>
      <c r="DA687">
        <f>AL687</f>
        <v>1</v>
      </c>
      <c r="DB687">
        <f t="shared" si="124"/>
        <v>0</v>
      </c>
      <c r="DC687">
        <f t="shared" si="125"/>
        <v>0</v>
      </c>
    </row>
    <row r="688" spans="1:107" x14ac:dyDescent="0.2">
      <c r="A688">
        <f>ROW(Source!A398)</f>
        <v>398</v>
      </c>
      <c r="B688">
        <v>16781639</v>
      </c>
      <c r="C688">
        <v>16782704</v>
      </c>
      <c r="D688">
        <v>15247680</v>
      </c>
      <c r="E688">
        <v>1</v>
      </c>
      <c r="F688">
        <v>1</v>
      </c>
      <c r="G688">
        <v>1</v>
      </c>
      <c r="H688">
        <v>2</v>
      </c>
      <c r="I688" t="s">
        <v>671</v>
      </c>
      <c r="J688" t="s">
        <v>672</v>
      </c>
      <c r="K688" t="s">
        <v>673</v>
      </c>
      <c r="L688">
        <v>1368</v>
      </c>
      <c r="N688">
        <v>1011</v>
      </c>
      <c r="O688" t="s">
        <v>666</v>
      </c>
      <c r="P688" t="s">
        <v>666</v>
      </c>
      <c r="Q688">
        <v>1</v>
      </c>
      <c r="W688">
        <v>0</v>
      </c>
      <c r="X688">
        <v>-1718674368</v>
      </c>
      <c r="Y688">
        <v>0.99</v>
      </c>
      <c r="AA688">
        <v>0</v>
      </c>
      <c r="AB688">
        <v>745.85</v>
      </c>
      <c r="AC688">
        <v>13.5</v>
      </c>
      <c r="AD688">
        <v>0</v>
      </c>
      <c r="AE688">
        <v>0</v>
      </c>
      <c r="AF688">
        <v>111.99</v>
      </c>
      <c r="AG688">
        <v>13.5</v>
      </c>
      <c r="AH688">
        <v>0</v>
      </c>
      <c r="AI688">
        <v>1</v>
      </c>
      <c r="AJ688">
        <v>6.66</v>
      </c>
      <c r="AK688">
        <v>1</v>
      </c>
      <c r="AL688">
        <v>1</v>
      </c>
      <c r="AN688">
        <v>0</v>
      </c>
      <c r="AO688">
        <v>1</v>
      </c>
      <c r="AP688">
        <v>0</v>
      </c>
      <c r="AQ688">
        <v>0</v>
      </c>
      <c r="AR688">
        <v>0</v>
      </c>
      <c r="AS688" t="s">
        <v>6</v>
      </c>
      <c r="AT688">
        <v>0.99</v>
      </c>
      <c r="AU688" t="s">
        <v>6</v>
      </c>
      <c r="AV688">
        <v>0</v>
      </c>
      <c r="AW688">
        <v>2</v>
      </c>
      <c r="AX688">
        <v>16782707</v>
      </c>
      <c r="AY688">
        <v>1</v>
      </c>
      <c r="AZ688">
        <v>0</v>
      </c>
      <c r="BA688">
        <v>665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Y688*Source!I398</f>
        <v>0.39600000000000002</v>
      </c>
      <c r="CY688">
        <f>AB688</f>
        <v>745.85</v>
      </c>
      <c r="CZ688">
        <f>AF688</f>
        <v>111.99</v>
      </c>
      <c r="DA688">
        <f>AJ688</f>
        <v>6.66</v>
      </c>
      <c r="DB688">
        <f t="shared" si="124"/>
        <v>110.87</v>
      </c>
      <c r="DC688">
        <f t="shared" si="125"/>
        <v>13.37</v>
      </c>
    </row>
    <row r="689" spans="1:107" x14ac:dyDescent="0.2">
      <c r="A689">
        <f>ROW(Source!A398)</f>
        <v>398</v>
      </c>
      <c r="B689">
        <v>16781639</v>
      </c>
      <c r="C689">
        <v>16782704</v>
      </c>
      <c r="D689">
        <v>15249073</v>
      </c>
      <c r="E689">
        <v>1</v>
      </c>
      <c r="F689">
        <v>1</v>
      </c>
      <c r="G689">
        <v>1</v>
      </c>
      <c r="H689">
        <v>2</v>
      </c>
      <c r="I689" t="s">
        <v>674</v>
      </c>
      <c r="J689" t="s">
        <v>675</v>
      </c>
      <c r="K689" t="s">
        <v>676</v>
      </c>
      <c r="L689">
        <v>1368</v>
      </c>
      <c r="N689">
        <v>1011</v>
      </c>
      <c r="O689" t="s">
        <v>666</v>
      </c>
      <c r="P689" t="s">
        <v>666</v>
      </c>
      <c r="Q689">
        <v>1</v>
      </c>
      <c r="W689">
        <v>0</v>
      </c>
      <c r="X689">
        <v>1372534845</v>
      </c>
      <c r="Y689">
        <v>0.99</v>
      </c>
      <c r="AA689">
        <v>0</v>
      </c>
      <c r="AB689">
        <v>437.63</v>
      </c>
      <c r="AC689">
        <v>11.6</v>
      </c>
      <c r="AD689">
        <v>0</v>
      </c>
      <c r="AE689">
        <v>0</v>
      </c>
      <c r="AF689">
        <v>65.709999999999994</v>
      </c>
      <c r="AG689">
        <v>11.6</v>
      </c>
      <c r="AH689">
        <v>0</v>
      </c>
      <c r="AI689">
        <v>1</v>
      </c>
      <c r="AJ689">
        <v>6.66</v>
      </c>
      <c r="AK689">
        <v>1</v>
      </c>
      <c r="AL689">
        <v>1</v>
      </c>
      <c r="AN689">
        <v>0</v>
      </c>
      <c r="AO689">
        <v>1</v>
      </c>
      <c r="AP689">
        <v>0</v>
      </c>
      <c r="AQ689">
        <v>0</v>
      </c>
      <c r="AR689">
        <v>0</v>
      </c>
      <c r="AS689" t="s">
        <v>6</v>
      </c>
      <c r="AT689">
        <v>0.99</v>
      </c>
      <c r="AU689" t="s">
        <v>6</v>
      </c>
      <c r="AV689">
        <v>0</v>
      </c>
      <c r="AW689">
        <v>2</v>
      </c>
      <c r="AX689">
        <v>16782708</v>
      </c>
      <c r="AY689">
        <v>1</v>
      </c>
      <c r="AZ689">
        <v>0</v>
      </c>
      <c r="BA689">
        <v>666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Y689*Source!I398</f>
        <v>0.39600000000000002</v>
      </c>
      <c r="CY689">
        <f>AB689</f>
        <v>437.63</v>
      </c>
      <c r="CZ689">
        <f>AF689</f>
        <v>65.709999999999994</v>
      </c>
      <c r="DA689">
        <f>AJ689</f>
        <v>6.66</v>
      </c>
      <c r="DB689">
        <f t="shared" si="124"/>
        <v>65.05</v>
      </c>
      <c r="DC689">
        <f t="shared" si="125"/>
        <v>11.48</v>
      </c>
    </row>
    <row r="690" spans="1:107" x14ac:dyDescent="0.2">
      <c r="A690">
        <f>ROW(Source!A398)</f>
        <v>398</v>
      </c>
      <c r="B690">
        <v>16781639</v>
      </c>
      <c r="C690">
        <v>16782704</v>
      </c>
      <c r="D690">
        <v>15249377</v>
      </c>
      <c r="E690">
        <v>1</v>
      </c>
      <c r="F690">
        <v>1</v>
      </c>
      <c r="G690">
        <v>1</v>
      </c>
      <c r="H690">
        <v>2</v>
      </c>
      <c r="I690" t="s">
        <v>677</v>
      </c>
      <c r="J690" t="s">
        <v>678</v>
      </c>
      <c r="K690" t="s">
        <v>679</v>
      </c>
      <c r="L690">
        <v>1368</v>
      </c>
      <c r="N690">
        <v>1011</v>
      </c>
      <c r="O690" t="s">
        <v>666</v>
      </c>
      <c r="P690" t="s">
        <v>666</v>
      </c>
      <c r="Q690">
        <v>1</v>
      </c>
      <c r="W690">
        <v>0</v>
      </c>
      <c r="X690">
        <v>-353815937</v>
      </c>
      <c r="Y690">
        <v>1.1399999999999999</v>
      </c>
      <c r="AA690">
        <v>0</v>
      </c>
      <c r="AB690">
        <v>53.95</v>
      </c>
      <c r="AC690">
        <v>0</v>
      </c>
      <c r="AD690">
        <v>0</v>
      </c>
      <c r="AE690">
        <v>0</v>
      </c>
      <c r="AF690">
        <v>8.1</v>
      </c>
      <c r="AG690">
        <v>0</v>
      </c>
      <c r="AH690">
        <v>0</v>
      </c>
      <c r="AI690">
        <v>1</v>
      </c>
      <c r="AJ690">
        <v>6.66</v>
      </c>
      <c r="AK690">
        <v>1</v>
      </c>
      <c r="AL690">
        <v>1</v>
      </c>
      <c r="AN690">
        <v>0</v>
      </c>
      <c r="AO690">
        <v>1</v>
      </c>
      <c r="AP690">
        <v>0</v>
      </c>
      <c r="AQ690">
        <v>0</v>
      </c>
      <c r="AR690">
        <v>0</v>
      </c>
      <c r="AS690" t="s">
        <v>6</v>
      </c>
      <c r="AT690">
        <v>1.1399999999999999</v>
      </c>
      <c r="AU690" t="s">
        <v>6</v>
      </c>
      <c r="AV690">
        <v>0</v>
      </c>
      <c r="AW690">
        <v>2</v>
      </c>
      <c r="AX690">
        <v>16782709</v>
      </c>
      <c r="AY690">
        <v>1</v>
      </c>
      <c r="AZ690">
        <v>0</v>
      </c>
      <c r="BA690">
        <v>667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Y690*Source!I398</f>
        <v>0.45599999999999996</v>
      </c>
      <c r="CY690">
        <f>AB690</f>
        <v>53.95</v>
      </c>
      <c r="CZ690">
        <f>AF690</f>
        <v>8.1</v>
      </c>
      <c r="DA690">
        <f>AJ690</f>
        <v>6.66</v>
      </c>
      <c r="DB690">
        <f t="shared" si="124"/>
        <v>9.23</v>
      </c>
      <c r="DC690">
        <f t="shared" si="125"/>
        <v>0</v>
      </c>
    </row>
    <row r="691" spans="1:107" x14ac:dyDescent="0.2">
      <c r="A691">
        <f>ROW(Source!A398)</f>
        <v>398</v>
      </c>
      <c r="B691">
        <v>16781639</v>
      </c>
      <c r="C691">
        <v>16782704</v>
      </c>
      <c r="D691">
        <v>15250106</v>
      </c>
      <c r="E691">
        <v>1</v>
      </c>
      <c r="F691">
        <v>1</v>
      </c>
      <c r="G691">
        <v>1</v>
      </c>
      <c r="H691">
        <v>2</v>
      </c>
      <c r="I691" t="s">
        <v>1007</v>
      </c>
      <c r="J691" t="s">
        <v>1008</v>
      </c>
      <c r="K691" t="s">
        <v>1009</v>
      </c>
      <c r="L691">
        <v>1368</v>
      </c>
      <c r="N691">
        <v>1011</v>
      </c>
      <c r="O691" t="s">
        <v>666</v>
      </c>
      <c r="P691" t="s">
        <v>666</v>
      </c>
      <c r="Q691">
        <v>1</v>
      </c>
      <c r="W691">
        <v>0</v>
      </c>
      <c r="X691">
        <v>917395980</v>
      </c>
      <c r="Y691">
        <v>0.7</v>
      </c>
      <c r="AA691">
        <v>0</v>
      </c>
      <c r="AB691">
        <v>15.72</v>
      </c>
      <c r="AC691">
        <v>0</v>
      </c>
      <c r="AD691">
        <v>0</v>
      </c>
      <c r="AE691">
        <v>0</v>
      </c>
      <c r="AF691">
        <v>2.36</v>
      </c>
      <c r="AG691">
        <v>0</v>
      </c>
      <c r="AH691">
        <v>0</v>
      </c>
      <c r="AI691">
        <v>1</v>
      </c>
      <c r="AJ691">
        <v>6.66</v>
      </c>
      <c r="AK691">
        <v>1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6</v>
      </c>
      <c r="AT691">
        <v>0.7</v>
      </c>
      <c r="AU691" t="s">
        <v>6</v>
      </c>
      <c r="AV691">
        <v>0</v>
      </c>
      <c r="AW691">
        <v>2</v>
      </c>
      <c r="AX691">
        <v>16782710</v>
      </c>
      <c r="AY691">
        <v>1</v>
      </c>
      <c r="AZ691">
        <v>0</v>
      </c>
      <c r="BA691">
        <v>668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Y691*Source!I398</f>
        <v>0.27999999999999997</v>
      </c>
      <c r="CY691">
        <f>AB691</f>
        <v>15.72</v>
      </c>
      <c r="CZ691">
        <f>AF691</f>
        <v>2.36</v>
      </c>
      <c r="DA691">
        <f>AJ691</f>
        <v>6.66</v>
      </c>
      <c r="DB691">
        <f t="shared" si="124"/>
        <v>1.65</v>
      </c>
      <c r="DC691">
        <f t="shared" si="125"/>
        <v>0</v>
      </c>
    </row>
    <row r="692" spans="1:107" x14ac:dyDescent="0.2">
      <c r="A692">
        <f>ROW(Source!A398)</f>
        <v>398</v>
      </c>
      <c r="B692">
        <v>16781639</v>
      </c>
      <c r="C692">
        <v>16782704</v>
      </c>
      <c r="D692">
        <v>15167588</v>
      </c>
      <c r="E692">
        <v>1</v>
      </c>
      <c r="F692">
        <v>1</v>
      </c>
      <c r="G692">
        <v>1</v>
      </c>
      <c r="H692">
        <v>3</v>
      </c>
      <c r="I692" t="s">
        <v>950</v>
      </c>
      <c r="J692" t="s">
        <v>951</v>
      </c>
      <c r="K692" t="s">
        <v>952</v>
      </c>
      <c r="L692">
        <v>1346</v>
      </c>
      <c r="N692">
        <v>1009</v>
      </c>
      <c r="O692" t="s">
        <v>201</v>
      </c>
      <c r="P692" t="s">
        <v>201</v>
      </c>
      <c r="Q692">
        <v>1</v>
      </c>
      <c r="W692">
        <v>0</v>
      </c>
      <c r="X692">
        <v>-1088866022</v>
      </c>
      <c r="Y692">
        <v>0.42</v>
      </c>
      <c r="AA692">
        <v>202.46</v>
      </c>
      <c r="AB692">
        <v>0</v>
      </c>
      <c r="AC692">
        <v>0</v>
      </c>
      <c r="AD692">
        <v>0</v>
      </c>
      <c r="AE692">
        <v>30.4</v>
      </c>
      <c r="AF692">
        <v>0</v>
      </c>
      <c r="AG692">
        <v>0</v>
      </c>
      <c r="AH692">
        <v>0</v>
      </c>
      <c r="AI692">
        <v>6.66</v>
      </c>
      <c r="AJ692">
        <v>1</v>
      </c>
      <c r="AK692">
        <v>1</v>
      </c>
      <c r="AL692">
        <v>1</v>
      </c>
      <c r="AN692">
        <v>0</v>
      </c>
      <c r="AO692">
        <v>1</v>
      </c>
      <c r="AP692">
        <v>0</v>
      </c>
      <c r="AQ692">
        <v>0</v>
      </c>
      <c r="AR692">
        <v>0</v>
      </c>
      <c r="AS692" t="s">
        <v>6</v>
      </c>
      <c r="AT692">
        <v>0.42</v>
      </c>
      <c r="AU692" t="s">
        <v>6</v>
      </c>
      <c r="AV692">
        <v>0</v>
      </c>
      <c r="AW692">
        <v>2</v>
      </c>
      <c r="AX692">
        <v>16782711</v>
      </c>
      <c r="AY692">
        <v>1</v>
      </c>
      <c r="AZ692">
        <v>0</v>
      </c>
      <c r="BA692">
        <v>669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Y692*Source!I398</f>
        <v>0.16800000000000001</v>
      </c>
      <c r="CY692">
        <f t="shared" ref="CY692:CY700" si="132">AA692</f>
        <v>202.46</v>
      </c>
      <c r="CZ692">
        <f t="shared" ref="CZ692:CZ700" si="133">AE692</f>
        <v>30.4</v>
      </c>
      <c r="DA692">
        <f t="shared" ref="DA692:DA700" si="134">AI692</f>
        <v>6.66</v>
      </c>
      <c r="DB692">
        <f t="shared" si="124"/>
        <v>12.77</v>
      </c>
      <c r="DC692">
        <f t="shared" si="125"/>
        <v>0</v>
      </c>
    </row>
    <row r="693" spans="1:107" x14ac:dyDescent="0.2">
      <c r="A693">
        <f>ROW(Source!A398)</f>
        <v>398</v>
      </c>
      <c r="B693">
        <v>16781639</v>
      </c>
      <c r="C693">
        <v>16782704</v>
      </c>
      <c r="D693">
        <v>15167600</v>
      </c>
      <c r="E693">
        <v>1</v>
      </c>
      <c r="F693">
        <v>1</v>
      </c>
      <c r="G693">
        <v>1</v>
      </c>
      <c r="H693">
        <v>3</v>
      </c>
      <c r="I693" t="s">
        <v>1010</v>
      </c>
      <c r="J693" t="s">
        <v>1011</v>
      </c>
      <c r="K693" t="s">
        <v>1012</v>
      </c>
      <c r="L693">
        <v>1308</v>
      </c>
      <c r="N693">
        <v>1003</v>
      </c>
      <c r="O693" t="s">
        <v>30</v>
      </c>
      <c r="P693" t="s">
        <v>30</v>
      </c>
      <c r="Q693">
        <v>100</v>
      </c>
      <c r="W693">
        <v>0</v>
      </c>
      <c r="X693">
        <v>568244124</v>
      </c>
      <c r="Y693">
        <v>0.1</v>
      </c>
      <c r="AA693">
        <v>799.2</v>
      </c>
      <c r="AB693">
        <v>0</v>
      </c>
      <c r="AC693">
        <v>0</v>
      </c>
      <c r="AD693">
        <v>0</v>
      </c>
      <c r="AE693">
        <v>120</v>
      </c>
      <c r="AF693">
        <v>0</v>
      </c>
      <c r="AG693">
        <v>0</v>
      </c>
      <c r="AH693">
        <v>0</v>
      </c>
      <c r="AI693">
        <v>6.66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6</v>
      </c>
      <c r="AT693">
        <v>0.1</v>
      </c>
      <c r="AU693" t="s">
        <v>6</v>
      </c>
      <c r="AV693">
        <v>0</v>
      </c>
      <c r="AW693">
        <v>2</v>
      </c>
      <c r="AX693">
        <v>16782712</v>
      </c>
      <c r="AY693">
        <v>1</v>
      </c>
      <c r="AZ693">
        <v>0</v>
      </c>
      <c r="BA693">
        <v>670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Y693*Source!I398</f>
        <v>4.0000000000000008E-2</v>
      </c>
      <c r="CY693">
        <f t="shared" si="132"/>
        <v>799.2</v>
      </c>
      <c r="CZ693">
        <f t="shared" si="133"/>
        <v>120</v>
      </c>
      <c r="DA693">
        <f t="shared" si="134"/>
        <v>6.66</v>
      </c>
      <c r="DB693">
        <f t="shared" si="124"/>
        <v>12</v>
      </c>
      <c r="DC693">
        <f t="shared" si="125"/>
        <v>0</v>
      </c>
    </row>
    <row r="694" spans="1:107" x14ac:dyDescent="0.2">
      <c r="A694">
        <f>ROW(Source!A398)</f>
        <v>398</v>
      </c>
      <c r="B694">
        <v>16781639</v>
      </c>
      <c r="C694">
        <v>16782704</v>
      </c>
      <c r="D694">
        <v>15168752</v>
      </c>
      <c r="E694">
        <v>1</v>
      </c>
      <c r="F694">
        <v>1</v>
      </c>
      <c r="G694">
        <v>1</v>
      </c>
      <c r="H694">
        <v>3</v>
      </c>
      <c r="I694" t="s">
        <v>680</v>
      </c>
      <c r="J694" t="s">
        <v>681</v>
      </c>
      <c r="K694" t="s">
        <v>682</v>
      </c>
      <c r="L694">
        <v>1346</v>
      </c>
      <c r="N694">
        <v>1009</v>
      </c>
      <c r="O694" t="s">
        <v>201</v>
      </c>
      <c r="P694" t="s">
        <v>201</v>
      </c>
      <c r="Q694">
        <v>1</v>
      </c>
      <c r="W694">
        <v>0</v>
      </c>
      <c r="X694">
        <v>586013393</v>
      </c>
      <c r="Y694">
        <v>2.1</v>
      </c>
      <c r="AA694">
        <v>70.400000000000006</v>
      </c>
      <c r="AB694">
        <v>0</v>
      </c>
      <c r="AC694">
        <v>0</v>
      </c>
      <c r="AD694">
        <v>0</v>
      </c>
      <c r="AE694">
        <v>10.57</v>
      </c>
      <c r="AF694">
        <v>0</v>
      </c>
      <c r="AG694">
        <v>0</v>
      </c>
      <c r="AH694">
        <v>0</v>
      </c>
      <c r="AI694">
        <v>6.66</v>
      </c>
      <c r="AJ694">
        <v>1</v>
      </c>
      <c r="AK694">
        <v>1</v>
      </c>
      <c r="AL694">
        <v>1</v>
      </c>
      <c r="AN694">
        <v>0</v>
      </c>
      <c r="AO694">
        <v>1</v>
      </c>
      <c r="AP694">
        <v>0</v>
      </c>
      <c r="AQ694">
        <v>0</v>
      </c>
      <c r="AR694">
        <v>0</v>
      </c>
      <c r="AS694" t="s">
        <v>6</v>
      </c>
      <c r="AT694">
        <v>2.1</v>
      </c>
      <c r="AU694" t="s">
        <v>6</v>
      </c>
      <c r="AV694">
        <v>0</v>
      </c>
      <c r="AW694">
        <v>2</v>
      </c>
      <c r="AX694">
        <v>16782713</v>
      </c>
      <c r="AY694">
        <v>1</v>
      </c>
      <c r="AZ694">
        <v>0</v>
      </c>
      <c r="BA694">
        <v>671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Y694*Source!I398</f>
        <v>0.84000000000000008</v>
      </c>
      <c r="CY694">
        <f t="shared" si="132"/>
        <v>70.400000000000006</v>
      </c>
      <c r="CZ694">
        <f t="shared" si="133"/>
        <v>10.57</v>
      </c>
      <c r="DA694">
        <f t="shared" si="134"/>
        <v>6.66</v>
      </c>
      <c r="DB694">
        <f t="shared" si="124"/>
        <v>22.2</v>
      </c>
      <c r="DC694">
        <f t="shared" si="125"/>
        <v>0</v>
      </c>
    </row>
    <row r="695" spans="1:107" x14ac:dyDescent="0.2">
      <c r="A695">
        <f>ROW(Source!A398)</f>
        <v>398</v>
      </c>
      <c r="B695">
        <v>16781639</v>
      </c>
      <c r="C695">
        <v>16782704</v>
      </c>
      <c r="D695">
        <v>15169942</v>
      </c>
      <c r="E695">
        <v>1</v>
      </c>
      <c r="F695">
        <v>1</v>
      </c>
      <c r="G695">
        <v>1</v>
      </c>
      <c r="H695">
        <v>3</v>
      </c>
      <c r="I695" t="s">
        <v>683</v>
      </c>
      <c r="J695" t="s">
        <v>684</v>
      </c>
      <c r="K695" t="s">
        <v>685</v>
      </c>
      <c r="L695">
        <v>1346</v>
      </c>
      <c r="N695">
        <v>1009</v>
      </c>
      <c r="O695" t="s">
        <v>201</v>
      </c>
      <c r="P695" t="s">
        <v>201</v>
      </c>
      <c r="Q695">
        <v>1</v>
      </c>
      <c r="W695">
        <v>0</v>
      </c>
      <c r="X695">
        <v>103900845</v>
      </c>
      <c r="Y695">
        <v>10.4</v>
      </c>
      <c r="AA695">
        <v>60.21</v>
      </c>
      <c r="AB695">
        <v>0</v>
      </c>
      <c r="AC695">
        <v>0</v>
      </c>
      <c r="AD695">
        <v>0</v>
      </c>
      <c r="AE695">
        <v>9.0399999999999991</v>
      </c>
      <c r="AF695">
        <v>0</v>
      </c>
      <c r="AG695">
        <v>0</v>
      </c>
      <c r="AH695">
        <v>0</v>
      </c>
      <c r="AI695">
        <v>6.66</v>
      </c>
      <c r="AJ695">
        <v>1</v>
      </c>
      <c r="AK695">
        <v>1</v>
      </c>
      <c r="AL695">
        <v>1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6</v>
      </c>
      <c r="AT695">
        <v>10.4</v>
      </c>
      <c r="AU695" t="s">
        <v>6</v>
      </c>
      <c r="AV695">
        <v>0</v>
      </c>
      <c r="AW695">
        <v>2</v>
      </c>
      <c r="AX695">
        <v>16782714</v>
      </c>
      <c r="AY695">
        <v>1</v>
      </c>
      <c r="AZ695">
        <v>0</v>
      </c>
      <c r="BA695">
        <v>672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Y695*Source!I398</f>
        <v>4.16</v>
      </c>
      <c r="CY695">
        <f t="shared" si="132"/>
        <v>60.21</v>
      </c>
      <c r="CZ695">
        <f t="shared" si="133"/>
        <v>9.0399999999999991</v>
      </c>
      <c r="DA695">
        <f t="shared" si="134"/>
        <v>6.66</v>
      </c>
      <c r="DB695">
        <f t="shared" si="124"/>
        <v>94.02</v>
      </c>
      <c r="DC695">
        <f t="shared" si="125"/>
        <v>0</v>
      </c>
    </row>
    <row r="696" spans="1:107" x14ac:dyDescent="0.2">
      <c r="A696">
        <f>ROW(Source!A398)</f>
        <v>398</v>
      </c>
      <c r="B696">
        <v>16781639</v>
      </c>
      <c r="C696">
        <v>16782704</v>
      </c>
      <c r="D696">
        <v>15173387</v>
      </c>
      <c r="E696">
        <v>1</v>
      </c>
      <c r="F696">
        <v>1</v>
      </c>
      <c r="G696">
        <v>1</v>
      </c>
      <c r="H696">
        <v>3</v>
      </c>
      <c r="I696" t="s">
        <v>1013</v>
      </c>
      <c r="J696" t="s">
        <v>1014</v>
      </c>
      <c r="K696" t="s">
        <v>1015</v>
      </c>
      <c r="L696">
        <v>1348</v>
      </c>
      <c r="N696">
        <v>1009</v>
      </c>
      <c r="O696" t="s">
        <v>193</v>
      </c>
      <c r="P696" t="s">
        <v>193</v>
      </c>
      <c r="Q696">
        <v>1000</v>
      </c>
      <c r="W696">
        <v>0</v>
      </c>
      <c r="X696">
        <v>129706501</v>
      </c>
      <c r="Y696">
        <v>5.0000000000000001E-3</v>
      </c>
      <c r="AA696">
        <v>9790.2000000000007</v>
      </c>
      <c r="AB696">
        <v>0</v>
      </c>
      <c r="AC696">
        <v>0</v>
      </c>
      <c r="AD696">
        <v>0</v>
      </c>
      <c r="AE696">
        <v>1470</v>
      </c>
      <c r="AF696">
        <v>0</v>
      </c>
      <c r="AG696">
        <v>0</v>
      </c>
      <c r="AH696">
        <v>0</v>
      </c>
      <c r="AI696">
        <v>6.66</v>
      </c>
      <c r="AJ696">
        <v>1</v>
      </c>
      <c r="AK696">
        <v>1</v>
      </c>
      <c r="AL696">
        <v>1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6</v>
      </c>
      <c r="AT696">
        <v>5.0000000000000001E-3</v>
      </c>
      <c r="AU696" t="s">
        <v>6</v>
      </c>
      <c r="AV696">
        <v>0</v>
      </c>
      <c r="AW696">
        <v>2</v>
      </c>
      <c r="AX696">
        <v>16782715</v>
      </c>
      <c r="AY696">
        <v>1</v>
      </c>
      <c r="AZ696">
        <v>0</v>
      </c>
      <c r="BA696">
        <v>673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Y696*Source!I398</f>
        <v>2E-3</v>
      </c>
      <c r="CY696">
        <f t="shared" si="132"/>
        <v>9790.2000000000007</v>
      </c>
      <c r="CZ696">
        <f t="shared" si="133"/>
        <v>1470</v>
      </c>
      <c r="DA696">
        <f t="shared" si="134"/>
        <v>6.66</v>
      </c>
      <c r="DB696">
        <f t="shared" si="124"/>
        <v>7.35</v>
      </c>
      <c r="DC696">
        <f t="shared" si="125"/>
        <v>0</v>
      </c>
    </row>
    <row r="697" spans="1:107" x14ac:dyDescent="0.2">
      <c r="A697">
        <f>ROW(Source!A398)</f>
        <v>398</v>
      </c>
      <c r="B697">
        <v>16781639</v>
      </c>
      <c r="C697">
        <v>16782704</v>
      </c>
      <c r="D697">
        <v>15191211</v>
      </c>
      <c r="E697">
        <v>1</v>
      </c>
      <c r="F697">
        <v>1</v>
      </c>
      <c r="G697">
        <v>1</v>
      </c>
      <c r="H697">
        <v>3</v>
      </c>
      <c r="I697" t="s">
        <v>1016</v>
      </c>
      <c r="J697" t="s">
        <v>1017</v>
      </c>
      <c r="K697" t="s">
        <v>1018</v>
      </c>
      <c r="L697">
        <v>1348</v>
      </c>
      <c r="N697">
        <v>1009</v>
      </c>
      <c r="O697" t="s">
        <v>193</v>
      </c>
      <c r="P697" t="s">
        <v>193</v>
      </c>
      <c r="Q697">
        <v>1000</v>
      </c>
      <c r="W697">
        <v>0</v>
      </c>
      <c r="X697">
        <v>-2055000017</v>
      </c>
      <c r="Y697">
        <v>0.56000000000000005</v>
      </c>
      <c r="AA697">
        <v>34831.870000000003</v>
      </c>
      <c r="AB697">
        <v>0</v>
      </c>
      <c r="AC697">
        <v>0</v>
      </c>
      <c r="AD697">
        <v>0</v>
      </c>
      <c r="AE697">
        <v>5230.01</v>
      </c>
      <c r="AF697">
        <v>0</v>
      </c>
      <c r="AG697">
        <v>0</v>
      </c>
      <c r="AH697">
        <v>0</v>
      </c>
      <c r="AI697">
        <v>6.66</v>
      </c>
      <c r="AJ697">
        <v>1</v>
      </c>
      <c r="AK697">
        <v>1</v>
      </c>
      <c r="AL697">
        <v>1</v>
      </c>
      <c r="AN697">
        <v>0</v>
      </c>
      <c r="AO697">
        <v>1</v>
      </c>
      <c r="AP697">
        <v>0</v>
      </c>
      <c r="AQ697">
        <v>0</v>
      </c>
      <c r="AR697">
        <v>0</v>
      </c>
      <c r="AS697" t="s">
        <v>6</v>
      </c>
      <c r="AT697">
        <v>0.56000000000000005</v>
      </c>
      <c r="AU697" t="s">
        <v>6</v>
      </c>
      <c r="AV697">
        <v>0</v>
      </c>
      <c r="AW697">
        <v>2</v>
      </c>
      <c r="AX697">
        <v>16782716</v>
      </c>
      <c r="AY697">
        <v>1</v>
      </c>
      <c r="AZ697">
        <v>0</v>
      </c>
      <c r="BA697">
        <v>674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Y697*Source!I398</f>
        <v>0.22400000000000003</v>
      </c>
      <c r="CY697">
        <f t="shared" si="132"/>
        <v>34831.870000000003</v>
      </c>
      <c r="CZ697">
        <f t="shared" si="133"/>
        <v>5230.01</v>
      </c>
      <c r="DA697">
        <f t="shared" si="134"/>
        <v>6.66</v>
      </c>
      <c r="DB697">
        <f t="shared" si="124"/>
        <v>2928.81</v>
      </c>
      <c r="DC697">
        <f t="shared" si="125"/>
        <v>0</v>
      </c>
    </row>
    <row r="698" spans="1:107" x14ac:dyDescent="0.2">
      <c r="A698">
        <f>ROW(Source!A398)</f>
        <v>398</v>
      </c>
      <c r="B698">
        <v>16781639</v>
      </c>
      <c r="C698">
        <v>16782704</v>
      </c>
      <c r="D698">
        <v>15203834</v>
      </c>
      <c r="E698">
        <v>1</v>
      </c>
      <c r="F698">
        <v>1</v>
      </c>
      <c r="G698">
        <v>1</v>
      </c>
      <c r="H698">
        <v>3</v>
      </c>
      <c r="I698" t="s">
        <v>689</v>
      </c>
      <c r="J698" t="s">
        <v>690</v>
      </c>
      <c r="K698" t="s">
        <v>691</v>
      </c>
      <c r="L698">
        <v>1346</v>
      </c>
      <c r="N698">
        <v>1009</v>
      </c>
      <c r="O698" t="s">
        <v>201</v>
      </c>
      <c r="P698" t="s">
        <v>201</v>
      </c>
      <c r="Q698">
        <v>1</v>
      </c>
      <c r="W698">
        <v>0</v>
      </c>
      <c r="X698">
        <v>210558753</v>
      </c>
      <c r="Y698">
        <v>3</v>
      </c>
      <c r="AA698">
        <v>190.48</v>
      </c>
      <c r="AB698">
        <v>0</v>
      </c>
      <c r="AC698">
        <v>0</v>
      </c>
      <c r="AD698">
        <v>0</v>
      </c>
      <c r="AE698">
        <v>28.6</v>
      </c>
      <c r="AF698">
        <v>0</v>
      </c>
      <c r="AG698">
        <v>0</v>
      </c>
      <c r="AH698">
        <v>0</v>
      </c>
      <c r="AI698">
        <v>6.66</v>
      </c>
      <c r="AJ698">
        <v>1</v>
      </c>
      <c r="AK698">
        <v>1</v>
      </c>
      <c r="AL698">
        <v>1</v>
      </c>
      <c r="AN698">
        <v>0</v>
      </c>
      <c r="AO698">
        <v>1</v>
      </c>
      <c r="AP698">
        <v>0</v>
      </c>
      <c r="AQ698">
        <v>0</v>
      </c>
      <c r="AR698">
        <v>0</v>
      </c>
      <c r="AS698" t="s">
        <v>6</v>
      </c>
      <c r="AT698">
        <v>3</v>
      </c>
      <c r="AU698" t="s">
        <v>6</v>
      </c>
      <c r="AV698">
        <v>0</v>
      </c>
      <c r="AW698">
        <v>2</v>
      </c>
      <c r="AX698">
        <v>16782717</v>
      </c>
      <c r="AY698">
        <v>1</v>
      </c>
      <c r="AZ698">
        <v>0</v>
      </c>
      <c r="BA698">
        <v>675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Y698*Source!I398</f>
        <v>1.2000000000000002</v>
      </c>
      <c r="CY698">
        <f t="shared" si="132"/>
        <v>190.48</v>
      </c>
      <c r="CZ698">
        <f t="shared" si="133"/>
        <v>28.6</v>
      </c>
      <c r="DA698">
        <f t="shared" si="134"/>
        <v>6.66</v>
      </c>
      <c r="DB698">
        <f t="shared" si="124"/>
        <v>85.8</v>
      </c>
      <c r="DC698">
        <f t="shared" si="125"/>
        <v>0</v>
      </c>
    </row>
    <row r="699" spans="1:107" x14ac:dyDescent="0.2">
      <c r="A699">
        <f>ROW(Source!A398)</f>
        <v>398</v>
      </c>
      <c r="B699">
        <v>16781639</v>
      </c>
      <c r="C699">
        <v>16782704</v>
      </c>
      <c r="D699">
        <v>15220346</v>
      </c>
      <c r="E699">
        <v>1</v>
      </c>
      <c r="F699">
        <v>1</v>
      </c>
      <c r="G699">
        <v>1</v>
      </c>
      <c r="H699">
        <v>3</v>
      </c>
      <c r="I699" t="s">
        <v>458</v>
      </c>
      <c r="J699" t="s">
        <v>460</v>
      </c>
      <c r="K699" t="s">
        <v>459</v>
      </c>
      <c r="L699">
        <v>1354</v>
      </c>
      <c r="N699">
        <v>1010</v>
      </c>
      <c r="O699" t="s">
        <v>378</v>
      </c>
      <c r="P699" t="s">
        <v>378</v>
      </c>
      <c r="Q699">
        <v>1</v>
      </c>
      <c r="W699">
        <v>0</v>
      </c>
      <c r="X699">
        <v>-1660413777</v>
      </c>
      <c r="Y699">
        <v>100</v>
      </c>
      <c r="AA699">
        <v>2661.54</v>
      </c>
      <c r="AB699">
        <v>0</v>
      </c>
      <c r="AC699">
        <v>0</v>
      </c>
      <c r="AD699">
        <v>0</v>
      </c>
      <c r="AE699">
        <v>399.63</v>
      </c>
      <c r="AF699">
        <v>0</v>
      </c>
      <c r="AG699">
        <v>0</v>
      </c>
      <c r="AH699">
        <v>0</v>
      </c>
      <c r="AI699">
        <v>6.66</v>
      </c>
      <c r="AJ699">
        <v>1</v>
      </c>
      <c r="AK699">
        <v>1</v>
      </c>
      <c r="AL699">
        <v>1</v>
      </c>
      <c r="AN699">
        <v>0</v>
      </c>
      <c r="AO699">
        <v>0</v>
      </c>
      <c r="AP699">
        <v>0</v>
      </c>
      <c r="AQ699">
        <v>0</v>
      </c>
      <c r="AR699">
        <v>0</v>
      </c>
      <c r="AS699" t="s">
        <v>6</v>
      </c>
      <c r="AT699">
        <v>100</v>
      </c>
      <c r="AU699" t="s">
        <v>6</v>
      </c>
      <c r="AV699">
        <v>0</v>
      </c>
      <c r="AW699">
        <v>1</v>
      </c>
      <c r="AX699">
        <v>-1</v>
      </c>
      <c r="AY699">
        <v>0</v>
      </c>
      <c r="AZ699">
        <v>0</v>
      </c>
      <c r="BA699" t="s">
        <v>6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Y699*Source!I398</f>
        <v>40</v>
      </c>
      <c r="CY699">
        <f t="shared" si="132"/>
        <v>2661.54</v>
      </c>
      <c r="CZ699">
        <f t="shared" si="133"/>
        <v>399.63</v>
      </c>
      <c r="DA699">
        <f t="shared" si="134"/>
        <v>6.66</v>
      </c>
      <c r="DB699">
        <f t="shared" si="124"/>
        <v>39963</v>
      </c>
      <c r="DC699">
        <f t="shared" si="125"/>
        <v>0</v>
      </c>
    </row>
    <row r="700" spans="1:107" x14ac:dyDescent="0.2">
      <c r="A700">
        <f>ROW(Source!A398)</f>
        <v>398</v>
      </c>
      <c r="B700">
        <v>16781639</v>
      </c>
      <c r="C700">
        <v>16782704</v>
      </c>
      <c r="D700">
        <v>15164559</v>
      </c>
      <c r="E700">
        <v>17</v>
      </c>
      <c r="F700">
        <v>1</v>
      </c>
      <c r="G700">
        <v>1</v>
      </c>
      <c r="H700">
        <v>3</v>
      </c>
      <c r="I700" t="s">
        <v>692</v>
      </c>
      <c r="J700" t="s">
        <v>6</v>
      </c>
      <c r="K700" t="s">
        <v>693</v>
      </c>
      <c r="L700">
        <v>1374</v>
      </c>
      <c r="N700">
        <v>1013</v>
      </c>
      <c r="O700" t="s">
        <v>694</v>
      </c>
      <c r="P700" t="s">
        <v>694</v>
      </c>
      <c r="Q700">
        <v>1</v>
      </c>
      <c r="W700">
        <v>0</v>
      </c>
      <c r="X700">
        <v>-1731369543</v>
      </c>
      <c r="Y700">
        <v>50.31</v>
      </c>
      <c r="AA700">
        <v>1</v>
      </c>
      <c r="AB700">
        <v>0</v>
      </c>
      <c r="AC700">
        <v>0</v>
      </c>
      <c r="AD700">
        <v>0</v>
      </c>
      <c r="AE700">
        <v>1</v>
      </c>
      <c r="AF700">
        <v>0</v>
      </c>
      <c r="AG700">
        <v>0</v>
      </c>
      <c r="AH700">
        <v>0</v>
      </c>
      <c r="AI700">
        <v>1</v>
      </c>
      <c r="AJ700">
        <v>1</v>
      </c>
      <c r="AK700">
        <v>1</v>
      </c>
      <c r="AL700">
        <v>1</v>
      </c>
      <c r="AN700">
        <v>0</v>
      </c>
      <c r="AO700">
        <v>1</v>
      </c>
      <c r="AP700">
        <v>0</v>
      </c>
      <c r="AQ700">
        <v>0</v>
      </c>
      <c r="AR700">
        <v>0</v>
      </c>
      <c r="AS700" t="s">
        <v>6</v>
      </c>
      <c r="AT700">
        <v>50.31</v>
      </c>
      <c r="AU700" t="s">
        <v>6</v>
      </c>
      <c r="AV700">
        <v>0</v>
      </c>
      <c r="AW700">
        <v>2</v>
      </c>
      <c r="AX700">
        <v>16782718</v>
      </c>
      <c r="AY700">
        <v>1</v>
      </c>
      <c r="AZ700">
        <v>0</v>
      </c>
      <c r="BA700">
        <v>676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Y700*Source!I398</f>
        <v>20.124000000000002</v>
      </c>
      <c r="CY700">
        <f t="shared" si="132"/>
        <v>1</v>
      </c>
      <c r="CZ700">
        <f t="shared" si="133"/>
        <v>1</v>
      </c>
      <c r="DA700">
        <f t="shared" si="134"/>
        <v>1</v>
      </c>
      <c r="DB700">
        <f t="shared" si="124"/>
        <v>50.31</v>
      </c>
      <c r="DC700">
        <f t="shared" si="125"/>
        <v>0</v>
      </c>
    </row>
    <row r="701" spans="1:107" x14ac:dyDescent="0.2">
      <c r="A701">
        <f>ROW(Source!A406)</f>
        <v>406</v>
      </c>
      <c r="B701">
        <v>16781625</v>
      </c>
      <c r="C701">
        <v>16782785</v>
      </c>
      <c r="D701">
        <v>15436014</v>
      </c>
      <c r="E701">
        <v>1</v>
      </c>
      <c r="F701">
        <v>1</v>
      </c>
      <c r="G701">
        <v>1</v>
      </c>
      <c r="H701">
        <v>1</v>
      </c>
      <c r="I701" t="s">
        <v>1019</v>
      </c>
      <c r="J701" t="s">
        <v>6</v>
      </c>
      <c r="K701" t="s">
        <v>1020</v>
      </c>
      <c r="L701">
        <v>1191</v>
      </c>
      <c r="N701">
        <v>1013</v>
      </c>
      <c r="O701" t="s">
        <v>660</v>
      </c>
      <c r="P701" t="s">
        <v>660</v>
      </c>
      <c r="Q701">
        <v>1</v>
      </c>
      <c r="W701">
        <v>0</v>
      </c>
      <c r="X701">
        <v>-784637506</v>
      </c>
      <c r="Y701">
        <v>13.4</v>
      </c>
      <c r="AA701">
        <v>0</v>
      </c>
      <c r="AB701">
        <v>0</v>
      </c>
      <c r="AC701">
        <v>0</v>
      </c>
      <c r="AD701">
        <v>8.74</v>
      </c>
      <c r="AE701">
        <v>0</v>
      </c>
      <c r="AF701">
        <v>0</v>
      </c>
      <c r="AG701">
        <v>0</v>
      </c>
      <c r="AH701">
        <v>8.74</v>
      </c>
      <c r="AI701">
        <v>1</v>
      </c>
      <c r="AJ701">
        <v>1</v>
      </c>
      <c r="AK701">
        <v>1</v>
      </c>
      <c r="AL701">
        <v>1</v>
      </c>
      <c r="AN701">
        <v>0</v>
      </c>
      <c r="AO701">
        <v>1</v>
      </c>
      <c r="AP701">
        <v>0</v>
      </c>
      <c r="AQ701">
        <v>0</v>
      </c>
      <c r="AR701">
        <v>0</v>
      </c>
      <c r="AS701" t="s">
        <v>6</v>
      </c>
      <c r="AT701">
        <v>13.4</v>
      </c>
      <c r="AU701" t="s">
        <v>6</v>
      </c>
      <c r="AV701">
        <v>1</v>
      </c>
      <c r="AW701">
        <v>2</v>
      </c>
      <c r="AX701">
        <v>16782786</v>
      </c>
      <c r="AY701">
        <v>1</v>
      </c>
      <c r="AZ701">
        <v>0</v>
      </c>
      <c r="BA701">
        <v>677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Y701*Source!I406</f>
        <v>13.4</v>
      </c>
      <c r="CY701">
        <f>AD701</f>
        <v>8.74</v>
      </c>
      <c r="CZ701">
        <f>AH701</f>
        <v>8.74</v>
      </c>
      <c r="DA701">
        <f>AL701</f>
        <v>1</v>
      </c>
      <c r="DB701">
        <f t="shared" si="124"/>
        <v>117.12</v>
      </c>
      <c r="DC701">
        <f t="shared" si="125"/>
        <v>0</v>
      </c>
    </row>
    <row r="702" spans="1:107" x14ac:dyDescent="0.2">
      <c r="A702">
        <f>ROW(Source!A406)</f>
        <v>406</v>
      </c>
      <c r="B702">
        <v>16781625</v>
      </c>
      <c r="C702">
        <v>16782785</v>
      </c>
      <c r="D702">
        <v>15164559</v>
      </c>
      <c r="E702">
        <v>17</v>
      </c>
      <c r="F702">
        <v>1</v>
      </c>
      <c r="G702">
        <v>1</v>
      </c>
      <c r="H702">
        <v>3</v>
      </c>
      <c r="I702" t="s">
        <v>692</v>
      </c>
      <c r="J702" t="s">
        <v>6</v>
      </c>
      <c r="K702" t="s">
        <v>693</v>
      </c>
      <c r="L702">
        <v>1374</v>
      </c>
      <c r="N702">
        <v>1013</v>
      </c>
      <c r="O702" t="s">
        <v>694</v>
      </c>
      <c r="P702" t="s">
        <v>694</v>
      </c>
      <c r="Q702">
        <v>1</v>
      </c>
      <c r="W702">
        <v>0</v>
      </c>
      <c r="X702">
        <v>-1731369543</v>
      </c>
      <c r="Y702">
        <v>2.34</v>
      </c>
      <c r="AA702">
        <v>1</v>
      </c>
      <c r="AB702">
        <v>0</v>
      </c>
      <c r="AC702">
        <v>0</v>
      </c>
      <c r="AD702">
        <v>0</v>
      </c>
      <c r="AE702">
        <v>1</v>
      </c>
      <c r="AF702">
        <v>0</v>
      </c>
      <c r="AG702">
        <v>0</v>
      </c>
      <c r="AH702">
        <v>0</v>
      </c>
      <c r="AI702">
        <v>1</v>
      </c>
      <c r="AJ702">
        <v>1</v>
      </c>
      <c r="AK702">
        <v>1</v>
      </c>
      <c r="AL702">
        <v>1</v>
      </c>
      <c r="AN702">
        <v>0</v>
      </c>
      <c r="AO702">
        <v>1</v>
      </c>
      <c r="AP702">
        <v>0</v>
      </c>
      <c r="AQ702">
        <v>0</v>
      </c>
      <c r="AR702">
        <v>0</v>
      </c>
      <c r="AS702" t="s">
        <v>6</v>
      </c>
      <c r="AT702">
        <v>2.34</v>
      </c>
      <c r="AU702" t="s">
        <v>6</v>
      </c>
      <c r="AV702">
        <v>0</v>
      </c>
      <c r="AW702">
        <v>2</v>
      </c>
      <c r="AX702">
        <v>16782788</v>
      </c>
      <c r="AY702">
        <v>1</v>
      </c>
      <c r="AZ702">
        <v>0</v>
      </c>
      <c r="BA702">
        <v>679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Y702*Source!I406</f>
        <v>2.34</v>
      </c>
      <c r="CY702">
        <f>AA702</f>
        <v>1</v>
      </c>
      <c r="CZ702">
        <f>AE702</f>
        <v>1</v>
      </c>
      <c r="DA702">
        <f>AI702</f>
        <v>1</v>
      </c>
      <c r="DB702">
        <f t="shared" si="124"/>
        <v>2.34</v>
      </c>
      <c r="DC702">
        <f t="shared" si="125"/>
        <v>0</v>
      </c>
    </row>
    <row r="703" spans="1:107" x14ac:dyDescent="0.2">
      <c r="A703">
        <f>ROW(Source!A406)</f>
        <v>406</v>
      </c>
      <c r="B703">
        <v>16781625</v>
      </c>
      <c r="C703">
        <v>16782785</v>
      </c>
      <c r="D703">
        <v>0</v>
      </c>
      <c r="E703">
        <v>0</v>
      </c>
      <c r="F703">
        <v>1</v>
      </c>
      <c r="G703">
        <v>1</v>
      </c>
      <c r="H703">
        <v>3</v>
      </c>
      <c r="I703" t="s">
        <v>470</v>
      </c>
      <c r="J703" t="s">
        <v>6</v>
      </c>
      <c r="K703" t="s">
        <v>471</v>
      </c>
      <c r="L703">
        <v>1371</v>
      </c>
      <c r="N703">
        <v>1013</v>
      </c>
      <c r="O703" t="s">
        <v>35</v>
      </c>
      <c r="P703" t="s">
        <v>35</v>
      </c>
      <c r="Q703">
        <v>1</v>
      </c>
      <c r="W703">
        <v>0</v>
      </c>
      <c r="X703">
        <v>1226987375</v>
      </c>
      <c r="Y703">
        <v>1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1</v>
      </c>
      <c r="AJ703">
        <v>1</v>
      </c>
      <c r="AK703">
        <v>1</v>
      </c>
      <c r="AL703">
        <v>1</v>
      </c>
      <c r="AN703">
        <v>0</v>
      </c>
      <c r="AO703">
        <v>0</v>
      </c>
      <c r="AP703">
        <v>0</v>
      </c>
      <c r="AQ703">
        <v>0</v>
      </c>
      <c r="AR703">
        <v>0</v>
      </c>
      <c r="AS703" t="s">
        <v>6</v>
      </c>
      <c r="AT703">
        <v>1</v>
      </c>
      <c r="AU703" t="s">
        <v>6</v>
      </c>
      <c r="AV703">
        <v>0</v>
      </c>
      <c r="AW703">
        <v>1</v>
      </c>
      <c r="AX703">
        <v>-1</v>
      </c>
      <c r="AY703">
        <v>0</v>
      </c>
      <c r="AZ703">
        <v>0</v>
      </c>
      <c r="BA703" t="s">
        <v>6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Y703*Source!I406</f>
        <v>1</v>
      </c>
      <c r="CY703">
        <f>AA703</f>
        <v>0</v>
      </c>
      <c r="CZ703">
        <f>AE703</f>
        <v>0</v>
      </c>
      <c r="DA703">
        <f>AI703</f>
        <v>1</v>
      </c>
      <c r="DB703">
        <f t="shared" si="124"/>
        <v>0</v>
      </c>
      <c r="DC703">
        <f t="shared" si="125"/>
        <v>0</v>
      </c>
    </row>
    <row r="704" spans="1:107" x14ac:dyDescent="0.2">
      <c r="A704">
        <f>ROW(Source!A407)</f>
        <v>407</v>
      </c>
      <c r="B704">
        <v>16781639</v>
      </c>
      <c r="C704">
        <v>16782785</v>
      </c>
      <c r="D704">
        <v>15436014</v>
      </c>
      <c r="E704">
        <v>1</v>
      </c>
      <c r="F704">
        <v>1</v>
      </c>
      <c r="G704">
        <v>1</v>
      </c>
      <c r="H704">
        <v>1</v>
      </c>
      <c r="I704" t="s">
        <v>1019</v>
      </c>
      <c r="J704" t="s">
        <v>6</v>
      </c>
      <c r="K704" t="s">
        <v>1020</v>
      </c>
      <c r="L704">
        <v>1191</v>
      </c>
      <c r="N704">
        <v>1013</v>
      </c>
      <c r="O704" t="s">
        <v>660</v>
      </c>
      <c r="P704" t="s">
        <v>660</v>
      </c>
      <c r="Q704">
        <v>1</v>
      </c>
      <c r="W704">
        <v>0</v>
      </c>
      <c r="X704">
        <v>-784637506</v>
      </c>
      <c r="Y704">
        <v>13.4</v>
      </c>
      <c r="AA704">
        <v>0</v>
      </c>
      <c r="AB704">
        <v>0</v>
      </c>
      <c r="AC704">
        <v>0</v>
      </c>
      <c r="AD704">
        <v>58.21</v>
      </c>
      <c r="AE704">
        <v>0</v>
      </c>
      <c r="AF704">
        <v>0</v>
      </c>
      <c r="AG704">
        <v>0</v>
      </c>
      <c r="AH704">
        <v>8.74</v>
      </c>
      <c r="AI704">
        <v>1</v>
      </c>
      <c r="AJ704">
        <v>1</v>
      </c>
      <c r="AK704">
        <v>1</v>
      </c>
      <c r="AL704">
        <v>6.66</v>
      </c>
      <c r="AN704">
        <v>0</v>
      </c>
      <c r="AO704">
        <v>1</v>
      </c>
      <c r="AP704">
        <v>0</v>
      </c>
      <c r="AQ704">
        <v>0</v>
      </c>
      <c r="AR704">
        <v>0</v>
      </c>
      <c r="AS704" t="s">
        <v>6</v>
      </c>
      <c r="AT704">
        <v>13.4</v>
      </c>
      <c r="AU704" t="s">
        <v>6</v>
      </c>
      <c r="AV704">
        <v>1</v>
      </c>
      <c r="AW704">
        <v>2</v>
      </c>
      <c r="AX704">
        <v>16782786</v>
      </c>
      <c r="AY704">
        <v>1</v>
      </c>
      <c r="AZ704">
        <v>0</v>
      </c>
      <c r="BA704">
        <v>680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Y704*Source!I407</f>
        <v>13.4</v>
      </c>
      <c r="CY704">
        <f>AD704</f>
        <v>58.21</v>
      </c>
      <c r="CZ704">
        <f>AH704</f>
        <v>8.74</v>
      </c>
      <c r="DA704">
        <f>AL704</f>
        <v>6.66</v>
      </c>
      <c r="DB704">
        <f t="shared" si="124"/>
        <v>117.12</v>
      </c>
      <c r="DC704">
        <f t="shared" si="125"/>
        <v>0</v>
      </c>
    </row>
    <row r="705" spans="1:107" x14ac:dyDescent="0.2">
      <c r="A705">
        <f>ROW(Source!A407)</f>
        <v>407</v>
      </c>
      <c r="B705">
        <v>16781639</v>
      </c>
      <c r="C705">
        <v>16782785</v>
      </c>
      <c r="D705">
        <v>15164559</v>
      </c>
      <c r="E705">
        <v>17</v>
      </c>
      <c r="F705">
        <v>1</v>
      </c>
      <c r="G705">
        <v>1</v>
      </c>
      <c r="H705">
        <v>3</v>
      </c>
      <c r="I705" t="s">
        <v>692</v>
      </c>
      <c r="J705" t="s">
        <v>6</v>
      </c>
      <c r="K705" t="s">
        <v>693</v>
      </c>
      <c r="L705">
        <v>1374</v>
      </c>
      <c r="N705">
        <v>1013</v>
      </c>
      <c r="O705" t="s">
        <v>694</v>
      </c>
      <c r="P705" t="s">
        <v>694</v>
      </c>
      <c r="Q705">
        <v>1</v>
      </c>
      <c r="W705">
        <v>0</v>
      </c>
      <c r="X705">
        <v>-1731369543</v>
      </c>
      <c r="Y705">
        <v>2.34</v>
      </c>
      <c r="AA705">
        <v>1</v>
      </c>
      <c r="AB705">
        <v>0</v>
      </c>
      <c r="AC705">
        <v>0</v>
      </c>
      <c r="AD705">
        <v>0</v>
      </c>
      <c r="AE705">
        <v>1</v>
      </c>
      <c r="AF705">
        <v>0</v>
      </c>
      <c r="AG705">
        <v>0</v>
      </c>
      <c r="AH705">
        <v>0</v>
      </c>
      <c r="AI705">
        <v>1</v>
      </c>
      <c r="AJ705">
        <v>1</v>
      </c>
      <c r="AK705">
        <v>1</v>
      </c>
      <c r="AL705">
        <v>1</v>
      </c>
      <c r="AN705">
        <v>0</v>
      </c>
      <c r="AO705">
        <v>1</v>
      </c>
      <c r="AP705">
        <v>0</v>
      </c>
      <c r="AQ705">
        <v>0</v>
      </c>
      <c r="AR705">
        <v>0</v>
      </c>
      <c r="AS705" t="s">
        <v>6</v>
      </c>
      <c r="AT705">
        <v>2.34</v>
      </c>
      <c r="AU705" t="s">
        <v>6</v>
      </c>
      <c r="AV705">
        <v>0</v>
      </c>
      <c r="AW705">
        <v>2</v>
      </c>
      <c r="AX705">
        <v>16782788</v>
      </c>
      <c r="AY705">
        <v>1</v>
      </c>
      <c r="AZ705">
        <v>0</v>
      </c>
      <c r="BA705">
        <v>682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Y705*Source!I407</f>
        <v>2.34</v>
      </c>
      <c r="CY705">
        <f>AA705</f>
        <v>1</v>
      </c>
      <c r="CZ705">
        <f>AE705</f>
        <v>1</v>
      </c>
      <c r="DA705">
        <f>AI705</f>
        <v>1</v>
      </c>
      <c r="DB705">
        <f t="shared" si="124"/>
        <v>2.34</v>
      </c>
      <c r="DC705">
        <f t="shared" si="125"/>
        <v>0</v>
      </c>
    </row>
    <row r="706" spans="1:107" x14ac:dyDescent="0.2">
      <c r="A706">
        <f>ROW(Source!A407)</f>
        <v>407</v>
      </c>
      <c r="B706">
        <v>16781639</v>
      </c>
      <c r="C706">
        <v>16782785</v>
      </c>
      <c r="D706">
        <v>0</v>
      </c>
      <c r="E706">
        <v>0</v>
      </c>
      <c r="F706">
        <v>1</v>
      </c>
      <c r="G706">
        <v>1</v>
      </c>
      <c r="H706">
        <v>3</v>
      </c>
      <c r="I706" t="s">
        <v>470</v>
      </c>
      <c r="J706" t="s">
        <v>6</v>
      </c>
      <c r="K706" t="s">
        <v>471</v>
      </c>
      <c r="L706">
        <v>1371</v>
      </c>
      <c r="N706">
        <v>1013</v>
      </c>
      <c r="O706" t="s">
        <v>35</v>
      </c>
      <c r="P706" t="s">
        <v>35</v>
      </c>
      <c r="Q706">
        <v>1</v>
      </c>
      <c r="W706">
        <v>0</v>
      </c>
      <c r="X706">
        <v>1226987375</v>
      </c>
      <c r="Y706">
        <v>1</v>
      </c>
      <c r="AA706">
        <v>197369.57</v>
      </c>
      <c r="AB706">
        <v>0</v>
      </c>
      <c r="AC706">
        <v>0</v>
      </c>
      <c r="AD706">
        <v>0</v>
      </c>
      <c r="AE706">
        <v>29635.07</v>
      </c>
      <c r="AF706">
        <v>0</v>
      </c>
      <c r="AG706">
        <v>0</v>
      </c>
      <c r="AH706">
        <v>0</v>
      </c>
      <c r="AI706">
        <v>6.66</v>
      </c>
      <c r="AJ706">
        <v>1</v>
      </c>
      <c r="AK706">
        <v>1</v>
      </c>
      <c r="AL706">
        <v>1</v>
      </c>
      <c r="AN706">
        <v>0</v>
      </c>
      <c r="AO706">
        <v>0</v>
      </c>
      <c r="AP706">
        <v>0</v>
      </c>
      <c r="AQ706">
        <v>0</v>
      </c>
      <c r="AR706">
        <v>0</v>
      </c>
      <c r="AS706" t="s">
        <v>6</v>
      </c>
      <c r="AT706">
        <v>1</v>
      </c>
      <c r="AU706" t="s">
        <v>6</v>
      </c>
      <c r="AV706">
        <v>0</v>
      </c>
      <c r="AW706">
        <v>1</v>
      </c>
      <c r="AX706">
        <v>-1</v>
      </c>
      <c r="AY706">
        <v>0</v>
      </c>
      <c r="AZ706">
        <v>0</v>
      </c>
      <c r="BA706" t="s">
        <v>6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Y706*Source!I407</f>
        <v>1</v>
      </c>
      <c r="CY706">
        <f>AA706</f>
        <v>197369.57</v>
      </c>
      <c r="CZ706">
        <f>AE706</f>
        <v>29635.07</v>
      </c>
      <c r="DA706">
        <f>AI706</f>
        <v>6.66</v>
      </c>
      <c r="DB706">
        <f t="shared" si="124"/>
        <v>29635.07</v>
      </c>
      <c r="DC706">
        <f t="shared" si="125"/>
        <v>0</v>
      </c>
    </row>
    <row r="707" spans="1:107" x14ac:dyDescent="0.2">
      <c r="A707">
        <f>ROW(Source!A410)</f>
        <v>410</v>
      </c>
      <c r="B707">
        <v>16781625</v>
      </c>
      <c r="C707">
        <v>16782814</v>
      </c>
      <c r="D707">
        <v>15446300</v>
      </c>
      <c r="E707">
        <v>1</v>
      </c>
      <c r="F707">
        <v>1</v>
      </c>
      <c r="G707">
        <v>1</v>
      </c>
      <c r="H707">
        <v>1</v>
      </c>
      <c r="I707" t="s">
        <v>669</v>
      </c>
      <c r="J707" t="s">
        <v>6</v>
      </c>
      <c r="K707" t="s">
        <v>670</v>
      </c>
      <c r="L707">
        <v>1191</v>
      </c>
      <c r="N707">
        <v>1013</v>
      </c>
      <c r="O707" t="s">
        <v>660</v>
      </c>
      <c r="P707" t="s">
        <v>660</v>
      </c>
      <c r="Q707">
        <v>1</v>
      </c>
      <c r="W707">
        <v>0</v>
      </c>
      <c r="X707">
        <v>912892513</v>
      </c>
      <c r="Y707">
        <v>2.37</v>
      </c>
      <c r="AA707">
        <v>0</v>
      </c>
      <c r="AB707">
        <v>0</v>
      </c>
      <c r="AC707">
        <v>0</v>
      </c>
      <c r="AD707">
        <v>9.92</v>
      </c>
      <c r="AE707">
        <v>0</v>
      </c>
      <c r="AF707">
        <v>0</v>
      </c>
      <c r="AG707">
        <v>0</v>
      </c>
      <c r="AH707">
        <v>9.92</v>
      </c>
      <c r="AI707">
        <v>1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6</v>
      </c>
      <c r="AT707">
        <v>2.37</v>
      </c>
      <c r="AU707" t="s">
        <v>6</v>
      </c>
      <c r="AV707">
        <v>1</v>
      </c>
      <c r="AW707">
        <v>2</v>
      </c>
      <c r="AX707">
        <v>16782815</v>
      </c>
      <c r="AY707">
        <v>1</v>
      </c>
      <c r="AZ707">
        <v>0</v>
      </c>
      <c r="BA707">
        <v>683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Y707*Source!I410</f>
        <v>2.37</v>
      </c>
      <c r="CY707">
        <f>AD707</f>
        <v>9.92</v>
      </c>
      <c r="CZ707">
        <f>AH707</f>
        <v>9.92</v>
      </c>
      <c r="DA707">
        <f>AL707</f>
        <v>1</v>
      </c>
      <c r="DB707">
        <f t="shared" si="124"/>
        <v>23.51</v>
      </c>
      <c r="DC707">
        <f t="shared" si="125"/>
        <v>0</v>
      </c>
    </row>
    <row r="708" spans="1:107" x14ac:dyDescent="0.2">
      <c r="A708">
        <f>ROW(Source!A410)</f>
        <v>410</v>
      </c>
      <c r="B708">
        <v>16781625</v>
      </c>
      <c r="C708">
        <v>16782814</v>
      </c>
      <c r="D708">
        <v>15430395</v>
      </c>
      <c r="E708">
        <v>1</v>
      </c>
      <c r="F708">
        <v>1</v>
      </c>
      <c r="G708">
        <v>1</v>
      </c>
      <c r="H708">
        <v>1</v>
      </c>
      <c r="I708" t="s">
        <v>661</v>
      </c>
      <c r="J708" t="s">
        <v>6</v>
      </c>
      <c r="K708" t="s">
        <v>662</v>
      </c>
      <c r="L708">
        <v>1191</v>
      </c>
      <c r="N708">
        <v>1013</v>
      </c>
      <c r="O708" t="s">
        <v>660</v>
      </c>
      <c r="P708" t="s">
        <v>660</v>
      </c>
      <c r="Q708">
        <v>1</v>
      </c>
      <c r="W708">
        <v>0</v>
      </c>
      <c r="X708">
        <v>-1417349443</v>
      </c>
      <c r="Y708">
        <v>0.53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1</v>
      </c>
      <c r="AJ708">
        <v>1</v>
      </c>
      <c r="AK708">
        <v>1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6</v>
      </c>
      <c r="AT708">
        <v>0.53</v>
      </c>
      <c r="AU708" t="s">
        <v>6</v>
      </c>
      <c r="AV708">
        <v>2</v>
      </c>
      <c r="AW708">
        <v>2</v>
      </c>
      <c r="AX708">
        <v>16782816</v>
      </c>
      <c r="AY708">
        <v>1</v>
      </c>
      <c r="AZ708">
        <v>0</v>
      </c>
      <c r="BA708">
        <v>684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Y708*Source!I410</f>
        <v>0.53</v>
      </c>
      <c r="CY708">
        <f>AD708</f>
        <v>0</v>
      </c>
      <c r="CZ708">
        <f>AH708</f>
        <v>0</v>
      </c>
      <c r="DA708">
        <f>AL708</f>
        <v>1</v>
      </c>
      <c r="DB708">
        <f t="shared" si="124"/>
        <v>0</v>
      </c>
      <c r="DC708">
        <f t="shared" si="125"/>
        <v>0</v>
      </c>
    </row>
    <row r="709" spans="1:107" x14ac:dyDescent="0.2">
      <c r="A709">
        <f>ROW(Source!A410)</f>
        <v>410</v>
      </c>
      <c r="B709">
        <v>16781625</v>
      </c>
      <c r="C709">
        <v>16782814</v>
      </c>
      <c r="D709">
        <v>15247499</v>
      </c>
      <c r="E709">
        <v>1</v>
      </c>
      <c r="F709">
        <v>1</v>
      </c>
      <c r="G709">
        <v>1</v>
      </c>
      <c r="H709">
        <v>2</v>
      </c>
      <c r="I709" t="s">
        <v>1021</v>
      </c>
      <c r="J709" t="s">
        <v>1022</v>
      </c>
      <c r="K709" t="s">
        <v>1023</v>
      </c>
      <c r="L709">
        <v>1368</v>
      </c>
      <c r="N709">
        <v>1011</v>
      </c>
      <c r="O709" t="s">
        <v>666</v>
      </c>
      <c r="P709" t="s">
        <v>666</v>
      </c>
      <c r="Q709">
        <v>1</v>
      </c>
      <c r="W709">
        <v>0</v>
      </c>
      <c r="X709">
        <v>913578523</v>
      </c>
      <c r="Y709">
        <v>0.28999999999999998</v>
      </c>
      <c r="AA709">
        <v>0</v>
      </c>
      <c r="AB709">
        <v>2.99</v>
      </c>
      <c r="AC709">
        <v>0</v>
      </c>
      <c r="AD709">
        <v>0</v>
      </c>
      <c r="AE709">
        <v>0</v>
      </c>
      <c r="AF709">
        <v>2.99</v>
      </c>
      <c r="AG709">
        <v>0</v>
      </c>
      <c r="AH709">
        <v>0</v>
      </c>
      <c r="AI709">
        <v>1</v>
      </c>
      <c r="AJ709">
        <v>1</v>
      </c>
      <c r="AK709">
        <v>1</v>
      </c>
      <c r="AL709">
        <v>1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6</v>
      </c>
      <c r="AT709">
        <v>0.28999999999999998</v>
      </c>
      <c r="AU709" t="s">
        <v>6</v>
      </c>
      <c r="AV709">
        <v>0</v>
      </c>
      <c r="AW709">
        <v>2</v>
      </c>
      <c r="AX709">
        <v>16782817</v>
      </c>
      <c r="AY709">
        <v>1</v>
      </c>
      <c r="AZ709">
        <v>0</v>
      </c>
      <c r="BA709">
        <v>685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Y709*Source!I410</f>
        <v>0.28999999999999998</v>
      </c>
      <c r="CY709">
        <f>AB709</f>
        <v>2.99</v>
      </c>
      <c r="CZ709">
        <f>AF709</f>
        <v>2.99</v>
      </c>
      <c r="DA709">
        <f>AJ709</f>
        <v>1</v>
      </c>
      <c r="DB709">
        <f t="shared" si="124"/>
        <v>0.87</v>
      </c>
      <c r="DC709">
        <f t="shared" si="125"/>
        <v>0</v>
      </c>
    </row>
    <row r="710" spans="1:107" x14ac:dyDescent="0.2">
      <c r="A710">
        <f>ROW(Source!A410)</f>
        <v>410</v>
      </c>
      <c r="B710">
        <v>16781625</v>
      </c>
      <c r="C710">
        <v>16782814</v>
      </c>
      <c r="D710">
        <v>15247680</v>
      </c>
      <c r="E710">
        <v>1</v>
      </c>
      <c r="F710">
        <v>1</v>
      </c>
      <c r="G710">
        <v>1</v>
      </c>
      <c r="H710">
        <v>2</v>
      </c>
      <c r="I710" t="s">
        <v>671</v>
      </c>
      <c r="J710" t="s">
        <v>672</v>
      </c>
      <c r="K710" t="s">
        <v>673</v>
      </c>
      <c r="L710">
        <v>1368</v>
      </c>
      <c r="N710">
        <v>1011</v>
      </c>
      <c r="O710" t="s">
        <v>666</v>
      </c>
      <c r="P710" t="s">
        <v>666</v>
      </c>
      <c r="Q710">
        <v>1</v>
      </c>
      <c r="W710">
        <v>0</v>
      </c>
      <c r="X710">
        <v>-1718674368</v>
      </c>
      <c r="Y710">
        <v>0.12</v>
      </c>
      <c r="AA710">
        <v>0</v>
      </c>
      <c r="AB710">
        <v>111.99</v>
      </c>
      <c r="AC710">
        <v>13.5</v>
      </c>
      <c r="AD710">
        <v>0</v>
      </c>
      <c r="AE710">
        <v>0</v>
      </c>
      <c r="AF710">
        <v>111.99</v>
      </c>
      <c r="AG710">
        <v>13.5</v>
      </c>
      <c r="AH710">
        <v>0</v>
      </c>
      <c r="AI710">
        <v>1</v>
      </c>
      <c r="AJ710">
        <v>1</v>
      </c>
      <c r="AK710">
        <v>1</v>
      </c>
      <c r="AL710">
        <v>1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6</v>
      </c>
      <c r="AT710">
        <v>0.12</v>
      </c>
      <c r="AU710" t="s">
        <v>6</v>
      </c>
      <c r="AV710">
        <v>0</v>
      </c>
      <c r="AW710">
        <v>2</v>
      </c>
      <c r="AX710">
        <v>16782818</v>
      </c>
      <c r="AY710">
        <v>1</v>
      </c>
      <c r="AZ710">
        <v>0</v>
      </c>
      <c r="BA710">
        <v>686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Y710*Source!I410</f>
        <v>0.12</v>
      </c>
      <c r="CY710">
        <f>AB710</f>
        <v>111.99</v>
      </c>
      <c r="CZ710">
        <f>AF710</f>
        <v>111.99</v>
      </c>
      <c r="DA710">
        <f>AJ710</f>
        <v>1</v>
      </c>
      <c r="DB710">
        <f t="shared" si="124"/>
        <v>13.44</v>
      </c>
      <c r="DC710">
        <f t="shared" si="125"/>
        <v>1.62</v>
      </c>
    </row>
    <row r="711" spans="1:107" x14ac:dyDescent="0.2">
      <c r="A711">
        <f>ROW(Source!A410)</f>
        <v>410</v>
      </c>
      <c r="B711">
        <v>16781625</v>
      </c>
      <c r="C711">
        <v>16782814</v>
      </c>
      <c r="D711">
        <v>15249073</v>
      </c>
      <c r="E711">
        <v>1</v>
      </c>
      <c r="F711">
        <v>1</v>
      </c>
      <c r="G711">
        <v>1</v>
      </c>
      <c r="H711">
        <v>2</v>
      </c>
      <c r="I711" t="s">
        <v>674</v>
      </c>
      <c r="J711" t="s">
        <v>675</v>
      </c>
      <c r="K711" t="s">
        <v>676</v>
      </c>
      <c r="L711">
        <v>1368</v>
      </c>
      <c r="N711">
        <v>1011</v>
      </c>
      <c r="O711" t="s">
        <v>666</v>
      </c>
      <c r="P711" t="s">
        <v>666</v>
      </c>
      <c r="Q711">
        <v>1</v>
      </c>
      <c r="W711">
        <v>0</v>
      </c>
      <c r="X711">
        <v>1372534845</v>
      </c>
      <c r="Y711">
        <v>0.12</v>
      </c>
      <c r="AA711">
        <v>0</v>
      </c>
      <c r="AB711">
        <v>65.709999999999994</v>
      </c>
      <c r="AC711">
        <v>11.6</v>
      </c>
      <c r="AD711">
        <v>0</v>
      </c>
      <c r="AE711">
        <v>0</v>
      </c>
      <c r="AF711">
        <v>65.709999999999994</v>
      </c>
      <c r="AG711">
        <v>11.6</v>
      </c>
      <c r="AH711">
        <v>0</v>
      </c>
      <c r="AI711">
        <v>1</v>
      </c>
      <c r="AJ711">
        <v>1</v>
      </c>
      <c r="AK711">
        <v>1</v>
      </c>
      <c r="AL711">
        <v>1</v>
      </c>
      <c r="AN711">
        <v>0</v>
      </c>
      <c r="AO711">
        <v>1</v>
      </c>
      <c r="AP711">
        <v>0</v>
      </c>
      <c r="AQ711">
        <v>0</v>
      </c>
      <c r="AR711">
        <v>0</v>
      </c>
      <c r="AS711" t="s">
        <v>6</v>
      </c>
      <c r="AT711">
        <v>0.12</v>
      </c>
      <c r="AU711" t="s">
        <v>6</v>
      </c>
      <c r="AV711">
        <v>0</v>
      </c>
      <c r="AW711">
        <v>2</v>
      </c>
      <c r="AX711">
        <v>16782819</v>
      </c>
      <c r="AY711">
        <v>1</v>
      </c>
      <c r="AZ711">
        <v>0</v>
      </c>
      <c r="BA711">
        <v>687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Y711*Source!I410</f>
        <v>0.12</v>
      </c>
      <c r="CY711">
        <f>AB711</f>
        <v>65.709999999999994</v>
      </c>
      <c r="CZ711">
        <f>AF711</f>
        <v>65.709999999999994</v>
      </c>
      <c r="DA711">
        <f>AJ711</f>
        <v>1</v>
      </c>
      <c r="DB711">
        <f t="shared" si="124"/>
        <v>7.89</v>
      </c>
      <c r="DC711">
        <f t="shared" si="125"/>
        <v>1.39</v>
      </c>
    </row>
    <row r="712" spans="1:107" x14ac:dyDescent="0.2">
      <c r="A712">
        <f>ROW(Source!A410)</f>
        <v>410</v>
      </c>
      <c r="B712">
        <v>16781625</v>
      </c>
      <c r="C712">
        <v>16782814</v>
      </c>
      <c r="D712">
        <v>15249377</v>
      </c>
      <c r="E712">
        <v>1</v>
      </c>
      <c r="F712">
        <v>1</v>
      </c>
      <c r="G712">
        <v>1</v>
      </c>
      <c r="H712">
        <v>2</v>
      </c>
      <c r="I712" t="s">
        <v>677</v>
      </c>
      <c r="J712" t="s">
        <v>678</v>
      </c>
      <c r="K712" t="s">
        <v>679</v>
      </c>
      <c r="L712">
        <v>1368</v>
      </c>
      <c r="N712">
        <v>1011</v>
      </c>
      <c r="O712" t="s">
        <v>666</v>
      </c>
      <c r="P712" t="s">
        <v>666</v>
      </c>
      <c r="Q712">
        <v>1</v>
      </c>
      <c r="W712">
        <v>0</v>
      </c>
      <c r="X712">
        <v>-353815937</v>
      </c>
      <c r="Y712">
        <v>0.84</v>
      </c>
      <c r="AA712">
        <v>0</v>
      </c>
      <c r="AB712">
        <v>8.1</v>
      </c>
      <c r="AC712">
        <v>0</v>
      </c>
      <c r="AD712">
        <v>0</v>
      </c>
      <c r="AE712">
        <v>0</v>
      </c>
      <c r="AF712">
        <v>8.1</v>
      </c>
      <c r="AG712">
        <v>0</v>
      </c>
      <c r="AH712">
        <v>0</v>
      </c>
      <c r="AI712">
        <v>1</v>
      </c>
      <c r="AJ712">
        <v>1</v>
      </c>
      <c r="AK712">
        <v>1</v>
      </c>
      <c r="AL712">
        <v>1</v>
      </c>
      <c r="AN712">
        <v>0</v>
      </c>
      <c r="AO712">
        <v>1</v>
      </c>
      <c r="AP712">
        <v>0</v>
      </c>
      <c r="AQ712">
        <v>0</v>
      </c>
      <c r="AR712">
        <v>0</v>
      </c>
      <c r="AS712" t="s">
        <v>6</v>
      </c>
      <c r="AT712">
        <v>0.84</v>
      </c>
      <c r="AU712" t="s">
        <v>6</v>
      </c>
      <c r="AV712">
        <v>0</v>
      </c>
      <c r="AW712">
        <v>2</v>
      </c>
      <c r="AX712">
        <v>16782820</v>
      </c>
      <c r="AY712">
        <v>1</v>
      </c>
      <c r="AZ712">
        <v>0</v>
      </c>
      <c r="BA712">
        <v>688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Y712*Source!I410</f>
        <v>0.84</v>
      </c>
      <c r="CY712">
        <f>AB712</f>
        <v>8.1</v>
      </c>
      <c r="CZ712">
        <f>AF712</f>
        <v>8.1</v>
      </c>
      <c r="DA712">
        <f>AJ712</f>
        <v>1</v>
      </c>
      <c r="DB712">
        <f t="shared" si="124"/>
        <v>6.8</v>
      </c>
      <c r="DC712">
        <f t="shared" si="125"/>
        <v>0</v>
      </c>
    </row>
    <row r="713" spans="1:107" x14ac:dyDescent="0.2">
      <c r="A713">
        <f>ROW(Source!A410)</f>
        <v>410</v>
      </c>
      <c r="B713">
        <v>16781625</v>
      </c>
      <c r="C713">
        <v>16782814</v>
      </c>
      <c r="D713">
        <v>15249397</v>
      </c>
      <c r="E713">
        <v>1</v>
      </c>
      <c r="F713">
        <v>1</v>
      </c>
      <c r="G713">
        <v>1</v>
      </c>
      <c r="H713">
        <v>2</v>
      </c>
      <c r="I713" t="s">
        <v>858</v>
      </c>
      <c r="J713" t="s">
        <v>859</v>
      </c>
      <c r="K713" t="s">
        <v>860</v>
      </c>
      <c r="L713">
        <v>1368</v>
      </c>
      <c r="N713">
        <v>1011</v>
      </c>
      <c r="O713" t="s">
        <v>666</v>
      </c>
      <c r="P713" t="s">
        <v>666</v>
      </c>
      <c r="Q713">
        <v>1</v>
      </c>
      <c r="W713">
        <v>0</v>
      </c>
      <c r="X713">
        <v>-1589061407</v>
      </c>
      <c r="Y713">
        <v>0.28999999999999998</v>
      </c>
      <c r="AA713">
        <v>0</v>
      </c>
      <c r="AB713">
        <v>90</v>
      </c>
      <c r="AC713">
        <v>10.06</v>
      </c>
      <c r="AD713">
        <v>0</v>
      </c>
      <c r="AE713">
        <v>0</v>
      </c>
      <c r="AF713">
        <v>90</v>
      </c>
      <c r="AG713">
        <v>10.06</v>
      </c>
      <c r="AH713">
        <v>0</v>
      </c>
      <c r="AI713">
        <v>1</v>
      </c>
      <c r="AJ713">
        <v>1</v>
      </c>
      <c r="AK713">
        <v>1</v>
      </c>
      <c r="AL713">
        <v>1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6</v>
      </c>
      <c r="AT713">
        <v>0.28999999999999998</v>
      </c>
      <c r="AU713" t="s">
        <v>6</v>
      </c>
      <c r="AV713">
        <v>0</v>
      </c>
      <c r="AW713">
        <v>2</v>
      </c>
      <c r="AX713">
        <v>16782821</v>
      </c>
      <c r="AY713">
        <v>1</v>
      </c>
      <c r="AZ713">
        <v>0</v>
      </c>
      <c r="BA713">
        <v>689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Y713*Source!I410</f>
        <v>0.28999999999999998</v>
      </c>
      <c r="CY713">
        <f>AB713</f>
        <v>90</v>
      </c>
      <c r="CZ713">
        <f>AF713</f>
        <v>90</v>
      </c>
      <c r="DA713">
        <f>AJ713</f>
        <v>1</v>
      </c>
      <c r="DB713">
        <f t="shared" si="124"/>
        <v>26.1</v>
      </c>
      <c r="DC713">
        <f t="shared" si="125"/>
        <v>2.92</v>
      </c>
    </row>
    <row r="714" spans="1:107" x14ac:dyDescent="0.2">
      <c r="A714">
        <f>ROW(Source!A410)</f>
        <v>410</v>
      </c>
      <c r="B714">
        <v>16781625</v>
      </c>
      <c r="C714">
        <v>16782814</v>
      </c>
      <c r="D714">
        <v>15168752</v>
      </c>
      <c r="E714">
        <v>1</v>
      </c>
      <c r="F714">
        <v>1</v>
      </c>
      <c r="G714">
        <v>1</v>
      </c>
      <c r="H714">
        <v>3</v>
      </c>
      <c r="I714" t="s">
        <v>680</v>
      </c>
      <c r="J714" t="s">
        <v>681</v>
      </c>
      <c r="K714" t="s">
        <v>682</v>
      </c>
      <c r="L714">
        <v>1346</v>
      </c>
      <c r="N714">
        <v>1009</v>
      </c>
      <c r="O714" t="s">
        <v>201</v>
      </c>
      <c r="P714" t="s">
        <v>201</v>
      </c>
      <c r="Q714">
        <v>1</v>
      </c>
      <c r="W714">
        <v>0</v>
      </c>
      <c r="X714">
        <v>586013393</v>
      </c>
      <c r="Y714">
        <v>0.15</v>
      </c>
      <c r="AA714">
        <v>10.57</v>
      </c>
      <c r="AB714">
        <v>0</v>
      </c>
      <c r="AC714">
        <v>0</v>
      </c>
      <c r="AD714">
        <v>0</v>
      </c>
      <c r="AE714">
        <v>10.57</v>
      </c>
      <c r="AF714">
        <v>0</v>
      </c>
      <c r="AG714">
        <v>0</v>
      </c>
      <c r="AH714">
        <v>0</v>
      </c>
      <c r="AI714">
        <v>1</v>
      </c>
      <c r="AJ714">
        <v>1</v>
      </c>
      <c r="AK714">
        <v>1</v>
      </c>
      <c r="AL714">
        <v>1</v>
      </c>
      <c r="AN714">
        <v>0</v>
      </c>
      <c r="AO714">
        <v>1</v>
      </c>
      <c r="AP714">
        <v>0</v>
      </c>
      <c r="AQ714">
        <v>0</v>
      </c>
      <c r="AR714">
        <v>0</v>
      </c>
      <c r="AS714" t="s">
        <v>6</v>
      </c>
      <c r="AT714">
        <v>0.15</v>
      </c>
      <c r="AU714" t="s">
        <v>6</v>
      </c>
      <c r="AV714">
        <v>0</v>
      </c>
      <c r="AW714">
        <v>2</v>
      </c>
      <c r="AX714">
        <v>16782822</v>
      </c>
      <c r="AY714">
        <v>1</v>
      </c>
      <c r="AZ714">
        <v>0</v>
      </c>
      <c r="BA714">
        <v>690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Y714*Source!I410</f>
        <v>0.15</v>
      </c>
      <c r="CY714">
        <f>AA714</f>
        <v>10.57</v>
      </c>
      <c r="CZ714">
        <f>AE714</f>
        <v>10.57</v>
      </c>
      <c r="DA714">
        <f>AI714</f>
        <v>1</v>
      </c>
      <c r="DB714">
        <f t="shared" si="124"/>
        <v>1.59</v>
      </c>
      <c r="DC714">
        <f t="shared" si="125"/>
        <v>0</v>
      </c>
    </row>
    <row r="715" spans="1:107" x14ac:dyDescent="0.2">
      <c r="A715">
        <f>ROW(Source!A410)</f>
        <v>410</v>
      </c>
      <c r="B715">
        <v>16781625</v>
      </c>
      <c r="C715">
        <v>16782814</v>
      </c>
      <c r="D715">
        <v>15169942</v>
      </c>
      <c r="E715">
        <v>1</v>
      </c>
      <c r="F715">
        <v>1</v>
      </c>
      <c r="G715">
        <v>1</v>
      </c>
      <c r="H715">
        <v>3</v>
      </c>
      <c r="I715" t="s">
        <v>683</v>
      </c>
      <c r="J715" t="s">
        <v>684</v>
      </c>
      <c r="K715" t="s">
        <v>685</v>
      </c>
      <c r="L715">
        <v>1346</v>
      </c>
      <c r="N715">
        <v>1009</v>
      </c>
      <c r="O715" t="s">
        <v>201</v>
      </c>
      <c r="P715" t="s">
        <v>201</v>
      </c>
      <c r="Q715">
        <v>1</v>
      </c>
      <c r="W715">
        <v>0</v>
      </c>
      <c r="X715">
        <v>103900845</v>
      </c>
      <c r="Y715">
        <v>0.1</v>
      </c>
      <c r="AA715">
        <v>9.0399999999999991</v>
      </c>
      <c r="AB715">
        <v>0</v>
      </c>
      <c r="AC715">
        <v>0</v>
      </c>
      <c r="AD715">
        <v>0</v>
      </c>
      <c r="AE715">
        <v>9.0399999999999991</v>
      </c>
      <c r="AF715">
        <v>0</v>
      </c>
      <c r="AG715">
        <v>0</v>
      </c>
      <c r="AH715">
        <v>0</v>
      </c>
      <c r="AI715">
        <v>1</v>
      </c>
      <c r="AJ715">
        <v>1</v>
      </c>
      <c r="AK715">
        <v>1</v>
      </c>
      <c r="AL715">
        <v>1</v>
      </c>
      <c r="AN715">
        <v>0</v>
      </c>
      <c r="AO715">
        <v>1</v>
      </c>
      <c r="AP715">
        <v>0</v>
      </c>
      <c r="AQ715">
        <v>0</v>
      </c>
      <c r="AR715">
        <v>0</v>
      </c>
      <c r="AS715" t="s">
        <v>6</v>
      </c>
      <c r="AT715">
        <v>0.1</v>
      </c>
      <c r="AU715" t="s">
        <v>6</v>
      </c>
      <c r="AV715">
        <v>0</v>
      </c>
      <c r="AW715">
        <v>2</v>
      </c>
      <c r="AX715">
        <v>16782823</v>
      </c>
      <c r="AY715">
        <v>1</v>
      </c>
      <c r="AZ715">
        <v>0</v>
      </c>
      <c r="BA715">
        <v>691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Y715*Source!I410</f>
        <v>0.1</v>
      </c>
      <c r="CY715">
        <f>AA715</f>
        <v>9.0399999999999991</v>
      </c>
      <c r="CZ715">
        <f>AE715</f>
        <v>9.0399999999999991</v>
      </c>
      <c r="DA715">
        <f>AI715</f>
        <v>1</v>
      </c>
      <c r="DB715">
        <f t="shared" si="124"/>
        <v>0.9</v>
      </c>
      <c r="DC715">
        <f t="shared" si="125"/>
        <v>0</v>
      </c>
    </row>
    <row r="716" spans="1:107" x14ac:dyDescent="0.2">
      <c r="A716">
        <f>ROW(Source!A410)</f>
        <v>410</v>
      </c>
      <c r="B716">
        <v>16781625</v>
      </c>
      <c r="C716">
        <v>16782814</v>
      </c>
      <c r="D716">
        <v>15203834</v>
      </c>
      <c r="E716">
        <v>1</v>
      </c>
      <c r="F716">
        <v>1</v>
      </c>
      <c r="G716">
        <v>1</v>
      </c>
      <c r="H716">
        <v>3</v>
      </c>
      <c r="I716" t="s">
        <v>689</v>
      </c>
      <c r="J716" t="s">
        <v>690</v>
      </c>
      <c r="K716" t="s">
        <v>691</v>
      </c>
      <c r="L716">
        <v>1346</v>
      </c>
      <c r="N716">
        <v>1009</v>
      </c>
      <c r="O716" t="s">
        <v>201</v>
      </c>
      <c r="P716" t="s">
        <v>201</v>
      </c>
      <c r="Q716">
        <v>1</v>
      </c>
      <c r="W716">
        <v>0</v>
      </c>
      <c r="X716">
        <v>210558753</v>
      </c>
      <c r="Y716">
        <v>0.02</v>
      </c>
      <c r="AA716">
        <v>28.6</v>
      </c>
      <c r="AB716">
        <v>0</v>
      </c>
      <c r="AC716">
        <v>0</v>
      </c>
      <c r="AD716">
        <v>0</v>
      </c>
      <c r="AE716">
        <v>28.6</v>
      </c>
      <c r="AF716">
        <v>0</v>
      </c>
      <c r="AG716">
        <v>0</v>
      </c>
      <c r="AH716">
        <v>0</v>
      </c>
      <c r="AI716">
        <v>1</v>
      </c>
      <c r="AJ716">
        <v>1</v>
      </c>
      <c r="AK716">
        <v>1</v>
      </c>
      <c r="AL716">
        <v>1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6</v>
      </c>
      <c r="AT716">
        <v>0.02</v>
      </c>
      <c r="AU716" t="s">
        <v>6</v>
      </c>
      <c r="AV716">
        <v>0</v>
      </c>
      <c r="AW716">
        <v>2</v>
      </c>
      <c r="AX716">
        <v>16782824</v>
      </c>
      <c r="AY716">
        <v>1</v>
      </c>
      <c r="AZ716">
        <v>0</v>
      </c>
      <c r="BA716">
        <v>692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Y716*Source!I410</f>
        <v>0.02</v>
      </c>
      <c r="CY716">
        <f>AA716</f>
        <v>28.6</v>
      </c>
      <c r="CZ716">
        <f>AE716</f>
        <v>28.6</v>
      </c>
      <c r="DA716">
        <f>AI716</f>
        <v>1</v>
      </c>
      <c r="DB716">
        <f t="shared" si="124"/>
        <v>0.56999999999999995</v>
      </c>
      <c r="DC716">
        <f t="shared" si="125"/>
        <v>0</v>
      </c>
    </row>
    <row r="717" spans="1:107" x14ac:dyDescent="0.2">
      <c r="A717">
        <f>ROW(Source!A410)</f>
        <v>410</v>
      </c>
      <c r="B717">
        <v>16781625</v>
      </c>
      <c r="C717">
        <v>16782814</v>
      </c>
      <c r="D717">
        <v>15239930</v>
      </c>
      <c r="E717">
        <v>1</v>
      </c>
      <c r="F717">
        <v>1</v>
      </c>
      <c r="G717">
        <v>1</v>
      </c>
      <c r="H717">
        <v>3</v>
      </c>
      <c r="I717" t="s">
        <v>478</v>
      </c>
      <c r="J717" t="s">
        <v>480</v>
      </c>
      <c r="K717" t="s">
        <v>479</v>
      </c>
      <c r="L717">
        <v>1354</v>
      </c>
      <c r="N717">
        <v>1010</v>
      </c>
      <c r="O717" t="s">
        <v>378</v>
      </c>
      <c r="P717" t="s">
        <v>378</v>
      </c>
      <c r="Q717">
        <v>1</v>
      </c>
      <c r="W717">
        <v>0</v>
      </c>
      <c r="X717">
        <v>-1414886579</v>
      </c>
      <c r="Y717">
        <v>1</v>
      </c>
      <c r="AA717">
        <v>1750.4</v>
      </c>
      <c r="AB717">
        <v>0</v>
      </c>
      <c r="AC717">
        <v>0</v>
      </c>
      <c r="AD717">
        <v>0</v>
      </c>
      <c r="AE717">
        <v>1750.4</v>
      </c>
      <c r="AF717">
        <v>0</v>
      </c>
      <c r="AG717">
        <v>0</v>
      </c>
      <c r="AH717">
        <v>0</v>
      </c>
      <c r="AI717">
        <v>1</v>
      </c>
      <c r="AJ717">
        <v>1</v>
      </c>
      <c r="AK717">
        <v>1</v>
      </c>
      <c r="AL717">
        <v>1</v>
      </c>
      <c r="AN717">
        <v>0</v>
      </c>
      <c r="AO717">
        <v>0</v>
      </c>
      <c r="AP717">
        <v>0</v>
      </c>
      <c r="AQ717">
        <v>0</v>
      </c>
      <c r="AR717">
        <v>0</v>
      </c>
      <c r="AS717" t="s">
        <v>6</v>
      </c>
      <c r="AT717">
        <v>1</v>
      </c>
      <c r="AU717" t="s">
        <v>6</v>
      </c>
      <c r="AV717">
        <v>0</v>
      </c>
      <c r="AW717">
        <v>1</v>
      </c>
      <c r="AX717">
        <v>-1</v>
      </c>
      <c r="AY717">
        <v>0</v>
      </c>
      <c r="AZ717">
        <v>0</v>
      </c>
      <c r="BA717" t="s">
        <v>6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Y717*Source!I410</f>
        <v>1</v>
      </c>
      <c r="CY717">
        <f>AA717</f>
        <v>1750.4</v>
      </c>
      <c r="CZ717">
        <f>AE717</f>
        <v>1750.4</v>
      </c>
      <c r="DA717">
        <f>AI717</f>
        <v>1</v>
      </c>
      <c r="DB717">
        <f t="shared" si="124"/>
        <v>1750.4</v>
      </c>
      <c r="DC717">
        <f t="shared" si="125"/>
        <v>0</v>
      </c>
    </row>
    <row r="718" spans="1:107" x14ac:dyDescent="0.2">
      <c r="A718">
        <f>ROW(Source!A410)</f>
        <v>410</v>
      </c>
      <c r="B718">
        <v>16781625</v>
      </c>
      <c r="C718">
        <v>16782814</v>
      </c>
      <c r="D718">
        <v>15164559</v>
      </c>
      <c r="E718">
        <v>17</v>
      </c>
      <c r="F718">
        <v>1</v>
      </c>
      <c r="G718">
        <v>1</v>
      </c>
      <c r="H718">
        <v>3</v>
      </c>
      <c r="I718" t="s">
        <v>692</v>
      </c>
      <c r="J718" t="s">
        <v>6</v>
      </c>
      <c r="K718" t="s">
        <v>693</v>
      </c>
      <c r="L718">
        <v>1374</v>
      </c>
      <c r="N718">
        <v>1013</v>
      </c>
      <c r="O718" t="s">
        <v>694</v>
      </c>
      <c r="P718" t="s">
        <v>694</v>
      </c>
      <c r="Q718">
        <v>1</v>
      </c>
      <c r="W718">
        <v>0</v>
      </c>
      <c r="X718">
        <v>-1731369543</v>
      </c>
      <c r="Y718">
        <v>0.47</v>
      </c>
      <c r="AA718">
        <v>1</v>
      </c>
      <c r="AB718">
        <v>0</v>
      </c>
      <c r="AC718">
        <v>0</v>
      </c>
      <c r="AD718">
        <v>0</v>
      </c>
      <c r="AE718">
        <v>1</v>
      </c>
      <c r="AF718">
        <v>0</v>
      </c>
      <c r="AG718">
        <v>0</v>
      </c>
      <c r="AH718">
        <v>0</v>
      </c>
      <c r="AI718">
        <v>1</v>
      </c>
      <c r="AJ718">
        <v>1</v>
      </c>
      <c r="AK718">
        <v>1</v>
      </c>
      <c r="AL718">
        <v>1</v>
      </c>
      <c r="AN718">
        <v>0</v>
      </c>
      <c r="AO718">
        <v>1</v>
      </c>
      <c r="AP718">
        <v>0</v>
      </c>
      <c r="AQ718">
        <v>0</v>
      </c>
      <c r="AR718">
        <v>0</v>
      </c>
      <c r="AS718" t="s">
        <v>6</v>
      </c>
      <c r="AT718">
        <v>0.47</v>
      </c>
      <c r="AU718" t="s">
        <v>6</v>
      </c>
      <c r="AV718">
        <v>0</v>
      </c>
      <c r="AW718">
        <v>2</v>
      </c>
      <c r="AX718">
        <v>16782825</v>
      </c>
      <c r="AY718">
        <v>1</v>
      </c>
      <c r="AZ718">
        <v>0</v>
      </c>
      <c r="BA718">
        <v>693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Y718*Source!I410</f>
        <v>0.47</v>
      </c>
      <c r="CY718">
        <f>AA718</f>
        <v>1</v>
      </c>
      <c r="CZ718">
        <f>AE718</f>
        <v>1</v>
      </c>
      <c r="DA718">
        <f>AI718</f>
        <v>1</v>
      </c>
      <c r="DB718">
        <f t="shared" si="124"/>
        <v>0.47</v>
      </c>
      <c r="DC718">
        <f t="shared" si="125"/>
        <v>0</v>
      </c>
    </row>
    <row r="719" spans="1:107" x14ac:dyDescent="0.2">
      <c r="A719">
        <f>ROW(Source!A411)</f>
        <v>411</v>
      </c>
      <c r="B719">
        <v>16781639</v>
      </c>
      <c r="C719">
        <v>16782814</v>
      </c>
      <c r="D719">
        <v>15446300</v>
      </c>
      <c r="E719">
        <v>1</v>
      </c>
      <c r="F719">
        <v>1</v>
      </c>
      <c r="G719">
        <v>1</v>
      </c>
      <c r="H719">
        <v>1</v>
      </c>
      <c r="I719" t="s">
        <v>669</v>
      </c>
      <c r="J719" t="s">
        <v>6</v>
      </c>
      <c r="K719" t="s">
        <v>670</v>
      </c>
      <c r="L719">
        <v>1191</v>
      </c>
      <c r="N719">
        <v>1013</v>
      </c>
      <c r="O719" t="s">
        <v>660</v>
      </c>
      <c r="P719" t="s">
        <v>660</v>
      </c>
      <c r="Q719">
        <v>1</v>
      </c>
      <c r="W719">
        <v>0</v>
      </c>
      <c r="X719">
        <v>912892513</v>
      </c>
      <c r="Y719">
        <v>2.37</v>
      </c>
      <c r="AA719">
        <v>0</v>
      </c>
      <c r="AB719">
        <v>0</v>
      </c>
      <c r="AC719">
        <v>0</v>
      </c>
      <c r="AD719">
        <v>66.069999999999993</v>
      </c>
      <c r="AE719">
        <v>0</v>
      </c>
      <c r="AF719">
        <v>0</v>
      </c>
      <c r="AG719">
        <v>0</v>
      </c>
      <c r="AH719">
        <v>9.92</v>
      </c>
      <c r="AI719">
        <v>1</v>
      </c>
      <c r="AJ719">
        <v>1</v>
      </c>
      <c r="AK719">
        <v>1</v>
      </c>
      <c r="AL719">
        <v>6.66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6</v>
      </c>
      <c r="AT719">
        <v>2.37</v>
      </c>
      <c r="AU719" t="s">
        <v>6</v>
      </c>
      <c r="AV719">
        <v>1</v>
      </c>
      <c r="AW719">
        <v>2</v>
      </c>
      <c r="AX719">
        <v>16782815</v>
      </c>
      <c r="AY719">
        <v>1</v>
      </c>
      <c r="AZ719">
        <v>0</v>
      </c>
      <c r="BA719">
        <v>694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Y719*Source!I411</f>
        <v>2.37</v>
      </c>
      <c r="CY719">
        <f>AD719</f>
        <v>66.069999999999993</v>
      </c>
      <c r="CZ719">
        <f>AH719</f>
        <v>9.92</v>
      </c>
      <c r="DA719">
        <f>AL719</f>
        <v>6.66</v>
      </c>
      <c r="DB719">
        <f t="shared" si="124"/>
        <v>23.51</v>
      </c>
      <c r="DC719">
        <f t="shared" si="125"/>
        <v>0</v>
      </c>
    </row>
    <row r="720" spans="1:107" x14ac:dyDescent="0.2">
      <c r="A720">
        <f>ROW(Source!A411)</f>
        <v>411</v>
      </c>
      <c r="B720">
        <v>16781639</v>
      </c>
      <c r="C720">
        <v>16782814</v>
      </c>
      <c r="D720">
        <v>15430395</v>
      </c>
      <c r="E720">
        <v>1</v>
      </c>
      <c r="F720">
        <v>1</v>
      </c>
      <c r="G720">
        <v>1</v>
      </c>
      <c r="H720">
        <v>1</v>
      </c>
      <c r="I720" t="s">
        <v>661</v>
      </c>
      <c r="J720" t="s">
        <v>6</v>
      </c>
      <c r="K720" t="s">
        <v>662</v>
      </c>
      <c r="L720">
        <v>1191</v>
      </c>
      <c r="N720">
        <v>1013</v>
      </c>
      <c r="O720" t="s">
        <v>660</v>
      </c>
      <c r="P720" t="s">
        <v>660</v>
      </c>
      <c r="Q720">
        <v>1</v>
      </c>
      <c r="W720">
        <v>0</v>
      </c>
      <c r="X720">
        <v>-1417349443</v>
      </c>
      <c r="Y720">
        <v>0.53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1</v>
      </c>
      <c r="AJ720">
        <v>1</v>
      </c>
      <c r="AK720">
        <v>6.66</v>
      </c>
      <c r="AL720">
        <v>1</v>
      </c>
      <c r="AN720">
        <v>0</v>
      </c>
      <c r="AO720">
        <v>1</v>
      </c>
      <c r="AP720">
        <v>0</v>
      </c>
      <c r="AQ720">
        <v>0</v>
      </c>
      <c r="AR720">
        <v>0</v>
      </c>
      <c r="AS720" t="s">
        <v>6</v>
      </c>
      <c r="AT720">
        <v>0.53</v>
      </c>
      <c r="AU720" t="s">
        <v>6</v>
      </c>
      <c r="AV720">
        <v>2</v>
      </c>
      <c r="AW720">
        <v>2</v>
      </c>
      <c r="AX720">
        <v>16782816</v>
      </c>
      <c r="AY720">
        <v>1</v>
      </c>
      <c r="AZ720">
        <v>0</v>
      </c>
      <c r="BA720">
        <v>695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Y720*Source!I411</f>
        <v>0.53</v>
      </c>
      <c r="CY720">
        <f>AD720</f>
        <v>0</v>
      </c>
      <c r="CZ720">
        <f>AH720</f>
        <v>0</v>
      </c>
      <c r="DA720">
        <f>AL720</f>
        <v>1</v>
      </c>
      <c r="DB720">
        <f t="shared" si="124"/>
        <v>0</v>
      </c>
      <c r="DC720">
        <f t="shared" si="125"/>
        <v>0</v>
      </c>
    </row>
    <row r="721" spans="1:107" x14ac:dyDescent="0.2">
      <c r="A721">
        <f>ROW(Source!A411)</f>
        <v>411</v>
      </c>
      <c r="B721">
        <v>16781639</v>
      </c>
      <c r="C721">
        <v>16782814</v>
      </c>
      <c r="D721">
        <v>15247499</v>
      </c>
      <c r="E721">
        <v>1</v>
      </c>
      <c r="F721">
        <v>1</v>
      </c>
      <c r="G721">
        <v>1</v>
      </c>
      <c r="H721">
        <v>2</v>
      </c>
      <c r="I721" t="s">
        <v>1021</v>
      </c>
      <c r="J721" t="s">
        <v>1022</v>
      </c>
      <c r="K721" t="s">
        <v>1023</v>
      </c>
      <c r="L721">
        <v>1368</v>
      </c>
      <c r="N721">
        <v>1011</v>
      </c>
      <c r="O721" t="s">
        <v>666</v>
      </c>
      <c r="P721" t="s">
        <v>666</v>
      </c>
      <c r="Q721">
        <v>1</v>
      </c>
      <c r="W721">
        <v>0</v>
      </c>
      <c r="X721">
        <v>913578523</v>
      </c>
      <c r="Y721">
        <v>0.28999999999999998</v>
      </c>
      <c r="AA721">
        <v>0</v>
      </c>
      <c r="AB721">
        <v>19.91</v>
      </c>
      <c r="AC721">
        <v>0</v>
      </c>
      <c r="AD721">
        <v>0</v>
      </c>
      <c r="AE721">
        <v>0</v>
      </c>
      <c r="AF721">
        <v>2.99</v>
      </c>
      <c r="AG721">
        <v>0</v>
      </c>
      <c r="AH721">
        <v>0</v>
      </c>
      <c r="AI721">
        <v>1</v>
      </c>
      <c r="AJ721">
        <v>6.66</v>
      </c>
      <c r="AK721">
        <v>1</v>
      </c>
      <c r="AL721">
        <v>1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6</v>
      </c>
      <c r="AT721">
        <v>0.28999999999999998</v>
      </c>
      <c r="AU721" t="s">
        <v>6</v>
      </c>
      <c r="AV721">
        <v>0</v>
      </c>
      <c r="AW721">
        <v>2</v>
      </c>
      <c r="AX721">
        <v>16782817</v>
      </c>
      <c r="AY721">
        <v>1</v>
      </c>
      <c r="AZ721">
        <v>0</v>
      </c>
      <c r="BA721">
        <v>696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Y721*Source!I411</f>
        <v>0.28999999999999998</v>
      </c>
      <c r="CY721">
        <f>AB721</f>
        <v>19.91</v>
      </c>
      <c r="CZ721">
        <f>AF721</f>
        <v>2.99</v>
      </c>
      <c r="DA721">
        <f>AJ721</f>
        <v>6.66</v>
      </c>
      <c r="DB721">
        <f t="shared" si="124"/>
        <v>0.87</v>
      </c>
      <c r="DC721">
        <f t="shared" si="125"/>
        <v>0</v>
      </c>
    </row>
    <row r="722" spans="1:107" x14ac:dyDescent="0.2">
      <c r="A722">
        <f>ROW(Source!A411)</f>
        <v>411</v>
      </c>
      <c r="B722">
        <v>16781639</v>
      </c>
      <c r="C722">
        <v>16782814</v>
      </c>
      <c r="D722">
        <v>15247680</v>
      </c>
      <c r="E722">
        <v>1</v>
      </c>
      <c r="F722">
        <v>1</v>
      </c>
      <c r="G722">
        <v>1</v>
      </c>
      <c r="H722">
        <v>2</v>
      </c>
      <c r="I722" t="s">
        <v>671</v>
      </c>
      <c r="J722" t="s">
        <v>672</v>
      </c>
      <c r="K722" t="s">
        <v>673</v>
      </c>
      <c r="L722">
        <v>1368</v>
      </c>
      <c r="N722">
        <v>1011</v>
      </c>
      <c r="O722" t="s">
        <v>666</v>
      </c>
      <c r="P722" t="s">
        <v>666</v>
      </c>
      <c r="Q722">
        <v>1</v>
      </c>
      <c r="W722">
        <v>0</v>
      </c>
      <c r="X722">
        <v>-1718674368</v>
      </c>
      <c r="Y722">
        <v>0.12</v>
      </c>
      <c r="AA722">
        <v>0</v>
      </c>
      <c r="AB722">
        <v>745.85</v>
      </c>
      <c r="AC722">
        <v>13.5</v>
      </c>
      <c r="AD722">
        <v>0</v>
      </c>
      <c r="AE722">
        <v>0</v>
      </c>
      <c r="AF722">
        <v>111.99</v>
      </c>
      <c r="AG722">
        <v>13.5</v>
      </c>
      <c r="AH722">
        <v>0</v>
      </c>
      <c r="AI722">
        <v>1</v>
      </c>
      <c r="AJ722">
        <v>6.66</v>
      </c>
      <c r="AK722">
        <v>1</v>
      </c>
      <c r="AL722">
        <v>1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6</v>
      </c>
      <c r="AT722">
        <v>0.12</v>
      </c>
      <c r="AU722" t="s">
        <v>6</v>
      </c>
      <c r="AV722">
        <v>0</v>
      </c>
      <c r="AW722">
        <v>2</v>
      </c>
      <c r="AX722">
        <v>16782818</v>
      </c>
      <c r="AY722">
        <v>1</v>
      </c>
      <c r="AZ722">
        <v>0</v>
      </c>
      <c r="BA722">
        <v>697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Y722*Source!I411</f>
        <v>0.12</v>
      </c>
      <c r="CY722">
        <f>AB722</f>
        <v>745.85</v>
      </c>
      <c r="CZ722">
        <f>AF722</f>
        <v>111.99</v>
      </c>
      <c r="DA722">
        <f>AJ722</f>
        <v>6.66</v>
      </c>
      <c r="DB722">
        <f t="shared" si="124"/>
        <v>13.44</v>
      </c>
      <c r="DC722">
        <f t="shared" si="125"/>
        <v>1.62</v>
      </c>
    </row>
    <row r="723" spans="1:107" x14ac:dyDescent="0.2">
      <c r="A723">
        <f>ROW(Source!A411)</f>
        <v>411</v>
      </c>
      <c r="B723">
        <v>16781639</v>
      </c>
      <c r="C723">
        <v>16782814</v>
      </c>
      <c r="D723">
        <v>15249073</v>
      </c>
      <c r="E723">
        <v>1</v>
      </c>
      <c r="F723">
        <v>1</v>
      </c>
      <c r="G723">
        <v>1</v>
      </c>
      <c r="H723">
        <v>2</v>
      </c>
      <c r="I723" t="s">
        <v>674</v>
      </c>
      <c r="J723" t="s">
        <v>675</v>
      </c>
      <c r="K723" t="s">
        <v>676</v>
      </c>
      <c r="L723">
        <v>1368</v>
      </c>
      <c r="N723">
        <v>1011</v>
      </c>
      <c r="O723" t="s">
        <v>666</v>
      </c>
      <c r="P723" t="s">
        <v>666</v>
      </c>
      <c r="Q723">
        <v>1</v>
      </c>
      <c r="W723">
        <v>0</v>
      </c>
      <c r="X723">
        <v>1372534845</v>
      </c>
      <c r="Y723">
        <v>0.12</v>
      </c>
      <c r="AA723">
        <v>0</v>
      </c>
      <c r="AB723">
        <v>437.63</v>
      </c>
      <c r="AC723">
        <v>11.6</v>
      </c>
      <c r="AD723">
        <v>0</v>
      </c>
      <c r="AE723">
        <v>0</v>
      </c>
      <c r="AF723">
        <v>65.709999999999994</v>
      </c>
      <c r="AG723">
        <v>11.6</v>
      </c>
      <c r="AH723">
        <v>0</v>
      </c>
      <c r="AI723">
        <v>1</v>
      </c>
      <c r="AJ723">
        <v>6.66</v>
      </c>
      <c r="AK723">
        <v>1</v>
      </c>
      <c r="AL723">
        <v>1</v>
      </c>
      <c r="AN723">
        <v>0</v>
      </c>
      <c r="AO723">
        <v>1</v>
      </c>
      <c r="AP723">
        <v>0</v>
      </c>
      <c r="AQ723">
        <v>0</v>
      </c>
      <c r="AR723">
        <v>0</v>
      </c>
      <c r="AS723" t="s">
        <v>6</v>
      </c>
      <c r="AT723">
        <v>0.12</v>
      </c>
      <c r="AU723" t="s">
        <v>6</v>
      </c>
      <c r="AV723">
        <v>0</v>
      </c>
      <c r="AW723">
        <v>2</v>
      </c>
      <c r="AX723">
        <v>16782819</v>
      </c>
      <c r="AY723">
        <v>1</v>
      </c>
      <c r="AZ723">
        <v>0</v>
      </c>
      <c r="BA723">
        <v>698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Y723*Source!I411</f>
        <v>0.12</v>
      </c>
      <c r="CY723">
        <f>AB723</f>
        <v>437.63</v>
      </c>
      <c r="CZ723">
        <f>AF723</f>
        <v>65.709999999999994</v>
      </c>
      <c r="DA723">
        <f>AJ723</f>
        <v>6.66</v>
      </c>
      <c r="DB723">
        <f t="shared" si="124"/>
        <v>7.89</v>
      </c>
      <c r="DC723">
        <f t="shared" si="125"/>
        <v>1.39</v>
      </c>
    </row>
    <row r="724" spans="1:107" x14ac:dyDescent="0.2">
      <c r="A724">
        <f>ROW(Source!A411)</f>
        <v>411</v>
      </c>
      <c r="B724">
        <v>16781639</v>
      </c>
      <c r="C724">
        <v>16782814</v>
      </c>
      <c r="D724">
        <v>15249377</v>
      </c>
      <c r="E724">
        <v>1</v>
      </c>
      <c r="F724">
        <v>1</v>
      </c>
      <c r="G724">
        <v>1</v>
      </c>
      <c r="H724">
        <v>2</v>
      </c>
      <c r="I724" t="s">
        <v>677</v>
      </c>
      <c r="J724" t="s">
        <v>678</v>
      </c>
      <c r="K724" t="s">
        <v>679</v>
      </c>
      <c r="L724">
        <v>1368</v>
      </c>
      <c r="N724">
        <v>1011</v>
      </c>
      <c r="O724" t="s">
        <v>666</v>
      </c>
      <c r="P724" t="s">
        <v>666</v>
      </c>
      <c r="Q724">
        <v>1</v>
      </c>
      <c r="W724">
        <v>0</v>
      </c>
      <c r="X724">
        <v>-353815937</v>
      </c>
      <c r="Y724">
        <v>0.84</v>
      </c>
      <c r="AA724">
        <v>0</v>
      </c>
      <c r="AB724">
        <v>53.95</v>
      </c>
      <c r="AC724">
        <v>0</v>
      </c>
      <c r="AD724">
        <v>0</v>
      </c>
      <c r="AE724">
        <v>0</v>
      </c>
      <c r="AF724">
        <v>8.1</v>
      </c>
      <c r="AG724">
        <v>0</v>
      </c>
      <c r="AH724">
        <v>0</v>
      </c>
      <c r="AI724">
        <v>1</v>
      </c>
      <c r="AJ724">
        <v>6.66</v>
      </c>
      <c r="AK724">
        <v>1</v>
      </c>
      <c r="AL724">
        <v>1</v>
      </c>
      <c r="AN724">
        <v>0</v>
      </c>
      <c r="AO724">
        <v>1</v>
      </c>
      <c r="AP724">
        <v>0</v>
      </c>
      <c r="AQ724">
        <v>0</v>
      </c>
      <c r="AR724">
        <v>0</v>
      </c>
      <c r="AS724" t="s">
        <v>6</v>
      </c>
      <c r="AT724">
        <v>0.84</v>
      </c>
      <c r="AU724" t="s">
        <v>6</v>
      </c>
      <c r="AV724">
        <v>0</v>
      </c>
      <c r="AW724">
        <v>2</v>
      </c>
      <c r="AX724">
        <v>16782820</v>
      </c>
      <c r="AY724">
        <v>1</v>
      </c>
      <c r="AZ724">
        <v>0</v>
      </c>
      <c r="BA724">
        <v>699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Y724*Source!I411</f>
        <v>0.84</v>
      </c>
      <c r="CY724">
        <f>AB724</f>
        <v>53.95</v>
      </c>
      <c r="CZ724">
        <f>AF724</f>
        <v>8.1</v>
      </c>
      <c r="DA724">
        <f>AJ724</f>
        <v>6.66</v>
      </c>
      <c r="DB724">
        <f t="shared" si="124"/>
        <v>6.8</v>
      </c>
      <c r="DC724">
        <f t="shared" si="125"/>
        <v>0</v>
      </c>
    </row>
    <row r="725" spans="1:107" x14ac:dyDescent="0.2">
      <c r="A725">
        <f>ROW(Source!A411)</f>
        <v>411</v>
      </c>
      <c r="B725">
        <v>16781639</v>
      </c>
      <c r="C725">
        <v>16782814</v>
      </c>
      <c r="D725">
        <v>15249397</v>
      </c>
      <c r="E725">
        <v>1</v>
      </c>
      <c r="F725">
        <v>1</v>
      </c>
      <c r="G725">
        <v>1</v>
      </c>
      <c r="H725">
        <v>2</v>
      </c>
      <c r="I725" t="s">
        <v>858</v>
      </c>
      <c r="J725" t="s">
        <v>859</v>
      </c>
      <c r="K725" t="s">
        <v>860</v>
      </c>
      <c r="L725">
        <v>1368</v>
      </c>
      <c r="N725">
        <v>1011</v>
      </c>
      <c r="O725" t="s">
        <v>666</v>
      </c>
      <c r="P725" t="s">
        <v>666</v>
      </c>
      <c r="Q725">
        <v>1</v>
      </c>
      <c r="W725">
        <v>0</v>
      </c>
      <c r="X725">
        <v>-1589061407</v>
      </c>
      <c r="Y725">
        <v>0.28999999999999998</v>
      </c>
      <c r="AA725">
        <v>0</v>
      </c>
      <c r="AB725">
        <v>599.4</v>
      </c>
      <c r="AC725">
        <v>10.06</v>
      </c>
      <c r="AD725">
        <v>0</v>
      </c>
      <c r="AE725">
        <v>0</v>
      </c>
      <c r="AF725">
        <v>90</v>
      </c>
      <c r="AG725">
        <v>10.06</v>
      </c>
      <c r="AH725">
        <v>0</v>
      </c>
      <c r="AI725">
        <v>1</v>
      </c>
      <c r="AJ725">
        <v>6.66</v>
      </c>
      <c r="AK725">
        <v>1</v>
      </c>
      <c r="AL725">
        <v>1</v>
      </c>
      <c r="AN725">
        <v>0</v>
      </c>
      <c r="AO725">
        <v>1</v>
      </c>
      <c r="AP725">
        <v>0</v>
      </c>
      <c r="AQ725">
        <v>0</v>
      </c>
      <c r="AR725">
        <v>0</v>
      </c>
      <c r="AS725" t="s">
        <v>6</v>
      </c>
      <c r="AT725">
        <v>0.28999999999999998</v>
      </c>
      <c r="AU725" t="s">
        <v>6</v>
      </c>
      <c r="AV725">
        <v>0</v>
      </c>
      <c r="AW725">
        <v>2</v>
      </c>
      <c r="AX725">
        <v>16782821</v>
      </c>
      <c r="AY725">
        <v>1</v>
      </c>
      <c r="AZ725">
        <v>0</v>
      </c>
      <c r="BA725">
        <v>700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Y725*Source!I411</f>
        <v>0.28999999999999998</v>
      </c>
      <c r="CY725">
        <f>AB725</f>
        <v>599.4</v>
      </c>
      <c r="CZ725">
        <f>AF725</f>
        <v>90</v>
      </c>
      <c r="DA725">
        <f>AJ725</f>
        <v>6.66</v>
      </c>
      <c r="DB725">
        <f t="shared" si="124"/>
        <v>26.1</v>
      </c>
      <c r="DC725">
        <f t="shared" si="125"/>
        <v>2.92</v>
      </c>
    </row>
    <row r="726" spans="1:107" x14ac:dyDescent="0.2">
      <c r="A726">
        <f>ROW(Source!A411)</f>
        <v>411</v>
      </c>
      <c r="B726">
        <v>16781639</v>
      </c>
      <c r="C726">
        <v>16782814</v>
      </c>
      <c r="D726">
        <v>15168752</v>
      </c>
      <c r="E726">
        <v>1</v>
      </c>
      <c r="F726">
        <v>1</v>
      </c>
      <c r="G726">
        <v>1</v>
      </c>
      <c r="H726">
        <v>3</v>
      </c>
      <c r="I726" t="s">
        <v>680</v>
      </c>
      <c r="J726" t="s">
        <v>681</v>
      </c>
      <c r="K726" t="s">
        <v>682</v>
      </c>
      <c r="L726">
        <v>1346</v>
      </c>
      <c r="N726">
        <v>1009</v>
      </c>
      <c r="O726" t="s">
        <v>201</v>
      </c>
      <c r="P726" t="s">
        <v>201</v>
      </c>
      <c r="Q726">
        <v>1</v>
      </c>
      <c r="W726">
        <v>0</v>
      </c>
      <c r="X726">
        <v>586013393</v>
      </c>
      <c r="Y726">
        <v>0.15</v>
      </c>
      <c r="AA726">
        <v>70.400000000000006</v>
      </c>
      <c r="AB726">
        <v>0</v>
      </c>
      <c r="AC726">
        <v>0</v>
      </c>
      <c r="AD726">
        <v>0</v>
      </c>
      <c r="AE726">
        <v>10.57</v>
      </c>
      <c r="AF726">
        <v>0</v>
      </c>
      <c r="AG726">
        <v>0</v>
      </c>
      <c r="AH726">
        <v>0</v>
      </c>
      <c r="AI726">
        <v>6.66</v>
      </c>
      <c r="AJ726">
        <v>1</v>
      </c>
      <c r="AK726">
        <v>1</v>
      </c>
      <c r="AL726">
        <v>1</v>
      </c>
      <c r="AN726">
        <v>0</v>
      </c>
      <c r="AO726">
        <v>1</v>
      </c>
      <c r="AP726">
        <v>0</v>
      </c>
      <c r="AQ726">
        <v>0</v>
      </c>
      <c r="AR726">
        <v>0</v>
      </c>
      <c r="AS726" t="s">
        <v>6</v>
      </c>
      <c r="AT726">
        <v>0.15</v>
      </c>
      <c r="AU726" t="s">
        <v>6</v>
      </c>
      <c r="AV726">
        <v>0</v>
      </c>
      <c r="AW726">
        <v>2</v>
      </c>
      <c r="AX726">
        <v>16782822</v>
      </c>
      <c r="AY726">
        <v>1</v>
      </c>
      <c r="AZ726">
        <v>0</v>
      </c>
      <c r="BA726">
        <v>701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Y726*Source!I411</f>
        <v>0.15</v>
      </c>
      <c r="CY726">
        <f>AA726</f>
        <v>70.400000000000006</v>
      </c>
      <c r="CZ726">
        <f>AE726</f>
        <v>10.57</v>
      </c>
      <c r="DA726">
        <f>AI726</f>
        <v>6.66</v>
      </c>
      <c r="DB726">
        <f t="shared" ref="DB726:DB736" si="135">ROUND(ROUND(AT726*CZ726,2),6)</f>
        <v>1.59</v>
      </c>
      <c r="DC726">
        <f t="shared" ref="DC726:DC736" si="136">ROUND(ROUND(AT726*AG726,2),6)</f>
        <v>0</v>
      </c>
    </row>
    <row r="727" spans="1:107" x14ac:dyDescent="0.2">
      <c r="A727">
        <f>ROW(Source!A411)</f>
        <v>411</v>
      </c>
      <c r="B727">
        <v>16781639</v>
      </c>
      <c r="C727">
        <v>16782814</v>
      </c>
      <c r="D727">
        <v>15169942</v>
      </c>
      <c r="E727">
        <v>1</v>
      </c>
      <c r="F727">
        <v>1</v>
      </c>
      <c r="G727">
        <v>1</v>
      </c>
      <c r="H727">
        <v>3</v>
      </c>
      <c r="I727" t="s">
        <v>683</v>
      </c>
      <c r="J727" t="s">
        <v>684</v>
      </c>
      <c r="K727" t="s">
        <v>685</v>
      </c>
      <c r="L727">
        <v>1346</v>
      </c>
      <c r="N727">
        <v>1009</v>
      </c>
      <c r="O727" t="s">
        <v>201</v>
      </c>
      <c r="P727" t="s">
        <v>201</v>
      </c>
      <c r="Q727">
        <v>1</v>
      </c>
      <c r="W727">
        <v>0</v>
      </c>
      <c r="X727">
        <v>103900845</v>
      </c>
      <c r="Y727">
        <v>0.1</v>
      </c>
      <c r="AA727">
        <v>60.21</v>
      </c>
      <c r="AB727">
        <v>0</v>
      </c>
      <c r="AC727">
        <v>0</v>
      </c>
      <c r="AD727">
        <v>0</v>
      </c>
      <c r="AE727">
        <v>9.0399999999999991</v>
      </c>
      <c r="AF727">
        <v>0</v>
      </c>
      <c r="AG727">
        <v>0</v>
      </c>
      <c r="AH727">
        <v>0</v>
      </c>
      <c r="AI727">
        <v>6.66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6</v>
      </c>
      <c r="AT727">
        <v>0.1</v>
      </c>
      <c r="AU727" t="s">
        <v>6</v>
      </c>
      <c r="AV727">
        <v>0</v>
      </c>
      <c r="AW727">
        <v>2</v>
      </c>
      <c r="AX727">
        <v>16782823</v>
      </c>
      <c r="AY727">
        <v>1</v>
      </c>
      <c r="AZ727">
        <v>0</v>
      </c>
      <c r="BA727">
        <v>702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Y727*Source!I411</f>
        <v>0.1</v>
      </c>
      <c r="CY727">
        <f>AA727</f>
        <v>60.21</v>
      </c>
      <c r="CZ727">
        <f>AE727</f>
        <v>9.0399999999999991</v>
      </c>
      <c r="DA727">
        <f>AI727</f>
        <v>6.66</v>
      </c>
      <c r="DB727">
        <f t="shared" si="135"/>
        <v>0.9</v>
      </c>
      <c r="DC727">
        <f t="shared" si="136"/>
        <v>0</v>
      </c>
    </row>
    <row r="728" spans="1:107" x14ac:dyDescent="0.2">
      <c r="A728">
        <f>ROW(Source!A411)</f>
        <v>411</v>
      </c>
      <c r="B728">
        <v>16781639</v>
      </c>
      <c r="C728">
        <v>16782814</v>
      </c>
      <c r="D728">
        <v>15203834</v>
      </c>
      <c r="E728">
        <v>1</v>
      </c>
      <c r="F728">
        <v>1</v>
      </c>
      <c r="G728">
        <v>1</v>
      </c>
      <c r="H728">
        <v>3</v>
      </c>
      <c r="I728" t="s">
        <v>689</v>
      </c>
      <c r="J728" t="s">
        <v>690</v>
      </c>
      <c r="K728" t="s">
        <v>691</v>
      </c>
      <c r="L728">
        <v>1346</v>
      </c>
      <c r="N728">
        <v>1009</v>
      </c>
      <c r="O728" t="s">
        <v>201</v>
      </c>
      <c r="P728" t="s">
        <v>201</v>
      </c>
      <c r="Q728">
        <v>1</v>
      </c>
      <c r="W728">
        <v>0</v>
      </c>
      <c r="X728">
        <v>210558753</v>
      </c>
      <c r="Y728">
        <v>0.02</v>
      </c>
      <c r="AA728">
        <v>190.48</v>
      </c>
      <c r="AB728">
        <v>0</v>
      </c>
      <c r="AC728">
        <v>0</v>
      </c>
      <c r="AD728">
        <v>0</v>
      </c>
      <c r="AE728">
        <v>28.6</v>
      </c>
      <c r="AF728">
        <v>0</v>
      </c>
      <c r="AG728">
        <v>0</v>
      </c>
      <c r="AH728">
        <v>0</v>
      </c>
      <c r="AI728">
        <v>6.66</v>
      </c>
      <c r="AJ728">
        <v>1</v>
      </c>
      <c r="AK728">
        <v>1</v>
      </c>
      <c r="AL728">
        <v>1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6</v>
      </c>
      <c r="AT728">
        <v>0.02</v>
      </c>
      <c r="AU728" t="s">
        <v>6</v>
      </c>
      <c r="AV728">
        <v>0</v>
      </c>
      <c r="AW728">
        <v>2</v>
      </c>
      <c r="AX728">
        <v>16782824</v>
      </c>
      <c r="AY728">
        <v>1</v>
      </c>
      <c r="AZ728">
        <v>0</v>
      </c>
      <c r="BA728">
        <v>703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Y728*Source!I411</f>
        <v>0.02</v>
      </c>
      <c r="CY728">
        <f>AA728</f>
        <v>190.48</v>
      </c>
      <c r="CZ728">
        <f>AE728</f>
        <v>28.6</v>
      </c>
      <c r="DA728">
        <f>AI728</f>
        <v>6.66</v>
      </c>
      <c r="DB728">
        <f t="shared" si="135"/>
        <v>0.56999999999999995</v>
      </c>
      <c r="DC728">
        <f t="shared" si="136"/>
        <v>0</v>
      </c>
    </row>
    <row r="729" spans="1:107" x14ac:dyDescent="0.2">
      <c r="A729">
        <f>ROW(Source!A411)</f>
        <v>411</v>
      </c>
      <c r="B729">
        <v>16781639</v>
      </c>
      <c r="C729">
        <v>16782814</v>
      </c>
      <c r="D729">
        <v>15239930</v>
      </c>
      <c r="E729">
        <v>1</v>
      </c>
      <c r="F729">
        <v>1</v>
      </c>
      <c r="G729">
        <v>1</v>
      </c>
      <c r="H729">
        <v>3</v>
      </c>
      <c r="I729" t="s">
        <v>478</v>
      </c>
      <c r="J729" t="s">
        <v>480</v>
      </c>
      <c r="K729" t="s">
        <v>479</v>
      </c>
      <c r="L729">
        <v>1354</v>
      </c>
      <c r="N729">
        <v>1010</v>
      </c>
      <c r="O729" t="s">
        <v>378</v>
      </c>
      <c r="P729" t="s">
        <v>378</v>
      </c>
      <c r="Q729">
        <v>1</v>
      </c>
      <c r="W729">
        <v>0</v>
      </c>
      <c r="X729">
        <v>-1414886579</v>
      </c>
      <c r="Y729">
        <v>1</v>
      </c>
      <c r="AA729">
        <v>11657.66</v>
      </c>
      <c r="AB729">
        <v>0</v>
      </c>
      <c r="AC729">
        <v>0</v>
      </c>
      <c r="AD729">
        <v>0</v>
      </c>
      <c r="AE729">
        <v>1750.4</v>
      </c>
      <c r="AF729">
        <v>0</v>
      </c>
      <c r="AG729">
        <v>0</v>
      </c>
      <c r="AH729">
        <v>0</v>
      </c>
      <c r="AI729">
        <v>6.66</v>
      </c>
      <c r="AJ729">
        <v>1</v>
      </c>
      <c r="AK729">
        <v>1</v>
      </c>
      <c r="AL729">
        <v>1</v>
      </c>
      <c r="AN729">
        <v>0</v>
      </c>
      <c r="AO729">
        <v>0</v>
      </c>
      <c r="AP729">
        <v>0</v>
      </c>
      <c r="AQ729">
        <v>0</v>
      </c>
      <c r="AR729">
        <v>0</v>
      </c>
      <c r="AS729" t="s">
        <v>6</v>
      </c>
      <c r="AT729">
        <v>1</v>
      </c>
      <c r="AU729" t="s">
        <v>6</v>
      </c>
      <c r="AV729">
        <v>0</v>
      </c>
      <c r="AW729">
        <v>1</v>
      </c>
      <c r="AX729">
        <v>-1</v>
      </c>
      <c r="AY729">
        <v>0</v>
      </c>
      <c r="AZ729">
        <v>0</v>
      </c>
      <c r="BA729" t="s">
        <v>6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Y729*Source!I411</f>
        <v>1</v>
      </c>
      <c r="CY729">
        <f>AA729</f>
        <v>11657.66</v>
      </c>
      <c r="CZ729">
        <f>AE729</f>
        <v>1750.4</v>
      </c>
      <c r="DA729">
        <f>AI729</f>
        <v>6.66</v>
      </c>
      <c r="DB729">
        <f t="shared" si="135"/>
        <v>1750.4</v>
      </c>
      <c r="DC729">
        <f t="shared" si="136"/>
        <v>0</v>
      </c>
    </row>
    <row r="730" spans="1:107" x14ac:dyDescent="0.2">
      <c r="A730">
        <f>ROW(Source!A411)</f>
        <v>411</v>
      </c>
      <c r="B730">
        <v>16781639</v>
      </c>
      <c r="C730">
        <v>16782814</v>
      </c>
      <c r="D730">
        <v>15164559</v>
      </c>
      <c r="E730">
        <v>17</v>
      </c>
      <c r="F730">
        <v>1</v>
      </c>
      <c r="G730">
        <v>1</v>
      </c>
      <c r="H730">
        <v>3</v>
      </c>
      <c r="I730" t="s">
        <v>692</v>
      </c>
      <c r="J730" t="s">
        <v>6</v>
      </c>
      <c r="K730" t="s">
        <v>693</v>
      </c>
      <c r="L730">
        <v>1374</v>
      </c>
      <c r="N730">
        <v>1013</v>
      </c>
      <c r="O730" t="s">
        <v>694</v>
      </c>
      <c r="P730" t="s">
        <v>694</v>
      </c>
      <c r="Q730">
        <v>1</v>
      </c>
      <c r="W730">
        <v>0</v>
      </c>
      <c r="X730">
        <v>-1731369543</v>
      </c>
      <c r="Y730">
        <v>0.47</v>
      </c>
      <c r="AA730">
        <v>1</v>
      </c>
      <c r="AB730">
        <v>0</v>
      </c>
      <c r="AC730">
        <v>0</v>
      </c>
      <c r="AD730">
        <v>0</v>
      </c>
      <c r="AE730">
        <v>1</v>
      </c>
      <c r="AF730">
        <v>0</v>
      </c>
      <c r="AG730">
        <v>0</v>
      </c>
      <c r="AH730">
        <v>0</v>
      </c>
      <c r="AI730">
        <v>1</v>
      </c>
      <c r="AJ730">
        <v>1</v>
      </c>
      <c r="AK730">
        <v>1</v>
      </c>
      <c r="AL730">
        <v>1</v>
      </c>
      <c r="AN730">
        <v>0</v>
      </c>
      <c r="AO730">
        <v>1</v>
      </c>
      <c r="AP730">
        <v>0</v>
      </c>
      <c r="AQ730">
        <v>0</v>
      </c>
      <c r="AR730">
        <v>0</v>
      </c>
      <c r="AS730" t="s">
        <v>6</v>
      </c>
      <c r="AT730">
        <v>0.47</v>
      </c>
      <c r="AU730" t="s">
        <v>6</v>
      </c>
      <c r="AV730">
        <v>0</v>
      </c>
      <c r="AW730">
        <v>2</v>
      </c>
      <c r="AX730">
        <v>16782825</v>
      </c>
      <c r="AY730">
        <v>1</v>
      </c>
      <c r="AZ730">
        <v>0</v>
      </c>
      <c r="BA730">
        <v>704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Y730*Source!I411</f>
        <v>0.47</v>
      </c>
      <c r="CY730">
        <f>AA730</f>
        <v>1</v>
      </c>
      <c r="CZ730">
        <f>AE730</f>
        <v>1</v>
      </c>
      <c r="DA730">
        <f>AI730</f>
        <v>1</v>
      </c>
      <c r="DB730">
        <f t="shared" si="135"/>
        <v>0.47</v>
      </c>
      <c r="DC730">
        <f t="shared" si="136"/>
        <v>0</v>
      </c>
    </row>
    <row r="731" spans="1:107" x14ac:dyDescent="0.2">
      <c r="A731">
        <f>ROW(Source!A448)</f>
        <v>448</v>
      </c>
      <c r="B731">
        <v>16781625</v>
      </c>
      <c r="C731">
        <v>16783239</v>
      </c>
      <c r="D731">
        <v>15430517</v>
      </c>
      <c r="E731">
        <v>1</v>
      </c>
      <c r="F731">
        <v>1</v>
      </c>
      <c r="G731">
        <v>1</v>
      </c>
      <c r="H731">
        <v>1</v>
      </c>
      <c r="I731" t="s">
        <v>667</v>
      </c>
      <c r="J731" t="s">
        <v>6</v>
      </c>
      <c r="K731" t="s">
        <v>668</v>
      </c>
      <c r="L731">
        <v>1191</v>
      </c>
      <c r="N731">
        <v>1013</v>
      </c>
      <c r="O731" t="s">
        <v>660</v>
      </c>
      <c r="P731" t="s">
        <v>660</v>
      </c>
      <c r="Q731">
        <v>1</v>
      </c>
      <c r="W731">
        <v>0</v>
      </c>
      <c r="X731">
        <v>735429535</v>
      </c>
      <c r="Y731">
        <v>9.64</v>
      </c>
      <c r="AA731">
        <v>0</v>
      </c>
      <c r="AB731">
        <v>0</v>
      </c>
      <c r="AC731">
        <v>0</v>
      </c>
      <c r="AD731">
        <v>7.8</v>
      </c>
      <c r="AE731">
        <v>0</v>
      </c>
      <c r="AF731">
        <v>0</v>
      </c>
      <c r="AG731">
        <v>0</v>
      </c>
      <c r="AH731">
        <v>7.8</v>
      </c>
      <c r="AI731">
        <v>1</v>
      </c>
      <c r="AJ731">
        <v>1</v>
      </c>
      <c r="AK731">
        <v>1</v>
      </c>
      <c r="AL731">
        <v>1</v>
      </c>
      <c r="AN731">
        <v>0</v>
      </c>
      <c r="AO731">
        <v>1</v>
      </c>
      <c r="AP731">
        <v>0</v>
      </c>
      <c r="AQ731">
        <v>0</v>
      </c>
      <c r="AR731">
        <v>0</v>
      </c>
      <c r="AS731" t="s">
        <v>6</v>
      </c>
      <c r="AT731">
        <v>9.64</v>
      </c>
      <c r="AU731" t="s">
        <v>6</v>
      </c>
      <c r="AV731">
        <v>1</v>
      </c>
      <c r="AW731">
        <v>2</v>
      </c>
      <c r="AX731">
        <v>16783240</v>
      </c>
      <c r="AY731">
        <v>1</v>
      </c>
      <c r="AZ731">
        <v>0</v>
      </c>
      <c r="BA731">
        <v>705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Y731*Source!I448</f>
        <v>4.82</v>
      </c>
      <c r="CY731">
        <f>AD731</f>
        <v>7.8</v>
      </c>
      <c r="CZ731">
        <f>AH731</f>
        <v>7.8</v>
      </c>
      <c r="DA731">
        <f>AL731</f>
        <v>1</v>
      </c>
      <c r="DB731">
        <f t="shared" si="135"/>
        <v>75.19</v>
      </c>
      <c r="DC731">
        <f t="shared" si="136"/>
        <v>0</v>
      </c>
    </row>
    <row r="732" spans="1:107" x14ac:dyDescent="0.2">
      <c r="A732">
        <f>ROW(Source!A448)</f>
        <v>448</v>
      </c>
      <c r="B732">
        <v>16781625</v>
      </c>
      <c r="C732">
        <v>16783239</v>
      </c>
      <c r="D732">
        <v>15430395</v>
      </c>
      <c r="E732">
        <v>1</v>
      </c>
      <c r="F732">
        <v>1</v>
      </c>
      <c r="G732">
        <v>1</v>
      </c>
      <c r="H732">
        <v>1</v>
      </c>
      <c r="I732" t="s">
        <v>661</v>
      </c>
      <c r="J732" t="s">
        <v>6</v>
      </c>
      <c r="K732" t="s">
        <v>662</v>
      </c>
      <c r="L732">
        <v>1191</v>
      </c>
      <c r="N732">
        <v>1013</v>
      </c>
      <c r="O732" t="s">
        <v>660</v>
      </c>
      <c r="P732" t="s">
        <v>660</v>
      </c>
      <c r="Q732">
        <v>1</v>
      </c>
      <c r="W732">
        <v>0</v>
      </c>
      <c r="X732">
        <v>-1417349443</v>
      </c>
      <c r="Y732">
        <v>0.01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1</v>
      </c>
      <c r="AJ732">
        <v>1</v>
      </c>
      <c r="AK732">
        <v>1</v>
      </c>
      <c r="AL732">
        <v>1</v>
      </c>
      <c r="AN732">
        <v>0</v>
      </c>
      <c r="AO732">
        <v>1</v>
      </c>
      <c r="AP732">
        <v>0</v>
      </c>
      <c r="AQ732">
        <v>0</v>
      </c>
      <c r="AR732">
        <v>0</v>
      </c>
      <c r="AS732" t="s">
        <v>6</v>
      </c>
      <c r="AT732">
        <v>0.01</v>
      </c>
      <c r="AU732" t="s">
        <v>6</v>
      </c>
      <c r="AV732">
        <v>2</v>
      </c>
      <c r="AW732">
        <v>2</v>
      </c>
      <c r="AX732">
        <v>16783241</v>
      </c>
      <c r="AY732">
        <v>1</v>
      </c>
      <c r="AZ732">
        <v>0</v>
      </c>
      <c r="BA732">
        <v>706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Y732*Source!I448</f>
        <v>5.0000000000000001E-3</v>
      </c>
      <c r="CY732">
        <f>AD732</f>
        <v>0</v>
      </c>
      <c r="CZ732">
        <f>AH732</f>
        <v>0</v>
      </c>
      <c r="DA732">
        <f>AL732</f>
        <v>1</v>
      </c>
      <c r="DB732">
        <f t="shared" si="135"/>
        <v>0</v>
      </c>
      <c r="DC732">
        <f t="shared" si="136"/>
        <v>0</v>
      </c>
    </row>
    <row r="733" spans="1:107" x14ac:dyDescent="0.2">
      <c r="A733">
        <f>ROW(Source!A448)</f>
        <v>448</v>
      </c>
      <c r="B733">
        <v>16781625</v>
      </c>
      <c r="C733">
        <v>16783239</v>
      </c>
      <c r="D733">
        <v>15247974</v>
      </c>
      <c r="E733">
        <v>1</v>
      </c>
      <c r="F733">
        <v>1</v>
      </c>
      <c r="G733">
        <v>1</v>
      </c>
      <c r="H733">
        <v>2</v>
      </c>
      <c r="I733" t="s">
        <v>663</v>
      </c>
      <c r="J733" t="s">
        <v>664</v>
      </c>
      <c r="K733" t="s">
        <v>665</v>
      </c>
      <c r="L733">
        <v>1368</v>
      </c>
      <c r="N733">
        <v>1011</v>
      </c>
      <c r="O733" t="s">
        <v>666</v>
      </c>
      <c r="P733" t="s">
        <v>666</v>
      </c>
      <c r="Q733">
        <v>1</v>
      </c>
      <c r="W733">
        <v>0</v>
      </c>
      <c r="X733">
        <v>1188625873</v>
      </c>
      <c r="Y733">
        <v>0.01</v>
      </c>
      <c r="AA733">
        <v>0</v>
      </c>
      <c r="AB733">
        <v>31.26</v>
      </c>
      <c r="AC733">
        <v>13.5</v>
      </c>
      <c r="AD733">
        <v>0</v>
      </c>
      <c r="AE733">
        <v>0</v>
      </c>
      <c r="AF733">
        <v>31.26</v>
      </c>
      <c r="AG733">
        <v>13.5</v>
      </c>
      <c r="AH733">
        <v>0</v>
      </c>
      <c r="AI733">
        <v>1</v>
      </c>
      <c r="AJ733">
        <v>1</v>
      </c>
      <c r="AK733">
        <v>1</v>
      </c>
      <c r="AL733">
        <v>1</v>
      </c>
      <c r="AN733">
        <v>0</v>
      </c>
      <c r="AO733">
        <v>1</v>
      </c>
      <c r="AP733">
        <v>0</v>
      </c>
      <c r="AQ733">
        <v>0</v>
      </c>
      <c r="AR733">
        <v>0</v>
      </c>
      <c r="AS733" t="s">
        <v>6</v>
      </c>
      <c r="AT733">
        <v>0.01</v>
      </c>
      <c r="AU733" t="s">
        <v>6</v>
      </c>
      <c r="AV733">
        <v>0</v>
      </c>
      <c r="AW733">
        <v>2</v>
      </c>
      <c r="AX733">
        <v>16783242</v>
      </c>
      <c r="AY733">
        <v>1</v>
      </c>
      <c r="AZ733">
        <v>0</v>
      </c>
      <c r="BA733">
        <v>707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Y733*Source!I448</f>
        <v>5.0000000000000001E-3</v>
      </c>
      <c r="CY733">
        <f>AB733</f>
        <v>31.26</v>
      </c>
      <c r="CZ733">
        <f>AF733</f>
        <v>31.26</v>
      </c>
      <c r="DA733">
        <f>AJ733</f>
        <v>1</v>
      </c>
      <c r="DB733">
        <f t="shared" si="135"/>
        <v>0.31</v>
      </c>
      <c r="DC733">
        <f t="shared" si="136"/>
        <v>0.14000000000000001</v>
      </c>
    </row>
    <row r="734" spans="1:107" x14ac:dyDescent="0.2">
      <c r="A734">
        <f>ROW(Source!A449)</f>
        <v>449</v>
      </c>
      <c r="B734">
        <v>16781639</v>
      </c>
      <c r="C734">
        <v>16783239</v>
      </c>
      <c r="D734">
        <v>15430517</v>
      </c>
      <c r="E734">
        <v>1</v>
      </c>
      <c r="F734">
        <v>1</v>
      </c>
      <c r="G734">
        <v>1</v>
      </c>
      <c r="H734">
        <v>1</v>
      </c>
      <c r="I734" t="s">
        <v>667</v>
      </c>
      <c r="J734" t="s">
        <v>6</v>
      </c>
      <c r="K734" t="s">
        <v>668</v>
      </c>
      <c r="L734">
        <v>1191</v>
      </c>
      <c r="N734">
        <v>1013</v>
      </c>
      <c r="O734" t="s">
        <v>660</v>
      </c>
      <c r="P734" t="s">
        <v>660</v>
      </c>
      <c r="Q734">
        <v>1</v>
      </c>
      <c r="W734">
        <v>0</v>
      </c>
      <c r="X734">
        <v>735429535</v>
      </c>
      <c r="Y734">
        <v>9.64</v>
      </c>
      <c r="AA734">
        <v>0</v>
      </c>
      <c r="AB734">
        <v>0</v>
      </c>
      <c r="AC734">
        <v>0</v>
      </c>
      <c r="AD734">
        <v>51.95</v>
      </c>
      <c r="AE734">
        <v>0</v>
      </c>
      <c r="AF734">
        <v>0</v>
      </c>
      <c r="AG734">
        <v>0</v>
      </c>
      <c r="AH734">
        <v>7.8</v>
      </c>
      <c r="AI734">
        <v>1</v>
      </c>
      <c r="AJ734">
        <v>1</v>
      </c>
      <c r="AK734">
        <v>1</v>
      </c>
      <c r="AL734">
        <v>6.66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6</v>
      </c>
      <c r="AT734">
        <v>9.64</v>
      </c>
      <c r="AU734" t="s">
        <v>6</v>
      </c>
      <c r="AV734">
        <v>1</v>
      </c>
      <c r="AW734">
        <v>2</v>
      </c>
      <c r="AX734">
        <v>16783240</v>
      </c>
      <c r="AY734">
        <v>1</v>
      </c>
      <c r="AZ734">
        <v>0</v>
      </c>
      <c r="BA734">
        <v>708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Y734*Source!I449</f>
        <v>4.82</v>
      </c>
      <c r="CY734">
        <f>AD734</f>
        <v>51.95</v>
      </c>
      <c r="CZ734">
        <f>AH734</f>
        <v>7.8</v>
      </c>
      <c r="DA734">
        <f>AL734</f>
        <v>6.66</v>
      </c>
      <c r="DB734">
        <f t="shared" si="135"/>
        <v>75.19</v>
      </c>
      <c r="DC734">
        <f t="shared" si="136"/>
        <v>0</v>
      </c>
    </row>
    <row r="735" spans="1:107" x14ac:dyDescent="0.2">
      <c r="A735">
        <f>ROW(Source!A449)</f>
        <v>449</v>
      </c>
      <c r="B735">
        <v>16781639</v>
      </c>
      <c r="C735">
        <v>16783239</v>
      </c>
      <c r="D735">
        <v>15430395</v>
      </c>
      <c r="E735">
        <v>1</v>
      </c>
      <c r="F735">
        <v>1</v>
      </c>
      <c r="G735">
        <v>1</v>
      </c>
      <c r="H735">
        <v>1</v>
      </c>
      <c r="I735" t="s">
        <v>661</v>
      </c>
      <c r="J735" t="s">
        <v>6</v>
      </c>
      <c r="K735" t="s">
        <v>662</v>
      </c>
      <c r="L735">
        <v>1191</v>
      </c>
      <c r="N735">
        <v>1013</v>
      </c>
      <c r="O735" t="s">
        <v>660</v>
      </c>
      <c r="P735" t="s">
        <v>660</v>
      </c>
      <c r="Q735">
        <v>1</v>
      </c>
      <c r="W735">
        <v>0</v>
      </c>
      <c r="X735">
        <v>-1417349443</v>
      </c>
      <c r="Y735">
        <v>0.01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1</v>
      </c>
      <c r="AJ735">
        <v>1</v>
      </c>
      <c r="AK735">
        <v>6.66</v>
      </c>
      <c r="AL735">
        <v>1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6</v>
      </c>
      <c r="AT735">
        <v>0.01</v>
      </c>
      <c r="AU735" t="s">
        <v>6</v>
      </c>
      <c r="AV735">
        <v>2</v>
      </c>
      <c r="AW735">
        <v>2</v>
      </c>
      <c r="AX735">
        <v>16783241</v>
      </c>
      <c r="AY735">
        <v>1</v>
      </c>
      <c r="AZ735">
        <v>0</v>
      </c>
      <c r="BA735">
        <v>709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Y735*Source!I449</f>
        <v>5.0000000000000001E-3</v>
      </c>
      <c r="CY735">
        <f>AD735</f>
        <v>0</v>
      </c>
      <c r="CZ735">
        <f>AH735</f>
        <v>0</v>
      </c>
      <c r="DA735">
        <f>AL735</f>
        <v>1</v>
      </c>
      <c r="DB735">
        <f t="shared" si="135"/>
        <v>0</v>
      </c>
      <c r="DC735">
        <f t="shared" si="136"/>
        <v>0</v>
      </c>
    </row>
    <row r="736" spans="1:107" x14ac:dyDescent="0.2">
      <c r="A736">
        <f>ROW(Source!A449)</f>
        <v>449</v>
      </c>
      <c r="B736">
        <v>16781639</v>
      </c>
      <c r="C736">
        <v>16783239</v>
      </c>
      <c r="D736">
        <v>15247974</v>
      </c>
      <c r="E736">
        <v>1</v>
      </c>
      <c r="F736">
        <v>1</v>
      </c>
      <c r="G736">
        <v>1</v>
      </c>
      <c r="H736">
        <v>2</v>
      </c>
      <c r="I736" t="s">
        <v>663</v>
      </c>
      <c r="J736" t="s">
        <v>664</v>
      </c>
      <c r="K736" t="s">
        <v>665</v>
      </c>
      <c r="L736">
        <v>1368</v>
      </c>
      <c r="N736">
        <v>1011</v>
      </c>
      <c r="O736" t="s">
        <v>666</v>
      </c>
      <c r="P736" t="s">
        <v>666</v>
      </c>
      <c r="Q736">
        <v>1</v>
      </c>
      <c r="W736">
        <v>0</v>
      </c>
      <c r="X736">
        <v>1188625873</v>
      </c>
      <c r="Y736">
        <v>0.01</v>
      </c>
      <c r="AA736">
        <v>0</v>
      </c>
      <c r="AB736">
        <v>208.19</v>
      </c>
      <c r="AC736">
        <v>13.5</v>
      </c>
      <c r="AD736">
        <v>0</v>
      </c>
      <c r="AE736">
        <v>0</v>
      </c>
      <c r="AF736">
        <v>31.26</v>
      </c>
      <c r="AG736">
        <v>13.5</v>
      </c>
      <c r="AH736">
        <v>0</v>
      </c>
      <c r="AI736">
        <v>1</v>
      </c>
      <c r="AJ736">
        <v>6.66</v>
      </c>
      <c r="AK736">
        <v>1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6</v>
      </c>
      <c r="AT736">
        <v>0.01</v>
      </c>
      <c r="AU736" t="s">
        <v>6</v>
      </c>
      <c r="AV736">
        <v>0</v>
      </c>
      <c r="AW736">
        <v>2</v>
      </c>
      <c r="AX736">
        <v>16783242</v>
      </c>
      <c r="AY736">
        <v>1</v>
      </c>
      <c r="AZ736">
        <v>0</v>
      </c>
      <c r="BA736">
        <v>710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Y736*Source!I449</f>
        <v>5.0000000000000001E-3</v>
      </c>
      <c r="CY736">
        <f>AB736</f>
        <v>208.19</v>
      </c>
      <c r="CZ736">
        <f>AF736</f>
        <v>31.26</v>
      </c>
      <c r="DA736">
        <f>AJ736</f>
        <v>6.66</v>
      </c>
      <c r="DB736">
        <f t="shared" si="135"/>
        <v>0.31</v>
      </c>
      <c r="DC736">
        <f t="shared" si="136"/>
        <v>0.14000000000000001</v>
      </c>
    </row>
    <row r="737" spans="1:107" x14ac:dyDescent="0.2">
      <c r="A737">
        <f>ROW(Source!A450)</f>
        <v>450</v>
      </c>
      <c r="B737">
        <v>16781625</v>
      </c>
      <c r="C737">
        <v>16782894</v>
      </c>
      <c r="D737">
        <v>15430447</v>
      </c>
      <c r="E737">
        <v>1</v>
      </c>
      <c r="F737">
        <v>1</v>
      </c>
      <c r="G737">
        <v>1</v>
      </c>
      <c r="H737">
        <v>1</v>
      </c>
      <c r="I737" t="s">
        <v>700</v>
      </c>
      <c r="J737" t="s">
        <v>6</v>
      </c>
      <c r="K737" t="s">
        <v>701</v>
      </c>
      <c r="L737">
        <v>1191</v>
      </c>
      <c r="N737">
        <v>1013</v>
      </c>
      <c r="O737" t="s">
        <v>660</v>
      </c>
      <c r="P737" t="s">
        <v>660</v>
      </c>
      <c r="Q737">
        <v>1</v>
      </c>
      <c r="W737">
        <v>0</v>
      </c>
      <c r="X737">
        <v>145020957</v>
      </c>
      <c r="Y737">
        <v>0.6</v>
      </c>
      <c r="AA737">
        <v>0</v>
      </c>
      <c r="AB737">
        <v>0</v>
      </c>
      <c r="AC737">
        <v>0</v>
      </c>
      <c r="AD737">
        <v>9.07</v>
      </c>
      <c r="AE737">
        <v>0</v>
      </c>
      <c r="AF737">
        <v>0</v>
      </c>
      <c r="AG737">
        <v>0</v>
      </c>
      <c r="AH737">
        <v>9.07</v>
      </c>
      <c r="AI737">
        <v>1</v>
      </c>
      <c r="AJ737">
        <v>1</v>
      </c>
      <c r="AK737">
        <v>1</v>
      </c>
      <c r="AL737">
        <v>1</v>
      </c>
      <c r="AN737">
        <v>0</v>
      </c>
      <c r="AO737">
        <v>1</v>
      </c>
      <c r="AP737">
        <v>1</v>
      </c>
      <c r="AQ737">
        <v>0</v>
      </c>
      <c r="AR737">
        <v>0</v>
      </c>
      <c r="AS737" t="s">
        <v>6</v>
      </c>
      <c r="AT737">
        <v>2</v>
      </c>
      <c r="AU737" t="s">
        <v>39</v>
      </c>
      <c r="AV737">
        <v>1</v>
      </c>
      <c r="AW737">
        <v>2</v>
      </c>
      <c r="AX737">
        <v>16782895</v>
      </c>
      <c r="AY737">
        <v>1</v>
      </c>
      <c r="AZ737">
        <v>0</v>
      </c>
      <c r="BA737">
        <v>711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Y737*Source!I450</f>
        <v>1.2</v>
      </c>
      <c r="CY737">
        <f>AD737</f>
        <v>9.07</v>
      </c>
      <c r="CZ737">
        <f>AH737</f>
        <v>9.07</v>
      </c>
      <c r="DA737">
        <f>AL737</f>
        <v>1</v>
      </c>
      <c r="DB737">
        <f>ROUND((ROUND(AT737*CZ737,2)*0.3),6)</f>
        <v>5.4420000000000002</v>
      </c>
      <c r="DC737">
        <f>ROUND((ROUND(AT737*AG737,2)*0.3),6)</f>
        <v>0</v>
      </c>
    </row>
    <row r="738" spans="1:107" x14ac:dyDescent="0.2">
      <c r="A738">
        <f>ROW(Source!A450)</f>
        <v>450</v>
      </c>
      <c r="B738">
        <v>16781625</v>
      </c>
      <c r="C738">
        <v>16782894</v>
      </c>
      <c r="D738">
        <v>15167589</v>
      </c>
      <c r="E738">
        <v>1</v>
      </c>
      <c r="F738">
        <v>1</v>
      </c>
      <c r="G738">
        <v>1</v>
      </c>
      <c r="H738">
        <v>3</v>
      </c>
      <c r="I738" t="s">
        <v>930</v>
      </c>
      <c r="J738" t="s">
        <v>931</v>
      </c>
      <c r="K738" t="s">
        <v>932</v>
      </c>
      <c r="L738">
        <v>1346</v>
      </c>
      <c r="N738">
        <v>1009</v>
      </c>
      <c r="O738" t="s">
        <v>201</v>
      </c>
      <c r="P738" t="s">
        <v>201</v>
      </c>
      <c r="Q738">
        <v>1</v>
      </c>
      <c r="W738">
        <v>0</v>
      </c>
      <c r="X738">
        <v>-2124370092</v>
      </c>
      <c r="Y738">
        <v>0</v>
      </c>
      <c r="AA738">
        <v>91.29</v>
      </c>
      <c r="AB738">
        <v>0</v>
      </c>
      <c r="AC738">
        <v>0</v>
      </c>
      <c r="AD738">
        <v>0</v>
      </c>
      <c r="AE738">
        <v>91.29</v>
      </c>
      <c r="AF738">
        <v>0</v>
      </c>
      <c r="AG738">
        <v>0</v>
      </c>
      <c r="AH738">
        <v>0</v>
      </c>
      <c r="AI738">
        <v>1</v>
      </c>
      <c r="AJ738">
        <v>1</v>
      </c>
      <c r="AK738">
        <v>1</v>
      </c>
      <c r="AL738">
        <v>1</v>
      </c>
      <c r="AN738">
        <v>0</v>
      </c>
      <c r="AO738">
        <v>1</v>
      </c>
      <c r="AP738">
        <v>1</v>
      </c>
      <c r="AQ738">
        <v>0</v>
      </c>
      <c r="AR738">
        <v>0</v>
      </c>
      <c r="AS738" t="s">
        <v>6</v>
      </c>
      <c r="AT738">
        <v>1.4999999999999999E-2</v>
      </c>
      <c r="AU738" t="s">
        <v>38</v>
      </c>
      <c r="AV738">
        <v>0</v>
      </c>
      <c r="AW738">
        <v>2</v>
      </c>
      <c r="AX738">
        <v>16782896</v>
      </c>
      <c r="AY738">
        <v>1</v>
      </c>
      <c r="AZ738">
        <v>0</v>
      </c>
      <c r="BA738">
        <v>712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Y738*Source!I450</f>
        <v>0</v>
      </c>
      <c r="CY738">
        <f>AA738</f>
        <v>91.29</v>
      </c>
      <c r="CZ738">
        <f>AE738</f>
        <v>91.29</v>
      </c>
      <c r="DA738">
        <f>AI738</f>
        <v>1</v>
      </c>
      <c r="DB738">
        <f>ROUND((ROUND(AT738*CZ738,2)*0),6)</f>
        <v>0</v>
      </c>
      <c r="DC738">
        <f>ROUND((ROUND(AT738*AG738,2)*0),6)</f>
        <v>0</v>
      </c>
    </row>
    <row r="739" spans="1:107" x14ac:dyDescent="0.2">
      <c r="A739">
        <f>ROW(Source!A450)</f>
        <v>450</v>
      </c>
      <c r="B739">
        <v>16781625</v>
      </c>
      <c r="C739">
        <v>16782894</v>
      </c>
      <c r="D739">
        <v>15225559</v>
      </c>
      <c r="E739">
        <v>1</v>
      </c>
      <c r="F739">
        <v>1</v>
      </c>
      <c r="G739">
        <v>1</v>
      </c>
      <c r="H739">
        <v>3</v>
      </c>
      <c r="I739" t="s">
        <v>1024</v>
      </c>
      <c r="J739" t="s">
        <v>1025</v>
      </c>
      <c r="K739" t="s">
        <v>1026</v>
      </c>
      <c r="L739">
        <v>1477</v>
      </c>
      <c r="N739">
        <v>1013</v>
      </c>
      <c r="O739" t="s">
        <v>411</v>
      </c>
      <c r="P739" t="s">
        <v>413</v>
      </c>
      <c r="Q739">
        <v>1</v>
      </c>
      <c r="W739">
        <v>0</v>
      </c>
      <c r="X739">
        <v>2077511803</v>
      </c>
      <c r="Y739">
        <v>0</v>
      </c>
      <c r="AA739">
        <v>1819.3</v>
      </c>
      <c r="AB739">
        <v>0</v>
      </c>
      <c r="AC739">
        <v>0</v>
      </c>
      <c r="AD739">
        <v>0</v>
      </c>
      <c r="AE739">
        <v>1819.3</v>
      </c>
      <c r="AF739">
        <v>0</v>
      </c>
      <c r="AG739">
        <v>0</v>
      </c>
      <c r="AH739">
        <v>0</v>
      </c>
      <c r="AI739">
        <v>1</v>
      </c>
      <c r="AJ739">
        <v>1</v>
      </c>
      <c r="AK739">
        <v>1</v>
      </c>
      <c r="AL739">
        <v>1</v>
      </c>
      <c r="AN739">
        <v>0</v>
      </c>
      <c r="AO739">
        <v>1</v>
      </c>
      <c r="AP739">
        <v>1</v>
      </c>
      <c r="AQ739">
        <v>0</v>
      </c>
      <c r="AR739">
        <v>0</v>
      </c>
      <c r="AS739" t="s">
        <v>6</v>
      </c>
      <c r="AT739">
        <v>5.0000000000000001E-3</v>
      </c>
      <c r="AU739" t="s">
        <v>38</v>
      </c>
      <c r="AV739">
        <v>0</v>
      </c>
      <c r="AW739">
        <v>2</v>
      </c>
      <c r="AX739">
        <v>16782897</v>
      </c>
      <c r="AY739">
        <v>1</v>
      </c>
      <c r="AZ739">
        <v>0</v>
      </c>
      <c r="BA739">
        <v>713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Y739*Source!I450</f>
        <v>0</v>
      </c>
      <c r="CY739">
        <f>AA739</f>
        <v>1819.3</v>
      </c>
      <c r="CZ739">
        <f>AE739</f>
        <v>1819.3</v>
      </c>
      <c r="DA739">
        <f>AI739</f>
        <v>1</v>
      </c>
      <c r="DB739">
        <f>ROUND((ROUND(AT739*CZ739,2)*0),6)</f>
        <v>0</v>
      </c>
      <c r="DC739">
        <f>ROUND((ROUND(AT739*AG739,2)*0),6)</f>
        <v>0</v>
      </c>
    </row>
    <row r="740" spans="1:107" x14ac:dyDescent="0.2">
      <c r="A740">
        <f>ROW(Source!A450)</f>
        <v>450</v>
      </c>
      <c r="B740">
        <v>16781625</v>
      </c>
      <c r="C740">
        <v>16782894</v>
      </c>
      <c r="D740">
        <v>15226127</v>
      </c>
      <c r="E740">
        <v>1</v>
      </c>
      <c r="F740">
        <v>1</v>
      </c>
      <c r="G740">
        <v>1</v>
      </c>
      <c r="H740">
        <v>3</v>
      </c>
      <c r="I740" t="s">
        <v>1027</v>
      </c>
      <c r="J740" t="s">
        <v>1028</v>
      </c>
      <c r="K740" t="s">
        <v>1029</v>
      </c>
      <c r="L740">
        <v>1355</v>
      </c>
      <c r="N740">
        <v>1010</v>
      </c>
      <c r="O740" t="s">
        <v>292</v>
      </c>
      <c r="P740" t="s">
        <v>292</v>
      </c>
      <c r="Q740">
        <v>100</v>
      </c>
      <c r="W740">
        <v>0</v>
      </c>
      <c r="X740">
        <v>-803502612</v>
      </c>
      <c r="Y740">
        <v>0</v>
      </c>
      <c r="AA740">
        <v>164</v>
      </c>
      <c r="AB740">
        <v>0</v>
      </c>
      <c r="AC740">
        <v>0</v>
      </c>
      <c r="AD740">
        <v>0</v>
      </c>
      <c r="AE740">
        <v>164</v>
      </c>
      <c r="AF740">
        <v>0</v>
      </c>
      <c r="AG740">
        <v>0</v>
      </c>
      <c r="AH740">
        <v>0</v>
      </c>
      <c r="AI740">
        <v>1</v>
      </c>
      <c r="AJ740">
        <v>1</v>
      </c>
      <c r="AK740">
        <v>1</v>
      </c>
      <c r="AL740">
        <v>1</v>
      </c>
      <c r="AN740">
        <v>0</v>
      </c>
      <c r="AO740">
        <v>1</v>
      </c>
      <c r="AP740">
        <v>1</v>
      </c>
      <c r="AQ740">
        <v>0</v>
      </c>
      <c r="AR740">
        <v>0</v>
      </c>
      <c r="AS740" t="s">
        <v>6</v>
      </c>
      <c r="AT740">
        <v>1.0999999999999999E-2</v>
      </c>
      <c r="AU740" t="s">
        <v>38</v>
      </c>
      <c r="AV740">
        <v>0</v>
      </c>
      <c r="AW740">
        <v>2</v>
      </c>
      <c r="AX740">
        <v>16782898</v>
      </c>
      <c r="AY740">
        <v>1</v>
      </c>
      <c r="AZ740">
        <v>0</v>
      </c>
      <c r="BA740">
        <v>714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Y740*Source!I450</f>
        <v>0</v>
      </c>
      <c r="CY740">
        <f>AA740</f>
        <v>164</v>
      </c>
      <c r="CZ740">
        <f>AE740</f>
        <v>164</v>
      </c>
      <c r="DA740">
        <f>AI740</f>
        <v>1</v>
      </c>
      <c r="DB740">
        <f>ROUND((ROUND(AT740*CZ740,2)*0),6)</f>
        <v>0</v>
      </c>
      <c r="DC740">
        <f>ROUND((ROUND(AT740*AG740,2)*0),6)</f>
        <v>0</v>
      </c>
    </row>
    <row r="741" spans="1:107" x14ac:dyDescent="0.2">
      <c r="A741">
        <f>ROW(Source!A450)</f>
        <v>450</v>
      </c>
      <c r="B741">
        <v>16781625</v>
      </c>
      <c r="C741">
        <v>16782894</v>
      </c>
      <c r="D741">
        <v>15164559</v>
      </c>
      <c r="E741">
        <v>17</v>
      </c>
      <c r="F741">
        <v>1</v>
      </c>
      <c r="G741">
        <v>1</v>
      </c>
      <c r="H741">
        <v>3</v>
      </c>
      <c r="I741" t="s">
        <v>692</v>
      </c>
      <c r="J741" t="s">
        <v>6</v>
      </c>
      <c r="K741" t="s">
        <v>693</v>
      </c>
      <c r="L741">
        <v>1374</v>
      </c>
      <c r="N741">
        <v>1013</v>
      </c>
      <c r="O741" t="s">
        <v>694</v>
      </c>
      <c r="P741" t="s">
        <v>694</v>
      </c>
      <c r="Q741">
        <v>1</v>
      </c>
      <c r="W741">
        <v>0</v>
      </c>
      <c r="X741">
        <v>-1731369543</v>
      </c>
      <c r="Y741">
        <v>0</v>
      </c>
      <c r="AA741">
        <v>1</v>
      </c>
      <c r="AB741">
        <v>0</v>
      </c>
      <c r="AC741">
        <v>0</v>
      </c>
      <c r="AD741">
        <v>0</v>
      </c>
      <c r="AE741">
        <v>1</v>
      </c>
      <c r="AF741">
        <v>0</v>
      </c>
      <c r="AG741">
        <v>0</v>
      </c>
      <c r="AH741">
        <v>0</v>
      </c>
      <c r="AI741">
        <v>1</v>
      </c>
      <c r="AJ741">
        <v>1</v>
      </c>
      <c r="AK741">
        <v>1</v>
      </c>
      <c r="AL741">
        <v>1</v>
      </c>
      <c r="AN741">
        <v>0</v>
      </c>
      <c r="AO741">
        <v>1</v>
      </c>
      <c r="AP741">
        <v>1</v>
      </c>
      <c r="AQ741">
        <v>0</v>
      </c>
      <c r="AR741">
        <v>0</v>
      </c>
      <c r="AS741" t="s">
        <v>6</v>
      </c>
      <c r="AT741">
        <v>0.36</v>
      </c>
      <c r="AU741" t="s">
        <v>38</v>
      </c>
      <c r="AV741">
        <v>0</v>
      </c>
      <c r="AW741">
        <v>2</v>
      </c>
      <c r="AX741">
        <v>16782899</v>
      </c>
      <c r="AY741">
        <v>1</v>
      </c>
      <c r="AZ741">
        <v>0</v>
      </c>
      <c r="BA741">
        <v>715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Y741*Source!I450</f>
        <v>0</v>
      </c>
      <c r="CY741">
        <f>AA741</f>
        <v>1</v>
      </c>
      <c r="CZ741">
        <f>AE741</f>
        <v>1</v>
      </c>
      <c r="DA741">
        <f>AI741</f>
        <v>1</v>
      </c>
      <c r="DB741">
        <f>ROUND((ROUND(AT741*CZ741,2)*0),6)</f>
        <v>0</v>
      </c>
      <c r="DC741">
        <f>ROUND((ROUND(AT741*AG741,2)*0),6)</f>
        <v>0</v>
      </c>
    </row>
    <row r="742" spans="1:107" x14ac:dyDescent="0.2">
      <c r="A742">
        <f>ROW(Source!A451)</f>
        <v>451</v>
      </c>
      <c r="B742">
        <v>16781639</v>
      </c>
      <c r="C742">
        <v>16782894</v>
      </c>
      <c r="D742">
        <v>15430447</v>
      </c>
      <c r="E742">
        <v>1</v>
      </c>
      <c r="F742">
        <v>1</v>
      </c>
      <c r="G742">
        <v>1</v>
      </c>
      <c r="H742">
        <v>1</v>
      </c>
      <c r="I742" t="s">
        <v>700</v>
      </c>
      <c r="J742" t="s">
        <v>6</v>
      </c>
      <c r="K742" t="s">
        <v>701</v>
      </c>
      <c r="L742">
        <v>1191</v>
      </c>
      <c r="N742">
        <v>1013</v>
      </c>
      <c r="O742" t="s">
        <v>660</v>
      </c>
      <c r="P742" t="s">
        <v>660</v>
      </c>
      <c r="Q742">
        <v>1</v>
      </c>
      <c r="W742">
        <v>0</v>
      </c>
      <c r="X742">
        <v>145020957</v>
      </c>
      <c r="Y742">
        <v>0.6</v>
      </c>
      <c r="AA742">
        <v>0</v>
      </c>
      <c r="AB742">
        <v>0</v>
      </c>
      <c r="AC742">
        <v>0</v>
      </c>
      <c r="AD742">
        <v>60.41</v>
      </c>
      <c r="AE742">
        <v>0</v>
      </c>
      <c r="AF742">
        <v>0</v>
      </c>
      <c r="AG742">
        <v>0</v>
      </c>
      <c r="AH742">
        <v>9.07</v>
      </c>
      <c r="AI742">
        <v>1</v>
      </c>
      <c r="AJ742">
        <v>1</v>
      </c>
      <c r="AK742">
        <v>1</v>
      </c>
      <c r="AL742">
        <v>6.66</v>
      </c>
      <c r="AN742">
        <v>0</v>
      </c>
      <c r="AO742">
        <v>1</v>
      </c>
      <c r="AP742">
        <v>1</v>
      </c>
      <c r="AQ742">
        <v>0</v>
      </c>
      <c r="AR742">
        <v>0</v>
      </c>
      <c r="AS742" t="s">
        <v>6</v>
      </c>
      <c r="AT742">
        <v>2</v>
      </c>
      <c r="AU742" t="s">
        <v>39</v>
      </c>
      <c r="AV742">
        <v>1</v>
      </c>
      <c r="AW742">
        <v>2</v>
      </c>
      <c r="AX742">
        <v>16782895</v>
      </c>
      <c r="AY742">
        <v>1</v>
      </c>
      <c r="AZ742">
        <v>0</v>
      </c>
      <c r="BA742">
        <v>716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Y742*Source!I451</f>
        <v>1.2</v>
      </c>
      <c r="CY742">
        <f>AD742</f>
        <v>60.41</v>
      </c>
      <c r="CZ742">
        <f>AH742</f>
        <v>9.07</v>
      </c>
      <c r="DA742">
        <f>AL742</f>
        <v>6.66</v>
      </c>
      <c r="DB742">
        <f>ROUND((ROUND(AT742*CZ742,2)*0.3),6)</f>
        <v>5.4420000000000002</v>
      </c>
      <c r="DC742">
        <f>ROUND((ROUND(AT742*AG742,2)*0.3),6)</f>
        <v>0</v>
      </c>
    </row>
    <row r="743" spans="1:107" x14ac:dyDescent="0.2">
      <c r="A743">
        <f>ROW(Source!A451)</f>
        <v>451</v>
      </c>
      <c r="B743">
        <v>16781639</v>
      </c>
      <c r="C743">
        <v>16782894</v>
      </c>
      <c r="D743">
        <v>15167589</v>
      </c>
      <c r="E743">
        <v>1</v>
      </c>
      <c r="F743">
        <v>1</v>
      </c>
      <c r="G743">
        <v>1</v>
      </c>
      <c r="H743">
        <v>3</v>
      </c>
      <c r="I743" t="s">
        <v>930</v>
      </c>
      <c r="J743" t="s">
        <v>931</v>
      </c>
      <c r="K743" t="s">
        <v>932</v>
      </c>
      <c r="L743">
        <v>1346</v>
      </c>
      <c r="N743">
        <v>1009</v>
      </c>
      <c r="O743" t="s">
        <v>201</v>
      </c>
      <c r="P743" t="s">
        <v>201</v>
      </c>
      <c r="Q743">
        <v>1</v>
      </c>
      <c r="W743">
        <v>0</v>
      </c>
      <c r="X743">
        <v>-2124370092</v>
      </c>
      <c r="Y743">
        <v>0</v>
      </c>
      <c r="AA743">
        <v>607.99</v>
      </c>
      <c r="AB743">
        <v>0</v>
      </c>
      <c r="AC743">
        <v>0</v>
      </c>
      <c r="AD743">
        <v>0</v>
      </c>
      <c r="AE743">
        <v>91.29</v>
      </c>
      <c r="AF743">
        <v>0</v>
      </c>
      <c r="AG743">
        <v>0</v>
      </c>
      <c r="AH743">
        <v>0</v>
      </c>
      <c r="AI743">
        <v>6.66</v>
      </c>
      <c r="AJ743">
        <v>1</v>
      </c>
      <c r="AK743">
        <v>1</v>
      </c>
      <c r="AL743">
        <v>1</v>
      </c>
      <c r="AN743">
        <v>0</v>
      </c>
      <c r="AO743">
        <v>1</v>
      </c>
      <c r="AP743">
        <v>1</v>
      </c>
      <c r="AQ743">
        <v>0</v>
      </c>
      <c r="AR743">
        <v>0</v>
      </c>
      <c r="AS743" t="s">
        <v>6</v>
      </c>
      <c r="AT743">
        <v>1.4999999999999999E-2</v>
      </c>
      <c r="AU743" t="s">
        <v>38</v>
      </c>
      <c r="AV743">
        <v>0</v>
      </c>
      <c r="AW743">
        <v>2</v>
      </c>
      <c r="AX743">
        <v>16782896</v>
      </c>
      <c r="AY743">
        <v>1</v>
      </c>
      <c r="AZ743">
        <v>0</v>
      </c>
      <c r="BA743">
        <v>717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Y743*Source!I451</f>
        <v>0</v>
      </c>
      <c r="CY743">
        <f>AA743</f>
        <v>607.99</v>
      </c>
      <c r="CZ743">
        <f>AE743</f>
        <v>91.29</v>
      </c>
      <c r="DA743">
        <f>AI743</f>
        <v>6.66</v>
      </c>
      <c r="DB743">
        <f>ROUND((ROUND(AT743*CZ743,2)*0),6)</f>
        <v>0</v>
      </c>
      <c r="DC743">
        <f>ROUND((ROUND(AT743*AG743,2)*0),6)</f>
        <v>0</v>
      </c>
    </row>
    <row r="744" spans="1:107" x14ac:dyDescent="0.2">
      <c r="A744">
        <f>ROW(Source!A451)</f>
        <v>451</v>
      </c>
      <c r="B744">
        <v>16781639</v>
      </c>
      <c r="C744">
        <v>16782894</v>
      </c>
      <c r="D744">
        <v>15225559</v>
      </c>
      <c r="E744">
        <v>1</v>
      </c>
      <c r="F744">
        <v>1</v>
      </c>
      <c r="G744">
        <v>1</v>
      </c>
      <c r="H744">
        <v>3</v>
      </c>
      <c r="I744" t="s">
        <v>1024</v>
      </c>
      <c r="J744" t="s">
        <v>1025</v>
      </c>
      <c r="K744" t="s">
        <v>1026</v>
      </c>
      <c r="L744">
        <v>1477</v>
      </c>
      <c r="N744">
        <v>1013</v>
      </c>
      <c r="O744" t="s">
        <v>411</v>
      </c>
      <c r="P744" t="s">
        <v>413</v>
      </c>
      <c r="Q744">
        <v>1</v>
      </c>
      <c r="W744">
        <v>0</v>
      </c>
      <c r="X744">
        <v>2077511803</v>
      </c>
      <c r="Y744">
        <v>0</v>
      </c>
      <c r="AA744">
        <v>12116.54</v>
      </c>
      <c r="AB744">
        <v>0</v>
      </c>
      <c r="AC744">
        <v>0</v>
      </c>
      <c r="AD744">
        <v>0</v>
      </c>
      <c r="AE744">
        <v>1819.3</v>
      </c>
      <c r="AF744">
        <v>0</v>
      </c>
      <c r="AG744">
        <v>0</v>
      </c>
      <c r="AH744">
        <v>0</v>
      </c>
      <c r="AI744">
        <v>6.66</v>
      </c>
      <c r="AJ744">
        <v>1</v>
      </c>
      <c r="AK744">
        <v>1</v>
      </c>
      <c r="AL744">
        <v>1</v>
      </c>
      <c r="AN744">
        <v>0</v>
      </c>
      <c r="AO744">
        <v>1</v>
      </c>
      <c r="AP744">
        <v>1</v>
      </c>
      <c r="AQ744">
        <v>0</v>
      </c>
      <c r="AR744">
        <v>0</v>
      </c>
      <c r="AS744" t="s">
        <v>6</v>
      </c>
      <c r="AT744">
        <v>5.0000000000000001E-3</v>
      </c>
      <c r="AU744" t="s">
        <v>38</v>
      </c>
      <c r="AV744">
        <v>0</v>
      </c>
      <c r="AW744">
        <v>2</v>
      </c>
      <c r="AX744">
        <v>16782897</v>
      </c>
      <c r="AY744">
        <v>1</v>
      </c>
      <c r="AZ744">
        <v>0</v>
      </c>
      <c r="BA744">
        <v>718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Y744*Source!I451</f>
        <v>0</v>
      </c>
      <c r="CY744">
        <f>AA744</f>
        <v>12116.54</v>
      </c>
      <c r="CZ744">
        <f>AE744</f>
        <v>1819.3</v>
      </c>
      <c r="DA744">
        <f>AI744</f>
        <v>6.66</v>
      </c>
      <c r="DB744">
        <f>ROUND((ROUND(AT744*CZ744,2)*0),6)</f>
        <v>0</v>
      </c>
      <c r="DC744">
        <f>ROUND((ROUND(AT744*AG744,2)*0),6)</f>
        <v>0</v>
      </c>
    </row>
    <row r="745" spans="1:107" x14ac:dyDescent="0.2">
      <c r="A745">
        <f>ROW(Source!A451)</f>
        <v>451</v>
      </c>
      <c r="B745">
        <v>16781639</v>
      </c>
      <c r="C745">
        <v>16782894</v>
      </c>
      <c r="D745">
        <v>15226127</v>
      </c>
      <c r="E745">
        <v>1</v>
      </c>
      <c r="F745">
        <v>1</v>
      </c>
      <c r="G745">
        <v>1</v>
      </c>
      <c r="H745">
        <v>3</v>
      </c>
      <c r="I745" t="s">
        <v>1027</v>
      </c>
      <c r="J745" t="s">
        <v>1028</v>
      </c>
      <c r="K745" t="s">
        <v>1029</v>
      </c>
      <c r="L745">
        <v>1355</v>
      </c>
      <c r="N745">
        <v>1010</v>
      </c>
      <c r="O745" t="s">
        <v>292</v>
      </c>
      <c r="P745" t="s">
        <v>292</v>
      </c>
      <c r="Q745">
        <v>100</v>
      </c>
      <c r="W745">
        <v>0</v>
      </c>
      <c r="X745">
        <v>-803502612</v>
      </c>
      <c r="Y745">
        <v>0</v>
      </c>
      <c r="AA745">
        <v>1092.24</v>
      </c>
      <c r="AB745">
        <v>0</v>
      </c>
      <c r="AC745">
        <v>0</v>
      </c>
      <c r="AD745">
        <v>0</v>
      </c>
      <c r="AE745">
        <v>164</v>
      </c>
      <c r="AF745">
        <v>0</v>
      </c>
      <c r="AG745">
        <v>0</v>
      </c>
      <c r="AH745">
        <v>0</v>
      </c>
      <c r="AI745">
        <v>6.66</v>
      </c>
      <c r="AJ745">
        <v>1</v>
      </c>
      <c r="AK745">
        <v>1</v>
      </c>
      <c r="AL745">
        <v>1</v>
      </c>
      <c r="AN745">
        <v>0</v>
      </c>
      <c r="AO745">
        <v>1</v>
      </c>
      <c r="AP745">
        <v>1</v>
      </c>
      <c r="AQ745">
        <v>0</v>
      </c>
      <c r="AR745">
        <v>0</v>
      </c>
      <c r="AS745" t="s">
        <v>6</v>
      </c>
      <c r="AT745">
        <v>1.0999999999999999E-2</v>
      </c>
      <c r="AU745" t="s">
        <v>38</v>
      </c>
      <c r="AV745">
        <v>0</v>
      </c>
      <c r="AW745">
        <v>2</v>
      </c>
      <c r="AX745">
        <v>16782898</v>
      </c>
      <c r="AY745">
        <v>1</v>
      </c>
      <c r="AZ745">
        <v>0</v>
      </c>
      <c r="BA745">
        <v>719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Y745*Source!I451</f>
        <v>0</v>
      </c>
      <c r="CY745">
        <f>AA745</f>
        <v>1092.24</v>
      </c>
      <c r="CZ745">
        <f>AE745</f>
        <v>164</v>
      </c>
      <c r="DA745">
        <f>AI745</f>
        <v>6.66</v>
      </c>
      <c r="DB745">
        <f>ROUND((ROUND(AT745*CZ745,2)*0),6)</f>
        <v>0</v>
      </c>
      <c r="DC745">
        <f>ROUND((ROUND(AT745*AG745,2)*0),6)</f>
        <v>0</v>
      </c>
    </row>
    <row r="746" spans="1:107" x14ac:dyDescent="0.2">
      <c r="A746">
        <f>ROW(Source!A451)</f>
        <v>451</v>
      </c>
      <c r="B746">
        <v>16781639</v>
      </c>
      <c r="C746">
        <v>16782894</v>
      </c>
      <c r="D746">
        <v>15164559</v>
      </c>
      <c r="E746">
        <v>17</v>
      </c>
      <c r="F746">
        <v>1</v>
      </c>
      <c r="G746">
        <v>1</v>
      </c>
      <c r="H746">
        <v>3</v>
      </c>
      <c r="I746" t="s">
        <v>692</v>
      </c>
      <c r="J746" t="s">
        <v>6</v>
      </c>
      <c r="K746" t="s">
        <v>693</v>
      </c>
      <c r="L746">
        <v>1374</v>
      </c>
      <c r="N746">
        <v>1013</v>
      </c>
      <c r="O746" t="s">
        <v>694</v>
      </c>
      <c r="P746" t="s">
        <v>694</v>
      </c>
      <c r="Q746">
        <v>1</v>
      </c>
      <c r="W746">
        <v>0</v>
      </c>
      <c r="X746">
        <v>-1731369543</v>
      </c>
      <c r="Y746">
        <v>0</v>
      </c>
      <c r="AA746">
        <v>1</v>
      </c>
      <c r="AB746">
        <v>0</v>
      </c>
      <c r="AC746">
        <v>0</v>
      </c>
      <c r="AD746">
        <v>0</v>
      </c>
      <c r="AE746">
        <v>1</v>
      </c>
      <c r="AF746">
        <v>0</v>
      </c>
      <c r="AG746">
        <v>0</v>
      </c>
      <c r="AH746">
        <v>0</v>
      </c>
      <c r="AI746">
        <v>1</v>
      </c>
      <c r="AJ746">
        <v>1</v>
      </c>
      <c r="AK746">
        <v>1</v>
      </c>
      <c r="AL746">
        <v>1</v>
      </c>
      <c r="AN746">
        <v>0</v>
      </c>
      <c r="AO746">
        <v>1</v>
      </c>
      <c r="AP746">
        <v>1</v>
      </c>
      <c r="AQ746">
        <v>0</v>
      </c>
      <c r="AR746">
        <v>0</v>
      </c>
      <c r="AS746" t="s">
        <v>6</v>
      </c>
      <c r="AT746">
        <v>0.36</v>
      </c>
      <c r="AU746" t="s">
        <v>38</v>
      </c>
      <c r="AV746">
        <v>0</v>
      </c>
      <c r="AW746">
        <v>2</v>
      </c>
      <c r="AX746">
        <v>16782899</v>
      </c>
      <c r="AY746">
        <v>1</v>
      </c>
      <c r="AZ746">
        <v>0</v>
      </c>
      <c r="BA746">
        <v>720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Y746*Source!I451</f>
        <v>0</v>
      </c>
      <c r="CY746">
        <f>AA746</f>
        <v>1</v>
      </c>
      <c r="CZ746">
        <f>AE746</f>
        <v>1</v>
      </c>
      <c r="DA746">
        <f>AI746</f>
        <v>1</v>
      </c>
      <c r="DB746">
        <f>ROUND((ROUND(AT746*CZ746,2)*0),6)</f>
        <v>0</v>
      </c>
      <c r="DC746">
        <f>ROUND((ROUND(AT746*AG746,2)*0),6)</f>
        <v>0</v>
      </c>
    </row>
    <row r="747" spans="1:107" x14ac:dyDescent="0.2">
      <c r="A747">
        <f>ROW(Source!A452)</f>
        <v>452</v>
      </c>
      <c r="B747">
        <v>16781625</v>
      </c>
      <c r="C747">
        <v>16782900</v>
      </c>
      <c r="D747">
        <v>15430447</v>
      </c>
      <c r="E747">
        <v>1</v>
      </c>
      <c r="F747">
        <v>1</v>
      </c>
      <c r="G747">
        <v>1</v>
      </c>
      <c r="H747">
        <v>1</v>
      </c>
      <c r="I747" t="s">
        <v>700</v>
      </c>
      <c r="J747" t="s">
        <v>6</v>
      </c>
      <c r="K747" t="s">
        <v>701</v>
      </c>
      <c r="L747">
        <v>1191</v>
      </c>
      <c r="N747">
        <v>1013</v>
      </c>
      <c r="O747" t="s">
        <v>660</v>
      </c>
      <c r="P747" t="s">
        <v>660</v>
      </c>
      <c r="Q747">
        <v>1</v>
      </c>
      <c r="W747">
        <v>0</v>
      </c>
      <c r="X747">
        <v>145020957</v>
      </c>
      <c r="Y747">
        <v>2</v>
      </c>
      <c r="AA747">
        <v>0</v>
      </c>
      <c r="AB747">
        <v>0</v>
      </c>
      <c r="AC747">
        <v>0</v>
      </c>
      <c r="AD747">
        <v>9.07</v>
      </c>
      <c r="AE747">
        <v>0</v>
      </c>
      <c r="AF747">
        <v>0</v>
      </c>
      <c r="AG747">
        <v>0</v>
      </c>
      <c r="AH747">
        <v>9.07</v>
      </c>
      <c r="AI747">
        <v>1</v>
      </c>
      <c r="AJ747">
        <v>1</v>
      </c>
      <c r="AK747">
        <v>1</v>
      </c>
      <c r="AL747">
        <v>1</v>
      </c>
      <c r="AN747">
        <v>0</v>
      </c>
      <c r="AO747">
        <v>1</v>
      </c>
      <c r="AP747">
        <v>0</v>
      </c>
      <c r="AQ747">
        <v>0</v>
      </c>
      <c r="AR747">
        <v>0</v>
      </c>
      <c r="AS747" t="s">
        <v>6</v>
      </c>
      <c r="AT747">
        <v>2</v>
      </c>
      <c r="AU747" t="s">
        <v>6</v>
      </c>
      <c r="AV747">
        <v>1</v>
      </c>
      <c r="AW747">
        <v>2</v>
      </c>
      <c r="AX747">
        <v>16782906</v>
      </c>
      <c r="AY747">
        <v>1</v>
      </c>
      <c r="AZ747">
        <v>0</v>
      </c>
      <c r="BA747">
        <v>721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Y747*Source!I452</f>
        <v>4</v>
      </c>
      <c r="CY747">
        <f>AD747</f>
        <v>9.07</v>
      </c>
      <c r="CZ747">
        <f>AH747</f>
        <v>9.07</v>
      </c>
      <c r="DA747">
        <f>AL747</f>
        <v>1</v>
      </c>
      <c r="DB747">
        <f t="shared" ref="DB747:DB758" si="137">ROUND(ROUND(AT747*CZ747,2),6)</f>
        <v>18.14</v>
      </c>
      <c r="DC747">
        <f t="shared" ref="DC747:DC758" si="138">ROUND(ROUND(AT747*AG747,2),6)</f>
        <v>0</v>
      </c>
    </row>
    <row r="748" spans="1:107" x14ac:dyDescent="0.2">
      <c r="A748">
        <f>ROW(Source!A452)</f>
        <v>452</v>
      </c>
      <c r="B748">
        <v>16781625</v>
      </c>
      <c r="C748">
        <v>16782900</v>
      </c>
      <c r="D748">
        <v>15167589</v>
      </c>
      <c r="E748">
        <v>1</v>
      </c>
      <c r="F748">
        <v>1</v>
      </c>
      <c r="G748">
        <v>1</v>
      </c>
      <c r="H748">
        <v>3</v>
      </c>
      <c r="I748" t="s">
        <v>930</v>
      </c>
      <c r="J748" t="s">
        <v>931</v>
      </c>
      <c r="K748" t="s">
        <v>932</v>
      </c>
      <c r="L748">
        <v>1346</v>
      </c>
      <c r="N748">
        <v>1009</v>
      </c>
      <c r="O748" t="s">
        <v>201</v>
      </c>
      <c r="P748" t="s">
        <v>201</v>
      </c>
      <c r="Q748">
        <v>1</v>
      </c>
      <c r="W748">
        <v>0</v>
      </c>
      <c r="X748">
        <v>-2124370092</v>
      </c>
      <c r="Y748">
        <v>1.4999999999999999E-2</v>
      </c>
      <c r="AA748">
        <v>91.29</v>
      </c>
      <c r="AB748">
        <v>0</v>
      </c>
      <c r="AC748">
        <v>0</v>
      </c>
      <c r="AD748">
        <v>0</v>
      </c>
      <c r="AE748">
        <v>91.29</v>
      </c>
      <c r="AF748">
        <v>0</v>
      </c>
      <c r="AG748">
        <v>0</v>
      </c>
      <c r="AH748">
        <v>0</v>
      </c>
      <c r="AI748">
        <v>1</v>
      </c>
      <c r="AJ748">
        <v>1</v>
      </c>
      <c r="AK748">
        <v>1</v>
      </c>
      <c r="AL748">
        <v>1</v>
      </c>
      <c r="AN748">
        <v>0</v>
      </c>
      <c r="AO748">
        <v>1</v>
      </c>
      <c r="AP748">
        <v>0</v>
      </c>
      <c r="AQ748">
        <v>0</v>
      </c>
      <c r="AR748">
        <v>0</v>
      </c>
      <c r="AS748" t="s">
        <v>6</v>
      </c>
      <c r="AT748">
        <v>1.4999999999999999E-2</v>
      </c>
      <c r="AU748" t="s">
        <v>6</v>
      </c>
      <c r="AV748">
        <v>0</v>
      </c>
      <c r="AW748">
        <v>2</v>
      </c>
      <c r="AX748">
        <v>16782907</v>
      </c>
      <c r="AY748">
        <v>1</v>
      </c>
      <c r="AZ748">
        <v>0</v>
      </c>
      <c r="BA748">
        <v>722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Y748*Source!I452</f>
        <v>0.03</v>
      </c>
      <c r="CY748">
        <f>AA748</f>
        <v>91.29</v>
      </c>
      <c r="CZ748">
        <f>AE748</f>
        <v>91.29</v>
      </c>
      <c r="DA748">
        <f>AI748</f>
        <v>1</v>
      </c>
      <c r="DB748">
        <f t="shared" si="137"/>
        <v>1.37</v>
      </c>
      <c r="DC748">
        <f t="shared" si="138"/>
        <v>0</v>
      </c>
    </row>
    <row r="749" spans="1:107" x14ac:dyDescent="0.2">
      <c r="A749">
        <f>ROW(Source!A452)</f>
        <v>452</v>
      </c>
      <c r="B749">
        <v>16781625</v>
      </c>
      <c r="C749">
        <v>16782900</v>
      </c>
      <c r="D749">
        <v>15225559</v>
      </c>
      <c r="E749">
        <v>1</v>
      </c>
      <c r="F749">
        <v>1</v>
      </c>
      <c r="G749">
        <v>1</v>
      </c>
      <c r="H749">
        <v>3</v>
      </c>
      <c r="I749" t="s">
        <v>1024</v>
      </c>
      <c r="J749" t="s">
        <v>1025</v>
      </c>
      <c r="K749" t="s">
        <v>1026</v>
      </c>
      <c r="L749">
        <v>1477</v>
      </c>
      <c r="N749">
        <v>1013</v>
      </c>
      <c r="O749" t="s">
        <v>411</v>
      </c>
      <c r="P749" t="s">
        <v>413</v>
      </c>
      <c r="Q749">
        <v>1</v>
      </c>
      <c r="W749">
        <v>0</v>
      </c>
      <c r="X749">
        <v>2077511803</v>
      </c>
      <c r="Y749">
        <v>5.0000000000000001E-3</v>
      </c>
      <c r="AA749">
        <v>1819.3</v>
      </c>
      <c r="AB749">
        <v>0</v>
      </c>
      <c r="AC749">
        <v>0</v>
      </c>
      <c r="AD749">
        <v>0</v>
      </c>
      <c r="AE749">
        <v>1819.3</v>
      </c>
      <c r="AF749">
        <v>0</v>
      </c>
      <c r="AG749">
        <v>0</v>
      </c>
      <c r="AH749">
        <v>0</v>
      </c>
      <c r="AI749">
        <v>1</v>
      </c>
      <c r="AJ749">
        <v>1</v>
      </c>
      <c r="AK749">
        <v>1</v>
      </c>
      <c r="AL749">
        <v>1</v>
      </c>
      <c r="AN749">
        <v>0</v>
      </c>
      <c r="AO749">
        <v>1</v>
      </c>
      <c r="AP749">
        <v>0</v>
      </c>
      <c r="AQ749">
        <v>0</v>
      </c>
      <c r="AR749">
        <v>0</v>
      </c>
      <c r="AS749" t="s">
        <v>6</v>
      </c>
      <c r="AT749">
        <v>5.0000000000000001E-3</v>
      </c>
      <c r="AU749" t="s">
        <v>6</v>
      </c>
      <c r="AV749">
        <v>0</v>
      </c>
      <c r="AW749">
        <v>2</v>
      </c>
      <c r="AX749">
        <v>16782908</v>
      </c>
      <c r="AY749">
        <v>1</v>
      </c>
      <c r="AZ749">
        <v>0</v>
      </c>
      <c r="BA749">
        <v>723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Y749*Source!I452</f>
        <v>0.01</v>
      </c>
      <c r="CY749">
        <f>AA749</f>
        <v>1819.3</v>
      </c>
      <c r="CZ749">
        <f>AE749</f>
        <v>1819.3</v>
      </c>
      <c r="DA749">
        <f>AI749</f>
        <v>1</v>
      </c>
      <c r="DB749">
        <f t="shared" si="137"/>
        <v>9.1</v>
      </c>
      <c r="DC749">
        <f t="shared" si="138"/>
        <v>0</v>
      </c>
    </row>
    <row r="750" spans="1:107" x14ac:dyDescent="0.2">
      <c r="A750">
        <f>ROW(Source!A452)</f>
        <v>452</v>
      </c>
      <c r="B750">
        <v>16781625</v>
      </c>
      <c r="C750">
        <v>16782900</v>
      </c>
      <c r="D750">
        <v>15226127</v>
      </c>
      <c r="E750">
        <v>1</v>
      </c>
      <c r="F750">
        <v>1</v>
      </c>
      <c r="G750">
        <v>1</v>
      </c>
      <c r="H750">
        <v>3</v>
      </c>
      <c r="I750" t="s">
        <v>1027</v>
      </c>
      <c r="J750" t="s">
        <v>1028</v>
      </c>
      <c r="K750" t="s">
        <v>1029</v>
      </c>
      <c r="L750">
        <v>1355</v>
      </c>
      <c r="N750">
        <v>1010</v>
      </c>
      <c r="O750" t="s">
        <v>292</v>
      </c>
      <c r="P750" t="s">
        <v>292</v>
      </c>
      <c r="Q750">
        <v>100</v>
      </c>
      <c r="W750">
        <v>0</v>
      </c>
      <c r="X750">
        <v>-803502612</v>
      </c>
      <c r="Y750">
        <v>1.0999999999999999E-2</v>
      </c>
      <c r="AA750">
        <v>164</v>
      </c>
      <c r="AB750">
        <v>0</v>
      </c>
      <c r="AC750">
        <v>0</v>
      </c>
      <c r="AD750">
        <v>0</v>
      </c>
      <c r="AE750">
        <v>164</v>
      </c>
      <c r="AF750">
        <v>0</v>
      </c>
      <c r="AG750">
        <v>0</v>
      </c>
      <c r="AH750">
        <v>0</v>
      </c>
      <c r="AI750">
        <v>1</v>
      </c>
      <c r="AJ750">
        <v>1</v>
      </c>
      <c r="AK750">
        <v>1</v>
      </c>
      <c r="AL750">
        <v>1</v>
      </c>
      <c r="AN750">
        <v>0</v>
      </c>
      <c r="AO750">
        <v>1</v>
      </c>
      <c r="AP750">
        <v>0</v>
      </c>
      <c r="AQ750">
        <v>0</v>
      </c>
      <c r="AR750">
        <v>0</v>
      </c>
      <c r="AS750" t="s">
        <v>6</v>
      </c>
      <c r="AT750">
        <v>1.0999999999999999E-2</v>
      </c>
      <c r="AU750" t="s">
        <v>6</v>
      </c>
      <c r="AV750">
        <v>0</v>
      </c>
      <c r="AW750">
        <v>2</v>
      </c>
      <c r="AX750">
        <v>16782909</v>
      </c>
      <c r="AY750">
        <v>1</v>
      </c>
      <c r="AZ750">
        <v>0</v>
      </c>
      <c r="BA750">
        <v>724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Y750*Source!I452</f>
        <v>2.1999999999999999E-2</v>
      </c>
      <c r="CY750">
        <f>AA750</f>
        <v>164</v>
      </c>
      <c r="CZ750">
        <f>AE750</f>
        <v>164</v>
      </c>
      <c r="DA750">
        <f>AI750</f>
        <v>1</v>
      </c>
      <c r="DB750">
        <f t="shared" si="137"/>
        <v>1.8</v>
      </c>
      <c r="DC750">
        <f t="shared" si="138"/>
        <v>0</v>
      </c>
    </row>
    <row r="751" spans="1:107" x14ac:dyDescent="0.2">
      <c r="A751">
        <f>ROW(Source!A452)</f>
        <v>452</v>
      </c>
      <c r="B751">
        <v>16781625</v>
      </c>
      <c r="C751">
        <v>16782900</v>
      </c>
      <c r="D751">
        <v>15238483</v>
      </c>
      <c r="E751">
        <v>1</v>
      </c>
      <c r="F751">
        <v>1</v>
      </c>
      <c r="G751">
        <v>1</v>
      </c>
      <c r="H751">
        <v>3</v>
      </c>
      <c r="I751" t="s">
        <v>490</v>
      </c>
      <c r="J751" t="s">
        <v>492</v>
      </c>
      <c r="K751" t="s">
        <v>491</v>
      </c>
      <c r="L751">
        <v>1354</v>
      </c>
      <c r="N751">
        <v>1010</v>
      </c>
      <c r="O751" t="s">
        <v>378</v>
      </c>
      <c r="P751" t="s">
        <v>378</v>
      </c>
      <c r="Q751">
        <v>1</v>
      </c>
      <c r="W751">
        <v>0</v>
      </c>
      <c r="X751">
        <v>171949803</v>
      </c>
      <c r="Y751">
        <v>1</v>
      </c>
      <c r="AA751">
        <v>387.4</v>
      </c>
      <c r="AB751">
        <v>0</v>
      </c>
      <c r="AC751">
        <v>0</v>
      </c>
      <c r="AD751">
        <v>0</v>
      </c>
      <c r="AE751">
        <v>387.4</v>
      </c>
      <c r="AF751">
        <v>0</v>
      </c>
      <c r="AG751">
        <v>0</v>
      </c>
      <c r="AH751">
        <v>0</v>
      </c>
      <c r="AI751">
        <v>1</v>
      </c>
      <c r="AJ751">
        <v>1</v>
      </c>
      <c r="AK751">
        <v>1</v>
      </c>
      <c r="AL751">
        <v>1</v>
      </c>
      <c r="AN751">
        <v>0</v>
      </c>
      <c r="AO751">
        <v>0</v>
      </c>
      <c r="AP751">
        <v>0</v>
      </c>
      <c r="AQ751">
        <v>0</v>
      </c>
      <c r="AR751">
        <v>0</v>
      </c>
      <c r="AS751" t="s">
        <v>6</v>
      </c>
      <c r="AT751">
        <v>1</v>
      </c>
      <c r="AU751" t="s">
        <v>6</v>
      </c>
      <c r="AV751">
        <v>0</v>
      </c>
      <c r="AW751">
        <v>1</v>
      </c>
      <c r="AX751">
        <v>-1</v>
      </c>
      <c r="AY751">
        <v>0</v>
      </c>
      <c r="AZ751">
        <v>0</v>
      </c>
      <c r="BA751" t="s">
        <v>6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Y751*Source!I452</f>
        <v>2</v>
      </c>
      <c r="CY751">
        <f>AA751</f>
        <v>387.4</v>
      </c>
      <c r="CZ751">
        <f>AE751</f>
        <v>387.4</v>
      </c>
      <c r="DA751">
        <f>AI751</f>
        <v>1</v>
      </c>
      <c r="DB751">
        <f t="shared" si="137"/>
        <v>387.4</v>
      </c>
      <c r="DC751">
        <f t="shared" si="138"/>
        <v>0</v>
      </c>
    </row>
    <row r="752" spans="1:107" x14ac:dyDescent="0.2">
      <c r="A752">
        <f>ROW(Source!A452)</f>
        <v>452</v>
      </c>
      <c r="B752">
        <v>16781625</v>
      </c>
      <c r="C752">
        <v>16782900</v>
      </c>
      <c r="D752">
        <v>15164559</v>
      </c>
      <c r="E752">
        <v>17</v>
      </c>
      <c r="F752">
        <v>1</v>
      </c>
      <c r="G752">
        <v>1</v>
      </c>
      <c r="H752">
        <v>3</v>
      </c>
      <c r="I752" t="s">
        <v>692</v>
      </c>
      <c r="J752" t="s">
        <v>6</v>
      </c>
      <c r="K752" t="s">
        <v>693</v>
      </c>
      <c r="L752">
        <v>1374</v>
      </c>
      <c r="N752">
        <v>1013</v>
      </c>
      <c r="O752" t="s">
        <v>694</v>
      </c>
      <c r="P752" t="s">
        <v>694</v>
      </c>
      <c r="Q752">
        <v>1</v>
      </c>
      <c r="W752">
        <v>0</v>
      </c>
      <c r="X752">
        <v>-1731369543</v>
      </c>
      <c r="Y752">
        <v>0.36</v>
      </c>
      <c r="AA752">
        <v>1</v>
      </c>
      <c r="AB752">
        <v>0</v>
      </c>
      <c r="AC752">
        <v>0</v>
      </c>
      <c r="AD752">
        <v>0</v>
      </c>
      <c r="AE752">
        <v>1</v>
      </c>
      <c r="AF752">
        <v>0</v>
      </c>
      <c r="AG752">
        <v>0</v>
      </c>
      <c r="AH752">
        <v>0</v>
      </c>
      <c r="AI752">
        <v>1</v>
      </c>
      <c r="AJ752">
        <v>1</v>
      </c>
      <c r="AK752">
        <v>1</v>
      </c>
      <c r="AL752">
        <v>1</v>
      </c>
      <c r="AN752">
        <v>0</v>
      </c>
      <c r="AO752">
        <v>1</v>
      </c>
      <c r="AP752">
        <v>0</v>
      </c>
      <c r="AQ752">
        <v>0</v>
      </c>
      <c r="AR752">
        <v>0</v>
      </c>
      <c r="AS752" t="s">
        <v>6</v>
      </c>
      <c r="AT752">
        <v>0.36</v>
      </c>
      <c r="AU752" t="s">
        <v>6</v>
      </c>
      <c r="AV752">
        <v>0</v>
      </c>
      <c r="AW752">
        <v>2</v>
      </c>
      <c r="AX752">
        <v>16782910</v>
      </c>
      <c r="AY752">
        <v>1</v>
      </c>
      <c r="AZ752">
        <v>0</v>
      </c>
      <c r="BA752">
        <v>725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Y752*Source!I452</f>
        <v>0.72</v>
      </c>
      <c r="CY752">
        <f>AA752</f>
        <v>1</v>
      </c>
      <c r="CZ752">
        <f>AE752</f>
        <v>1</v>
      </c>
      <c r="DA752">
        <f>AI752</f>
        <v>1</v>
      </c>
      <c r="DB752">
        <f t="shared" si="137"/>
        <v>0.36</v>
      </c>
      <c r="DC752">
        <f t="shared" si="138"/>
        <v>0</v>
      </c>
    </row>
    <row r="753" spans="1:107" x14ac:dyDescent="0.2">
      <c r="A753">
        <f>ROW(Source!A453)</f>
        <v>453</v>
      </c>
      <c r="B753">
        <v>16781639</v>
      </c>
      <c r="C753">
        <v>16782900</v>
      </c>
      <c r="D753">
        <v>15430447</v>
      </c>
      <c r="E753">
        <v>1</v>
      </c>
      <c r="F753">
        <v>1</v>
      </c>
      <c r="G753">
        <v>1</v>
      </c>
      <c r="H753">
        <v>1</v>
      </c>
      <c r="I753" t="s">
        <v>700</v>
      </c>
      <c r="J753" t="s">
        <v>6</v>
      </c>
      <c r="K753" t="s">
        <v>701</v>
      </c>
      <c r="L753">
        <v>1191</v>
      </c>
      <c r="N753">
        <v>1013</v>
      </c>
      <c r="O753" t="s">
        <v>660</v>
      </c>
      <c r="P753" t="s">
        <v>660</v>
      </c>
      <c r="Q753">
        <v>1</v>
      </c>
      <c r="W753">
        <v>0</v>
      </c>
      <c r="X753">
        <v>145020957</v>
      </c>
      <c r="Y753">
        <v>2</v>
      </c>
      <c r="AA753">
        <v>0</v>
      </c>
      <c r="AB753">
        <v>0</v>
      </c>
      <c r="AC753">
        <v>0</v>
      </c>
      <c r="AD753">
        <v>60.41</v>
      </c>
      <c r="AE753">
        <v>0</v>
      </c>
      <c r="AF753">
        <v>0</v>
      </c>
      <c r="AG753">
        <v>0</v>
      </c>
      <c r="AH753">
        <v>9.07</v>
      </c>
      <c r="AI753">
        <v>1</v>
      </c>
      <c r="AJ753">
        <v>1</v>
      </c>
      <c r="AK753">
        <v>1</v>
      </c>
      <c r="AL753">
        <v>6.66</v>
      </c>
      <c r="AN753">
        <v>0</v>
      </c>
      <c r="AO753">
        <v>1</v>
      </c>
      <c r="AP753">
        <v>0</v>
      </c>
      <c r="AQ753">
        <v>0</v>
      </c>
      <c r="AR753">
        <v>0</v>
      </c>
      <c r="AS753" t="s">
        <v>6</v>
      </c>
      <c r="AT753">
        <v>2</v>
      </c>
      <c r="AU753" t="s">
        <v>6</v>
      </c>
      <c r="AV753">
        <v>1</v>
      </c>
      <c r="AW753">
        <v>2</v>
      </c>
      <c r="AX753">
        <v>16782906</v>
      </c>
      <c r="AY753">
        <v>1</v>
      </c>
      <c r="AZ753">
        <v>0</v>
      </c>
      <c r="BA753">
        <v>726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Y753*Source!I453</f>
        <v>4</v>
      </c>
      <c r="CY753">
        <f>AD753</f>
        <v>60.41</v>
      </c>
      <c r="CZ753">
        <f>AH753</f>
        <v>9.07</v>
      </c>
      <c r="DA753">
        <f>AL753</f>
        <v>6.66</v>
      </c>
      <c r="DB753">
        <f t="shared" si="137"/>
        <v>18.14</v>
      </c>
      <c r="DC753">
        <f t="shared" si="138"/>
        <v>0</v>
      </c>
    </row>
    <row r="754" spans="1:107" x14ac:dyDescent="0.2">
      <c r="A754">
        <f>ROW(Source!A453)</f>
        <v>453</v>
      </c>
      <c r="B754">
        <v>16781639</v>
      </c>
      <c r="C754">
        <v>16782900</v>
      </c>
      <c r="D754">
        <v>15167589</v>
      </c>
      <c r="E754">
        <v>1</v>
      </c>
      <c r="F754">
        <v>1</v>
      </c>
      <c r="G754">
        <v>1</v>
      </c>
      <c r="H754">
        <v>3</v>
      </c>
      <c r="I754" t="s">
        <v>930</v>
      </c>
      <c r="J754" t="s">
        <v>931</v>
      </c>
      <c r="K754" t="s">
        <v>932</v>
      </c>
      <c r="L754">
        <v>1346</v>
      </c>
      <c r="N754">
        <v>1009</v>
      </c>
      <c r="O754" t="s">
        <v>201</v>
      </c>
      <c r="P754" t="s">
        <v>201</v>
      </c>
      <c r="Q754">
        <v>1</v>
      </c>
      <c r="W754">
        <v>0</v>
      </c>
      <c r="X754">
        <v>-2124370092</v>
      </c>
      <c r="Y754">
        <v>1.4999999999999999E-2</v>
      </c>
      <c r="AA754">
        <v>607.99</v>
      </c>
      <c r="AB754">
        <v>0</v>
      </c>
      <c r="AC754">
        <v>0</v>
      </c>
      <c r="AD754">
        <v>0</v>
      </c>
      <c r="AE754">
        <v>91.29</v>
      </c>
      <c r="AF754">
        <v>0</v>
      </c>
      <c r="AG754">
        <v>0</v>
      </c>
      <c r="AH754">
        <v>0</v>
      </c>
      <c r="AI754">
        <v>6.66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6</v>
      </c>
      <c r="AT754">
        <v>1.4999999999999999E-2</v>
      </c>
      <c r="AU754" t="s">
        <v>6</v>
      </c>
      <c r="AV754">
        <v>0</v>
      </c>
      <c r="AW754">
        <v>2</v>
      </c>
      <c r="AX754">
        <v>16782907</v>
      </c>
      <c r="AY754">
        <v>1</v>
      </c>
      <c r="AZ754">
        <v>0</v>
      </c>
      <c r="BA754">
        <v>727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Y754*Source!I453</f>
        <v>0.03</v>
      </c>
      <c r="CY754">
        <f>AA754</f>
        <v>607.99</v>
      </c>
      <c r="CZ754">
        <f>AE754</f>
        <v>91.29</v>
      </c>
      <c r="DA754">
        <f>AI754</f>
        <v>6.66</v>
      </c>
      <c r="DB754">
        <f t="shared" si="137"/>
        <v>1.37</v>
      </c>
      <c r="DC754">
        <f t="shared" si="138"/>
        <v>0</v>
      </c>
    </row>
    <row r="755" spans="1:107" x14ac:dyDescent="0.2">
      <c r="A755">
        <f>ROW(Source!A453)</f>
        <v>453</v>
      </c>
      <c r="B755">
        <v>16781639</v>
      </c>
      <c r="C755">
        <v>16782900</v>
      </c>
      <c r="D755">
        <v>15225559</v>
      </c>
      <c r="E755">
        <v>1</v>
      </c>
      <c r="F755">
        <v>1</v>
      </c>
      <c r="G755">
        <v>1</v>
      </c>
      <c r="H755">
        <v>3</v>
      </c>
      <c r="I755" t="s">
        <v>1024</v>
      </c>
      <c r="J755" t="s">
        <v>1025</v>
      </c>
      <c r="K755" t="s">
        <v>1026</v>
      </c>
      <c r="L755">
        <v>1477</v>
      </c>
      <c r="N755">
        <v>1013</v>
      </c>
      <c r="O755" t="s">
        <v>411</v>
      </c>
      <c r="P755" t="s">
        <v>413</v>
      </c>
      <c r="Q755">
        <v>1</v>
      </c>
      <c r="W755">
        <v>0</v>
      </c>
      <c r="X755">
        <v>2077511803</v>
      </c>
      <c r="Y755">
        <v>5.0000000000000001E-3</v>
      </c>
      <c r="AA755">
        <v>12116.54</v>
      </c>
      <c r="AB755">
        <v>0</v>
      </c>
      <c r="AC755">
        <v>0</v>
      </c>
      <c r="AD755">
        <v>0</v>
      </c>
      <c r="AE755">
        <v>1819.3</v>
      </c>
      <c r="AF755">
        <v>0</v>
      </c>
      <c r="AG755">
        <v>0</v>
      </c>
      <c r="AH755">
        <v>0</v>
      </c>
      <c r="AI755">
        <v>6.66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0</v>
      </c>
      <c r="AQ755">
        <v>0</v>
      </c>
      <c r="AR755">
        <v>0</v>
      </c>
      <c r="AS755" t="s">
        <v>6</v>
      </c>
      <c r="AT755">
        <v>5.0000000000000001E-3</v>
      </c>
      <c r="AU755" t="s">
        <v>6</v>
      </c>
      <c r="AV755">
        <v>0</v>
      </c>
      <c r="AW755">
        <v>2</v>
      </c>
      <c r="AX755">
        <v>16782908</v>
      </c>
      <c r="AY755">
        <v>1</v>
      </c>
      <c r="AZ755">
        <v>0</v>
      </c>
      <c r="BA755">
        <v>728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Y755*Source!I453</f>
        <v>0.01</v>
      </c>
      <c r="CY755">
        <f>AA755</f>
        <v>12116.54</v>
      </c>
      <c r="CZ755">
        <f>AE755</f>
        <v>1819.3</v>
      </c>
      <c r="DA755">
        <f>AI755</f>
        <v>6.66</v>
      </c>
      <c r="DB755">
        <f t="shared" si="137"/>
        <v>9.1</v>
      </c>
      <c r="DC755">
        <f t="shared" si="138"/>
        <v>0</v>
      </c>
    </row>
    <row r="756" spans="1:107" x14ac:dyDescent="0.2">
      <c r="A756">
        <f>ROW(Source!A453)</f>
        <v>453</v>
      </c>
      <c r="B756">
        <v>16781639</v>
      </c>
      <c r="C756">
        <v>16782900</v>
      </c>
      <c r="D756">
        <v>15226127</v>
      </c>
      <c r="E756">
        <v>1</v>
      </c>
      <c r="F756">
        <v>1</v>
      </c>
      <c r="G756">
        <v>1</v>
      </c>
      <c r="H756">
        <v>3</v>
      </c>
      <c r="I756" t="s">
        <v>1027</v>
      </c>
      <c r="J756" t="s">
        <v>1028</v>
      </c>
      <c r="K756" t="s">
        <v>1029</v>
      </c>
      <c r="L756">
        <v>1355</v>
      </c>
      <c r="N756">
        <v>1010</v>
      </c>
      <c r="O756" t="s">
        <v>292</v>
      </c>
      <c r="P756" t="s">
        <v>292</v>
      </c>
      <c r="Q756">
        <v>100</v>
      </c>
      <c r="W756">
        <v>0</v>
      </c>
      <c r="X756">
        <v>-803502612</v>
      </c>
      <c r="Y756">
        <v>1.0999999999999999E-2</v>
      </c>
      <c r="AA756">
        <v>1092.24</v>
      </c>
      <c r="AB756">
        <v>0</v>
      </c>
      <c r="AC756">
        <v>0</v>
      </c>
      <c r="AD756">
        <v>0</v>
      </c>
      <c r="AE756">
        <v>164</v>
      </c>
      <c r="AF756">
        <v>0</v>
      </c>
      <c r="AG756">
        <v>0</v>
      </c>
      <c r="AH756">
        <v>0</v>
      </c>
      <c r="AI756">
        <v>6.66</v>
      </c>
      <c r="AJ756">
        <v>1</v>
      </c>
      <c r="AK756">
        <v>1</v>
      </c>
      <c r="AL756">
        <v>1</v>
      </c>
      <c r="AN756">
        <v>0</v>
      </c>
      <c r="AO756">
        <v>1</v>
      </c>
      <c r="AP756">
        <v>0</v>
      </c>
      <c r="AQ756">
        <v>0</v>
      </c>
      <c r="AR756">
        <v>0</v>
      </c>
      <c r="AS756" t="s">
        <v>6</v>
      </c>
      <c r="AT756">
        <v>1.0999999999999999E-2</v>
      </c>
      <c r="AU756" t="s">
        <v>6</v>
      </c>
      <c r="AV756">
        <v>0</v>
      </c>
      <c r="AW756">
        <v>2</v>
      </c>
      <c r="AX756">
        <v>16782909</v>
      </c>
      <c r="AY756">
        <v>1</v>
      </c>
      <c r="AZ756">
        <v>0</v>
      </c>
      <c r="BA756">
        <v>729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Y756*Source!I453</f>
        <v>2.1999999999999999E-2</v>
      </c>
      <c r="CY756">
        <f>AA756</f>
        <v>1092.24</v>
      </c>
      <c r="CZ756">
        <f>AE756</f>
        <v>164</v>
      </c>
      <c r="DA756">
        <f>AI756</f>
        <v>6.66</v>
      </c>
      <c r="DB756">
        <f t="shared" si="137"/>
        <v>1.8</v>
      </c>
      <c r="DC756">
        <f t="shared" si="138"/>
        <v>0</v>
      </c>
    </row>
    <row r="757" spans="1:107" x14ac:dyDescent="0.2">
      <c r="A757">
        <f>ROW(Source!A453)</f>
        <v>453</v>
      </c>
      <c r="B757">
        <v>16781639</v>
      </c>
      <c r="C757">
        <v>16782900</v>
      </c>
      <c r="D757">
        <v>15238483</v>
      </c>
      <c r="E757">
        <v>1</v>
      </c>
      <c r="F757">
        <v>1</v>
      </c>
      <c r="G757">
        <v>1</v>
      </c>
      <c r="H757">
        <v>3</v>
      </c>
      <c r="I757" t="s">
        <v>490</v>
      </c>
      <c r="J757" t="s">
        <v>492</v>
      </c>
      <c r="K757" t="s">
        <v>491</v>
      </c>
      <c r="L757">
        <v>1354</v>
      </c>
      <c r="N757">
        <v>1010</v>
      </c>
      <c r="O757" t="s">
        <v>378</v>
      </c>
      <c r="P757" t="s">
        <v>378</v>
      </c>
      <c r="Q757">
        <v>1</v>
      </c>
      <c r="W757">
        <v>0</v>
      </c>
      <c r="X757">
        <v>171949803</v>
      </c>
      <c r="Y757">
        <v>1</v>
      </c>
      <c r="AA757">
        <v>2580.08</v>
      </c>
      <c r="AB757">
        <v>0</v>
      </c>
      <c r="AC757">
        <v>0</v>
      </c>
      <c r="AD757">
        <v>0</v>
      </c>
      <c r="AE757">
        <v>387.4</v>
      </c>
      <c r="AF757">
        <v>0</v>
      </c>
      <c r="AG757">
        <v>0</v>
      </c>
      <c r="AH757">
        <v>0</v>
      </c>
      <c r="AI757">
        <v>6.66</v>
      </c>
      <c r="AJ757">
        <v>1</v>
      </c>
      <c r="AK757">
        <v>1</v>
      </c>
      <c r="AL757">
        <v>1</v>
      </c>
      <c r="AN757">
        <v>0</v>
      </c>
      <c r="AO757">
        <v>0</v>
      </c>
      <c r="AP757">
        <v>0</v>
      </c>
      <c r="AQ757">
        <v>0</v>
      </c>
      <c r="AR757">
        <v>0</v>
      </c>
      <c r="AS757" t="s">
        <v>6</v>
      </c>
      <c r="AT757">
        <v>1</v>
      </c>
      <c r="AU757" t="s">
        <v>6</v>
      </c>
      <c r="AV757">
        <v>0</v>
      </c>
      <c r="AW757">
        <v>1</v>
      </c>
      <c r="AX757">
        <v>-1</v>
      </c>
      <c r="AY757">
        <v>0</v>
      </c>
      <c r="AZ757">
        <v>0</v>
      </c>
      <c r="BA757" t="s">
        <v>6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Y757*Source!I453</f>
        <v>2</v>
      </c>
      <c r="CY757">
        <f>AA757</f>
        <v>2580.08</v>
      </c>
      <c r="CZ757">
        <f>AE757</f>
        <v>387.4</v>
      </c>
      <c r="DA757">
        <f>AI757</f>
        <v>6.66</v>
      </c>
      <c r="DB757">
        <f t="shared" si="137"/>
        <v>387.4</v>
      </c>
      <c r="DC757">
        <f t="shared" si="138"/>
        <v>0</v>
      </c>
    </row>
    <row r="758" spans="1:107" x14ac:dyDescent="0.2">
      <c r="A758">
        <f>ROW(Source!A453)</f>
        <v>453</v>
      </c>
      <c r="B758">
        <v>16781639</v>
      </c>
      <c r="C758">
        <v>16782900</v>
      </c>
      <c r="D758">
        <v>15164559</v>
      </c>
      <c r="E758">
        <v>17</v>
      </c>
      <c r="F758">
        <v>1</v>
      </c>
      <c r="G758">
        <v>1</v>
      </c>
      <c r="H758">
        <v>3</v>
      </c>
      <c r="I758" t="s">
        <v>692</v>
      </c>
      <c r="J758" t="s">
        <v>6</v>
      </c>
      <c r="K758" t="s">
        <v>693</v>
      </c>
      <c r="L758">
        <v>1374</v>
      </c>
      <c r="N758">
        <v>1013</v>
      </c>
      <c r="O758" t="s">
        <v>694</v>
      </c>
      <c r="P758" t="s">
        <v>694</v>
      </c>
      <c r="Q758">
        <v>1</v>
      </c>
      <c r="W758">
        <v>0</v>
      </c>
      <c r="X758">
        <v>-1731369543</v>
      </c>
      <c r="Y758">
        <v>0.36</v>
      </c>
      <c r="AA758">
        <v>1</v>
      </c>
      <c r="AB758">
        <v>0</v>
      </c>
      <c r="AC758">
        <v>0</v>
      </c>
      <c r="AD758">
        <v>0</v>
      </c>
      <c r="AE758">
        <v>1</v>
      </c>
      <c r="AF758">
        <v>0</v>
      </c>
      <c r="AG758">
        <v>0</v>
      </c>
      <c r="AH758">
        <v>0</v>
      </c>
      <c r="AI758">
        <v>1</v>
      </c>
      <c r="AJ758">
        <v>1</v>
      </c>
      <c r="AK758">
        <v>1</v>
      </c>
      <c r="AL758">
        <v>1</v>
      </c>
      <c r="AN758">
        <v>0</v>
      </c>
      <c r="AO758">
        <v>1</v>
      </c>
      <c r="AP758">
        <v>0</v>
      </c>
      <c r="AQ758">
        <v>0</v>
      </c>
      <c r="AR758">
        <v>0</v>
      </c>
      <c r="AS758" t="s">
        <v>6</v>
      </c>
      <c r="AT758">
        <v>0.36</v>
      </c>
      <c r="AU758" t="s">
        <v>6</v>
      </c>
      <c r="AV758">
        <v>0</v>
      </c>
      <c r="AW758">
        <v>2</v>
      </c>
      <c r="AX758">
        <v>16782910</v>
      </c>
      <c r="AY758">
        <v>1</v>
      </c>
      <c r="AZ758">
        <v>0</v>
      </c>
      <c r="BA758">
        <v>730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Y758*Source!I453</f>
        <v>0.72</v>
      </c>
      <c r="CY758">
        <f>AA758</f>
        <v>1</v>
      </c>
      <c r="CZ758">
        <f>AE758</f>
        <v>1</v>
      </c>
      <c r="DA758">
        <f>AI758</f>
        <v>1</v>
      </c>
      <c r="DB758">
        <f t="shared" si="137"/>
        <v>0.36</v>
      </c>
      <c r="DC758">
        <f t="shared" si="138"/>
        <v>0</v>
      </c>
    </row>
    <row r="759" spans="1:107" x14ac:dyDescent="0.2">
      <c r="A759">
        <f>ROW(Source!A456)</f>
        <v>456</v>
      </c>
      <c r="B759">
        <v>16781625</v>
      </c>
      <c r="C759">
        <v>16782914</v>
      </c>
      <c r="D759">
        <v>15436556</v>
      </c>
      <c r="E759">
        <v>1</v>
      </c>
      <c r="F759">
        <v>1</v>
      </c>
      <c r="G759">
        <v>1</v>
      </c>
      <c r="H759">
        <v>1</v>
      </c>
      <c r="I759" t="s">
        <v>836</v>
      </c>
      <c r="J759" t="s">
        <v>6</v>
      </c>
      <c r="K759" t="s">
        <v>837</v>
      </c>
      <c r="L759">
        <v>1191</v>
      </c>
      <c r="N759">
        <v>1013</v>
      </c>
      <c r="O759" t="s">
        <v>660</v>
      </c>
      <c r="P759" t="s">
        <v>660</v>
      </c>
      <c r="Q759">
        <v>1</v>
      </c>
      <c r="W759">
        <v>0</v>
      </c>
      <c r="X759">
        <v>1069510174</v>
      </c>
      <c r="Y759">
        <v>0.504</v>
      </c>
      <c r="AA759">
        <v>0</v>
      </c>
      <c r="AB759">
        <v>0</v>
      </c>
      <c r="AC759">
        <v>0</v>
      </c>
      <c r="AD759">
        <v>9.6199999999999992</v>
      </c>
      <c r="AE759">
        <v>0</v>
      </c>
      <c r="AF759">
        <v>0</v>
      </c>
      <c r="AG759">
        <v>0</v>
      </c>
      <c r="AH759">
        <v>9.6199999999999992</v>
      </c>
      <c r="AI759">
        <v>1</v>
      </c>
      <c r="AJ759">
        <v>1</v>
      </c>
      <c r="AK759">
        <v>1</v>
      </c>
      <c r="AL759">
        <v>1</v>
      </c>
      <c r="AN759">
        <v>0</v>
      </c>
      <c r="AO759">
        <v>1</v>
      </c>
      <c r="AP759">
        <v>1</v>
      </c>
      <c r="AQ759">
        <v>0</v>
      </c>
      <c r="AR759">
        <v>0</v>
      </c>
      <c r="AS759" t="s">
        <v>6</v>
      </c>
      <c r="AT759">
        <v>1.68</v>
      </c>
      <c r="AU759" t="s">
        <v>39</v>
      </c>
      <c r="AV759">
        <v>1</v>
      </c>
      <c r="AW759">
        <v>2</v>
      </c>
      <c r="AX759">
        <v>16782915</v>
      </c>
      <c r="AY759">
        <v>1</v>
      </c>
      <c r="AZ759">
        <v>0</v>
      </c>
      <c r="BA759">
        <v>731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Y759*Source!I456</f>
        <v>3.024</v>
      </c>
      <c r="CY759">
        <f>AD759</f>
        <v>9.6199999999999992</v>
      </c>
      <c r="CZ759">
        <f>AH759</f>
        <v>9.6199999999999992</v>
      </c>
      <c r="DA759">
        <f>AL759</f>
        <v>1</v>
      </c>
      <c r="DB759">
        <f>ROUND((ROUND(AT759*CZ759,2)*0.3),6)</f>
        <v>4.8479999999999999</v>
      </c>
      <c r="DC759">
        <f>ROUND((ROUND(AT759*AG759,2)*0.3),6)</f>
        <v>0</v>
      </c>
    </row>
    <row r="760" spans="1:107" x14ac:dyDescent="0.2">
      <c r="A760">
        <f>ROW(Source!A456)</f>
        <v>456</v>
      </c>
      <c r="B760">
        <v>16781625</v>
      </c>
      <c r="C760">
        <v>16782914</v>
      </c>
      <c r="D760">
        <v>15165918</v>
      </c>
      <c r="E760">
        <v>1</v>
      </c>
      <c r="F760">
        <v>1</v>
      </c>
      <c r="G760">
        <v>1</v>
      </c>
      <c r="H760">
        <v>3</v>
      </c>
      <c r="I760" t="s">
        <v>986</v>
      </c>
      <c r="J760" t="s">
        <v>987</v>
      </c>
      <c r="K760" t="s">
        <v>988</v>
      </c>
      <c r="L760">
        <v>1346</v>
      </c>
      <c r="N760">
        <v>1009</v>
      </c>
      <c r="O760" t="s">
        <v>201</v>
      </c>
      <c r="P760" t="s">
        <v>201</v>
      </c>
      <c r="Q760">
        <v>1</v>
      </c>
      <c r="W760">
        <v>0</v>
      </c>
      <c r="X760">
        <v>1559187994</v>
      </c>
      <c r="Y760">
        <v>0</v>
      </c>
      <c r="AA760">
        <v>27.74</v>
      </c>
      <c r="AB760">
        <v>0</v>
      </c>
      <c r="AC760">
        <v>0</v>
      </c>
      <c r="AD760">
        <v>0</v>
      </c>
      <c r="AE760">
        <v>27.74</v>
      </c>
      <c r="AF760">
        <v>0</v>
      </c>
      <c r="AG760">
        <v>0</v>
      </c>
      <c r="AH760">
        <v>0</v>
      </c>
      <c r="AI760">
        <v>1</v>
      </c>
      <c r="AJ760">
        <v>1</v>
      </c>
      <c r="AK760">
        <v>1</v>
      </c>
      <c r="AL760">
        <v>1</v>
      </c>
      <c r="AN760">
        <v>0</v>
      </c>
      <c r="AO760">
        <v>1</v>
      </c>
      <c r="AP760">
        <v>1</v>
      </c>
      <c r="AQ760">
        <v>0</v>
      </c>
      <c r="AR760">
        <v>0</v>
      </c>
      <c r="AS760" t="s">
        <v>6</v>
      </c>
      <c r="AT760">
        <v>5.0000000000000001E-4</v>
      </c>
      <c r="AU760" t="s">
        <v>38</v>
      </c>
      <c r="AV760">
        <v>0</v>
      </c>
      <c r="AW760">
        <v>2</v>
      </c>
      <c r="AX760">
        <v>16782916</v>
      </c>
      <c r="AY760">
        <v>1</v>
      </c>
      <c r="AZ760">
        <v>0</v>
      </c>
      <c r="BA760">
        <v>732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Y760*Source!I456</f>
        <v>0</v>
      </c>
      <c r="CY760">
        <f>AA760</f>
        <v>27.74</v>
      </c>
      <c r="CZ760">
        <f>AE760</f>
        <v>27.74</v>
      </c>
      <c r="DA760">
        <f>AI760</f>
        <v>1</v>
      </c>
      <c r="DB760">
        <f>ROUND((ROUND(AT760*CZ760,2)*0),6)</f>
        <v>0</v>
      </c>
      <c r="DC760">
        <f>ROUND((ROUND(AT760*AG760,2)*0),6)</f>
        <v>0</v>
      </c>
    </row>
    <row r="761" spans="1:107" x14ac:dyDescent="0.2">
      <c r="A761">
        <f>ROW(Source!A456)</f>
        <v>456</v>
      </c>
      <c r="B761">
        <v>16781625</v>
      </c>
      <c r="C761">
        <v>16782914</v>
      </c>
      <c r="D761">
        <v>15170072</v>
      </c>
      <c r="E761">
        <v>1</v>
      </c>
      <c r="F761">
        <v>1</v>
      </c>
      <c r="G761">
        <v>1</v>
      </c>
      <c r="H761">
        <v>3</v>
      </c>
      <c r="I761" t="s">
        <v>1030</v>
      </c>
      <c r="J761" t="s">
        <v>1031</v>
      </c>
      <c r="K761" t="s">
        <v>1032</v>
      </c>
      <c r="L761">
        <v>1355</v>
      </c>
      <c r="N761">
        <v>1010</v>
      </c>
      <c r="O761" t="s">
        <v>292</v>
      </c>
      <c r="P761" t="s">
        <v>292</v>
      </c>
      <c r="Q761">
        <v>100</v>
      </c>
      <c r="W761">
        <v>0</v>
      </c>
      <c r="X761">
        <v>-66531260</v>
      </c>
      <c r="Y761">
        <v>0</v>
      </c>
      <c r="AA761">
        <v>83</v>
      </c>
      <c r="AB761">
        <v>0</v>
      </c>
      <c r="AC761">
        <v>0</v>
      </c>
      <c r="AD761">
        <v>0</v>
      </c>
      <c r="AE761">
        <v>83</v>
      </c>
      <c r="AF761">
        <v>0</v>
      </c>
      <c r="AG761">
        <v>0</v>
      </c>
      <c r="AH761">
        <v>0</v>
      </c>
      <c r="AI761">
        <v>1</v>
      </c>
      <c r="AJ761">
        <v>1</v>
      </c>
      <c r="AK761">
        <v>1</v>
      </c>
      <c r="AL761">
        <v>1</v>
      </c>
      <c r="AN761">
        <v>0</v>
      </c>
      <c r="AO761">
        <v>1</v>
      </c>
      <c r="AP761">
        <v>1</v>
      </c>
      <c r="AQ761">
        <v>0</v>
      </c>
      <c r="AR761">
        <v>0</v>
      </c>
      <c r="AS761" t="s">
        <v>6</v>
      </c>
      <c r="AT761">
        <v>2.5000000000000001E-2</v>
      </c>
      <c r="AU761" t="s">
        <v>38</v>
      </c>
      <c r="AV761">
        <v>0</v>
      </c>
      <c r="AW761">
        <v>2</v>
      </c>
      <c r="AX761">
        <v>16782917</v>
      </c>
      <c r="AY761">
        <v>1</v>
      </c>
      <c r="AZ761">
        <v>0</v>
      </c>
      <c r="BA761">
        <v>733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Y761*Source!I456</f>
        <v>0</v>
      </c>
      <c r="CY761">
        <f>AA761</f>
        <v>83</v>
      </c>
      <c r="CZ761">
        <f>AE761</f>
        <v>83</v>
      </c>
      <c r="DA761">
        <f>AI761</f>
        <v>1</v>
      </c>
      <c r="DB761">
        <f>ROUND((ROUND(AT761*CZ761,2)*0),6)</f>
        <v>0</v>
      </c>
      <c r="DC761">
        <f>ROUND((ROUND(AT761*AG761,2)*0),6)</f>
        <v>0</v>
      </c>
    </row>
    <row r="762" spans="1:107" x14ac:dyDescent="0.2">
      <c r="A762">
        <f>ROW(Source!A456)</f>
        <v>456</v>
      </c>
      <c r="B762">
        <v>16781625</v>
      </c>
      <c r="C762">
        <v>16782914</v>
      </c>
      <c r="D762">
        <v>15171982</v>
      </c>
      <c r="E762">
        <v>1</v>
      </c>
      <c r="F762">
        <v>1</v>
      </c>
      <c r="G762">
        <v>1</v>
      </c>
      <c r="H762">
        <v>3</v>
      </c>
      <c r="I762" t="s">
        <v>761</v>
      </c>
      <c r="J762" t="s">
        <v>762</v>
      </c>
      <c r="K762" t="s">
        <v>763</v>
      </c>
      <c r="L762">
        <v>1348</v>
      </c>
      <c r="N762">
        <v>1009</v>
      </c>
      <c r="O762" t="s">
        <v>193</v>
      </c>
      <c r="P762" t="s">
        <v>193</v>
      </c>
      <c r="Q762">
        <v>1000</v>
      </c>
      <c r="W762">
        <v>0</v>
      </c>
      <c r="X762">
        <v>-1421715385</v>
      </c>
      <c r="Y762">
        <v>0</v>
      </c>
      <c r="AA762">
        <v>729.98</v>
      </c>
      <c r="AB762">
        <v>0</v>
      </c>
      <c r="AC762">
        <v>0</v>
      </c>
      <c r="AD762">
        <v>0</v>
      </c>
      <c r="AE762">
        <v>729.98</v>
      </c>
      <c r="AF762">
        <v>0</v>
      </c>
      <c r="AG762">
        <v>0</v>
      </c>
      <c r="AH762">
        <v>0</v>
      </c>
      <c r="AI762">
        <v>1</v>
      </c>
      <c r="AJ762">
        <v>1</v>
      </c>
      <c r="AK762">
        <v>1</v>
      </c>
      <c r="AL762">
        <v>1</v>
      </c>
      <c r="AN762">
        <v>0</v>
      </c>
      <c r="AO762">
        <v>1</v>
      </c>
      <c r="AP762">
        <v>1</v>
      </c>
      <c r="AQ762">
        <v>0</v>
      </c>
      <c r="AR762">
        <v>0</v>
      </c>
      <c r="AS762" t="s">
        <v>6</v>
      </c>
      <c r="AT762">
        <v>1.0000000000000001E-5</v>
      </c>
      <c r="AU762" t="s">
        <v>38</v>
      </c>
      <c r="AV762">
        <v>0</v>
      </c>
      <c r="AW762">
        <v>2</v>
      </c>
      <c r="AX762">
        <v>16782918</v>
      </c>
      <c r="AY762">
        <v>1</v>
      </c>
      <c r="AZ762">
        <v>0</v>
      </c>
      <c r="BA762">
        <v>734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Y762*Source!I456</f>
        <v>0</v>
      </c>
      <c r="CY762">
        <f>AA762</f>
        <v>729.98</v>
      </c>
      <c r="CZ762">
        <f>AE762</f>
        <v>729.98</v>
      </c>
      <c r="DA762">
        <f>AI762</f>
        <v>1</v>
      </c>
      <c r="DB762">
        <f>ROUND((ROUND(AT762*CZ762,2)*0),6)</f>
        <v>0</v>
      </c>
      <c r="DC762">
        <f>ROUND((ROUND(AT762*AG762,2)*0),6)</f>
        <v>0</v>
      </c>
    </row>
    <row r="763" spans="1:107" x14ac:dyDescent="0.2">
      <c r="A763">
        <f>ROW(Source!A456)</f>
        <v>456</v>
      </c>
      <c r="B763">
        <v>16781625</v>
      </c>
      <c r="C763">
        <v>16782914</v>
      </c>
      <c r="D763">
        <v>15195043</v>
      </c>
      <c r="E763">
        <v>1</v>
      </c>
      <c r="F763">
        <v>1</v>
      </c>
      <c r="G763">
        <v>1</v>
      </c>
      <c r="H763">
        <v>3</v>
      </c>
      <c r="I763" t="s">
        <v>936</v>
      </c>
      <c r="J763" t="s">
        <v>937</v>
      </c>
      <c r="K763" t="s">
        <v>938</v>
      </c>
      <c r="L763">
        <v>1346</v>
      </c>
      <c r="N763">
        <v>1009</v>
      </c>
      <c r="O763" t="s">
        <v>201</v>
      </c>
      <c r="P763" t="s">
        <v>201</v>
      </c>
      <c r="Q763">
        <v>1</v>
      </c>
      <c r="W763">
        <v>0</v>
      </c>
      <c r="X763">
        <v>-1726842289</v>
      </c>
      <c r="Y763">
        <v>0</v>
      </c>
      <c r="AA763">
        <v>65.75</v>
      </c>
      <c r="AB763">
        <v>0</v>
      </c>
      <c r="AC763">
        <v>0</v>
      </c>
      <c r="AD763">
        <v>0</v>
      </c>
      <c r="AE763">
        <v>65.75</v>
      </c>
      <c r="AF763">
        <v>0</v>
      </c>
      <c r="AG763">
        <v>0</v>
      </c>
      <c r="AH763">
        <v>0</v>
      </c>
      <c r="AI763">
        <v>1</v>
      </c>
      <c r="AJ763">
        <v>1</v>
      </c>
      <c r="AK763">
        <v>1</v>
      </c>
      <c r="AL763">
        <v>1</v>
      </c>
      <c r="AN763">
        <v>0</v>
      </c>
      <c r="AO763">
        <v>1</v>
      </c>
      <c r="AP763">
        <v>1</v>
      </c>
      <c r="AQ763">
        <v>0</v>
      </c>
      <c r="AR763">
        <v>0</v>
      </c>
      <c r="AS763" t="s">
        <v>6</v>
      </c>
      <c r="AT763">
        <v>5.0000000000000001E-3</v>
      </c>
      <c r="AU763" t="s">
        <v>38</v>
      </c>
      <c r="AV763">
        <v>0</v>
      </c>
      <c r="AW763">
        <v>2</v>
      </c>
      <c r="AX763">
        <v>16782919</v>
      </c>
      <c r="AY763">
        <v>1</v>
      </c>
      <c r="AZ763">
        <v>0</v>
      </c>
      <c r="BA763">
        <v>735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Y763*Source!I456</f>
        <v>0</v>
      </c>
      <c r="CY763">
        <f>AA763</f>
        <v>65.75</v>
      </c>
      <c r="CZ763">
        <f>AE763</f>
        <v>65.75</v>
      </c>
      <c r="DA763">
        <f>AI763</f>
        <v>1</v>
      </c>
      <c r="DB763">
        <f>ROUND((ROUND(AT763*CZ763,2)*0),6)</f>
        <v>0</v>
      </c>
      <c r="DC763">
        <f>ROUND((ROUND(AT763*AG763,2)*0),6)</f>
        <v>0</v>
      </c>
    </row>
    <row r="764" spans="1:107" x14ac:dyDescent="0.2">
      <c r="A764">
        <f>ROW(Source!A456)</f>
        <v>456</v>
      </c>
      <c r="B764">
        <v>16781625</v>
      </c>
      <c r="C764">
        <v>16782914</v>
      </c>
      <c r="D764">
        <v>15164559</v>
      </c>
      <c r="E764">
        <v>17</v>
      </c>
      <c r="F764">
        <v>1</v>
      </c>
      <c r="G764">
        <v>1</v>
      </c>
      <c r="H764">
        <v>3</v>
      </c>
      <c r="I764" t="s">
        <v>692</v>
      </c>
      <c r="J764" t="s">
        <v>6</v>
      </c>
      <c r="K764" t="s">
        <v>693</v>
      </c>
      <c r="L764">
        <v>1374</v>
      </c>
      <c r="N764">
        <v>1013</v>
      </c>
      <c r="O764" t="s">
        <v>694</v>
      </c>
      <c r="P764" t="s">
        <v>694</v>
      </c>
      <c r="Q764">
        <v>1</v>
      </c>
      <c r="W764">
        <v>0</v>
      </c>
      <c r="X764">
        <v>-1731369543</v>
      </c>
      <c r="Y764">
        <v>0</v>
      </c>
      <c r="AA764">
        <v>1</v>
      </c>
      <c r="AB764">
        <v>0</v>
      </c>
      <c r="AC764">
        <v>0</v>
      </c>
      <c r="AD764">
        <v>0</v>
      </c>
      <c r="AE764">
        <v>1</v>
      </c>
      <c r="AF764">
        <v>0</v>
      </c>
      <c r="AG764">
        <v>0</v>
      </c>
      <c r="AH764">
        <v>0</v>
      </c>
      <c r="AI764">
        <v>1</v>
      </c>
      <c r="AJ764">
        <v>1</v>
      </c>
      <c r="AK764">
        <v>1</v>
      </c>
      <c r="AL764">
        <v>1</v>
      </c>
      <c r="AN764">
        <v>0</v>
      </c>
      <c r="AO764">
        <v>1</v>
      </c>
      <c r="AP764">
        <v>1</v>
      </c>
      <c r="AQ764">
        <v>0</v>
      </c>
      <c r="AR764">
        <v>0</v>
      </c>
      <c r="AS764" t="s">
        <v>6</v>
      </c>
      <c r="AT764">
        <v>0.32</v>
      </c>
      <c r="AU764" t="s">
        <v>38</v>
      </c>
      <c r="AV764">
        <v>0</v>
      </c>
      <c r="AW764">
        <v>2</v>
      </c>
      <c r="AX764">
        <v>16782920</v>
      </c>
      <c r="AY764">
        <v>1</v>
      </c>
      <c r="AZ764">
        <v>0</v>
      </c>
      <c r="BA764">
        <v>736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Y764*Source!I456</f>
        <v>0</v>
      </c>
      <c r="CY764">
        <f>AA764</f>
        <v>1</v>
      </c>
      <c r="CZ764">
        <f>AE764</f>
        <v>1</v>
      </c>
      <c r="DA764">
        <f>AI764</f>
        <v>1</v>
      </c>
      <c r="DB764">
        <f>ROUND((ROUND(AT764*CZ764,2)*0),6)</f>
        <v>0</v>
      </c>
      <c r="DC764">
        <f>ROUND((ROUND(AT764*AG764,2)*0),6)</f>
        <v>0</v>
      </c>
    </row>
    <row r="765" spans="1:107" x14ac:dyDescent="0.2">
      <c r="A765">
        <f>ROW(Source!A457)</f>
        <v>457</v>
      </c>
      <c r="B765">
        <v>16781639</v>
      </c>
      <c r="C765">
        <v>16782914</v>
      </c>
      <c r="D765">
        <v>15436556</v>
      </c>
      <c r="E765">
        <v>1</v>
      </c>
      <c r="F765">
        <v>1</v>
      </c>
      <c r="G765">
        <v>1</v>
      </c>
      <c r="H765">
        <v>1</v>
      </c>
      <c r="I765" t="s">
        <v>836</v>
      </c>
      <c r="J765" t="s">
        <v>6</v>
      </c>
      <c r="K765" t="s">
        <v>837</v>
      </c>
      <c r="L765">
        <v>1191</v>
      </c>
      <c r="N765">
        <v>1013</v>
      </c>
      <c r="O765" t="s">
        <v>660</v>
      </c>
      <c r="P765" t="s">
        <v>660</v>
      </c>
      <c r="Q765">
        <v>1</v>
      </c>
      <c r="W765">
        <v>0</v>
      </c>
      <c r="X765">
        <v>1069510174</v>
      </c>
      <c r="Y765">
        <v>0.504</v>
      </c>
      <c r="AA765">
        <v>0</v>
      </c>
      <c r="AB765">
        <v>0</v>
      </c>
      <c r="AC765">
        <v>0</v>
      </c>
      <c r="AD765">
        <v>64.069999999999993</v>
      </c>
      <c r="AE765">
        <v>0</v>
      </c>
      <c r="AF765">
        <v>0</v>
      </c>
      <c r="AG765">
        <v>0</v>
      </c>
      <c r="AH765">
        <v>9.6199999999999992</v>
      </c>
      <c r="AI765">
        <v>1</v>
      </c>
      <c r="AJ765">
        <v>1</v>
      </c>
      <c r="AK765">
        <v>1</v>
      </c>
      <c r="AL765">
        <v>6.66</v>
      </c>
      <c r="AN765">
        <v>0</v>
      </c>
      <c r="AO765">
        <v>1</v>
      </c>
      <c r="AP765">
        <v>1</v>
      </c>
      <c r="AQ765">
        <v>0</v>
      </c>
      <c r="AR765">
        <v>0</v>
      </c>
      <c r="AS765" t="s">
        <v>6</v>
      </c>
      <c r="AT765">
        <v>1.68</v>
      </c>
      <c r="AU765" t="s">
        <v>39</v>
      </c>
      <c r="AV765">
        <v>1</v>
      </c>
      <c r="AW765">
        <v>2</v>
      </c>
      <c r="AX765">
        <v>16782915</v>
      </c>
      <c r="AY765">
        <v>1</v>
      </c>
      <c r="AZ765">
        <v>0</v>
      </c>
      <c r="BA765">
        <v>737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Y765*Source!I457</f>
        <v>3.024</v>
      </c>
      <c r="CY765">
        <f>AD765</f>
        <v>64.069999999999993</v>
      </c>
      <c r="CZ765">
        <f>AH765</f>
        <v>9.6199999999999992</v>
      </c>
      <c r="DA765">
        <f>AL765</f>
        <v>6.66</v>
      </c>
      <c r="DB765">
        <f>ROUND((ROUND(AT765*CZ765,2)*0.3),6)</f>
        <v>4.8479999999999999</v>
      </c>
      <c r="DC765">
        <f>ROUND((ROUND(AT765*AG765,2)*0.3),6)</f>
        <v>0</v>
      </c>
    </row>
    <row r="766" spans="1:107" x14ac:dyDescent="0.2">
      <c r="A766">
        <f>ROW(Source!A457)</f>
        <v>457</v>
      </c>
      <c r="B766">
        <v>16781639</v>
      </c>
      <c r="C766">
        <v>16782914</v>
      </c>
      <c r="D766">
        <v>15165918</v>
      </c>
      <c r="E766">
        <v>1</v>
      </c>
      <c r="F766">
        <v>1</v>
      </c>
      <c r="G766">
        <v>1</v>
      </c>
      <c r="H766">
        <v>3</v>
      </c>
      <c r="I766" t="s">
        <v>986</v>
      </c>
      <c r="J766" t="s">
        <v>987</v>
      </c>
      <c r="K766" t="s">
        <v>988</v>
      </c>
      <c r="L766">
        <v>1346</v>
      </c>
      <c r="N766">
        <v>1009</v>
      </c>
      <c r="O766" t="s">
        <v>201</v>
      </c>
      <c r="P766" t="s">
        <v>201</v>
      </c>
      <c r="Q766">
        <v>1</v>
      </c>
      <c r="W766">
        <v>0</v>
      </c>
      <c r="X766">
        <v>1559187994</v>
      </c>
      <c r="Y766">
        <v>0</v>
      </c>
      <c r="AA766">
        <v>184.75</v>
      </c>
      <c r="AB766">
        <v>0</v>
      </c>
      <c r="AC766">
        <v>0</v>
      </c>
      <c r="AD766">
        <v>0</v>
      </c>
      <c r="AE766">
        <v>27.74</v>
      </c>
      <c r="AF766">
        <v>0</v>
      </c>
      <c r="AG766">
        <v>0</v>
      </c>
      <c r="AH766">
        <v>0</v>
      </c>
      <c r="AI766">
        <v>6.66</v>
      </c>
      <c r="AJ766">
        <v>1</v>
      </c>
      <c r="AK766">
        <v>1</v>
      </c>
      <c r="AL766">
        <v>1</v>
      </c>
      <c r="AN766">
        <v>0</v>
      </c>
      <c r="AO766">
        <v>1</v>
      </c>
      <c r="AP766">
        <v>1</v>
      </c>
      <c r="AQ766">
        <v>0</v>
      </c>
      <c r="AR766">
        <v>0</v>
      </c>
      <c r="AS766" t="s">
        <v>6</v>
      </c>
      <c r="AT766">
        <v>5.0000000000000001E-4</v>
      </c>
      <c r="AU766" t="s">
        <v>38</v>
      </c>
      <c r="AV766">
        <v>0</v>
      </c>
      <c r="AW766">
        <v>2</v>
      </c>
      <c r="AX766">
        <v>16782916</v>
      </c>
      <c r="AY766">
        <v>1</v>
      </c>
      <c r="AZ766">
        <v>0</v>
      </c>
      <c r="BA766">
        <v>738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Y766*Source!I457</f>
        <v>0</v>
      </c>
      <c r="CY766">
        <f>AA766</f>
        <v>184.75</v>
      </c>
      <c r="CZ766">
        <f>AE766</f>
        <v>27.74</v>
      </c>
      <c r="DA766">
        <f>AI766</f>
        <v>6.66</v>
      </c>
      <c r="DB766">
        <f>ROUND((ROUND(AT766*CZ766,2)*0),6)</f>
        <v>0</v>
      </c>
      <c r="DC766">
        <f>ROUND((ROUND(AT766*AG766,2)*0),6)</f>
        <v>0</v>
      </c>
    </row>
    <row r="767" spans="1:107" x14ac:dyDescent="0.2">
      <c r="A767">
        <f>ROW(Source!A457)</f>
        <v>457</v>
      </c>
      <c r="B767">
        <v>16781639</v>
      </c>
      <c r="C767">
        <v>16782914</v>
      </c>
      <c r="D767">
        <v>15170072</v>
      </c>
      <c r="E767">
        <v>1</v>
      </c>
      <c r="F767">
        <v>1</v>
      </c>
      <c r="G767">
        <v>1</v>
      </c>
      <c r="H767">
        <v>3</v>
      </c>
      <c r="I767" t="s">
        <v>1030</v>
      </c>
      <c r="J767" t="s">
        <v>1031</v>
      </c>
      <c r="K767" t="s">
        <v>1032</v>
      </c>
      <c r="L767">
        <v>1355</v>
      </c>
      <c r="N767">
        <v>1010</v>
      </c>
      <c r="O767" t="s">
        <v>292</v>
      </c>
      <c r="P767" t="s">
        <v>292</v>
      </c>
      <c r="Q767">
        <v>100</v>
      </c>
      <c r="W767">
        <v>0</v>
      </c>
      <c r="X767">
        <v>-66531260</v>
      </c>
      <c r="Y767">
        <v>0</v>
      </c>
      <c r="AA767">
        <v>552.78</v>
      </c>
      <c r="AB767">
        <v>0</v>
      </c>
      <c r="AC767">
        <v>0</v>
      </c>
      <c r="AD767">
        <v>0</v>
      </c>
      <c r="AE767">
        <v>83</v>
      </c>
      <c r="AF767">
        <v>0</v>
      </c>
      <c r="AG767">
        <v>0</v>
      </c>
      <c r="AH767">
        <v>0</v>
      </c>
      <c r="AI767">
        <v>6.66</v>
      </c>
      <c r="AJ767">
        <v>1</v>
      </c>
      <c r="AK767">
        <v>1</v>
      </c>
      <c r="AL767">
        <v>1</v>
      </c>
      <c r="AN767">
        <v>0</v>
      </c>
      <c r="AO767">
        <v>1</v>
      </c>
      <c r="AP767">
        <v>1</v>
      </c>
      <c r="AQ767">
        <v>0</v>
      </c>
      <c r="AR767">
        <v>0</v>
      </c>
      <c r="AS767" t="s">
        <v>6</v>
      </c>
      <c r="AT767">
        <v>2.5000000000000001E-2</v>
      </c>
      <c r="AU767" t="s">
        <v>38</v>
      </c>
      <c r="AV767">
        <v>0</v>
      </c>
      <c r="AW767">
        <v>2</v>
      </c>
      <c r="AX767">
        <v>16782917</v>
      </c>
      <c r="AY767">
        <v>1</v>
      </c>
      <c r="AZ767">
        <v>0</v>
      </c>
      <c r="BA767">
        <v>739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Y767*Source!I457</f>
        <v>0</v>
      </c>
      <c r="CY767">
        <f>AA767</f>
        <v>552.78</v>
      </c>
      <c r="CZ767">
        <f>AE767</f>
        <v>83</v>
      </c>
      <c r="DA767">
        <f>AI767</f>
        <v>6.66</v>
      </c>
      <c r="DB767">
        <f>ROUND((ROUND(AT767*CZ767,2)*0),6)</f>
        <v>0</v>
      </c>
      <c r="DC767">
        <f>ROUND((ROUND(AT767*AG767,2)*0),6)</f>
        <v>0</v>
      </c>
    </row>
    <row r="768" spans="1:107" x14ac:dyDescent="0.2">
      <c r="A768">
        <f>ROW(Source!A457)</f>
        <v>457</v>
      </c>
      <c r="B768">
        <v>16781639</v>
      </c>
      <c r="C768">
        <v>16782914</v>
      </c>
      <c r="D768">
        <v>15171982</v>
      </c>
      <c r="E768">
        <v>1</v>
      </c>
      <c r="F768">
        <v>1</v>
      </c>
      <c r="G768">
        <v>1</v>
      </c>
      <c r="H768">
        <v>3</v>
      </c>
      <c r="I768" t="s">
        <v>761</v>
      </c>
      <c r="J768" t="s">
        <v>762</v>
      </c>
      <c r="K768" t="s">
        <v>763</v>
      </c>
      <c r="L768">
        <v>1348</v>
      </c>
      <c r="N768">
        <v>1009</v>
      </c>
      <c r="O768" t="s">
        <v>193</v>
      </c>
      <c r="P768" t="s">
        <v>193</v>
      </c>
      <c r="Q768">
        <v>1000</v>
      </c>
      <c r="W768">
        <v>0</v>
      </c>
      <c r="X768">
        <v>-1421715385</v>
      </c>
      <c r="Y768">
        <v>0</v>
      </c>
      <c r="AA768">
        <v>4861.67</v>
      </c>
      <c r="AB768">
        <v>0</v>
      </c>
      <c r="AC768">
        <v>0</v>
      </c>
      <c r="AD768">
        <v>0</v>
      </c>
      <c r="AE768">
        <v>729.98</v>
      </c>
      <c r="AF768">
        <v>0</v>
      </c>
      <c r="AG768">
        <v>0</v>
      </c>
      <c r="AH768">
        <v>0</v>
      </c>
      <c r="AI768">
        <v>6.66</v>
      </c>
      <c r="AJ768">
        <v>1</v>
      </c>
      <c r="AK768">
        <v>1</v>
      </c>
      <c r="AL768">
        <v>1</v>
      </c>
      <c r="AN768">
        <v>0</v>
      </c>
      <c r="AO768">
        <v>1</v>
      </c>
      <c r="AP768">
        <v>1</v>
      </c>
      <c r="AQ768">
        <v>0</v>
      </c>
      <c r="AR768">
        <v>0</v>
      </c>
      <c r="AS768" t="s">
        <v>6</v>
      </c>
      <c r="AT768">
        <v>1.0000000000000001E-5</v>
      </c>
      <c r="AU768" t="s">
        <v>38</v>
      </c>
      <c r="AV768">
        <v>0</v>
      </c>
      <c r="AW768">
        <v>2</v>
      </c>
      <c r="AX768">
        <v>16782918</v>
      </c>
      <c r="AY768">
        <v>1</v>
      </c>
      <c r="AZ768">
        <v>0</v>
      </c>
      <c r="BA768">
        <v>740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Y768*Source!I457</f>
        <v>0</v>
      </c>
      <c r="CY768">
        <f>AA768</f>
        <v>4861.67</v>
      </c>
      <c r="CZ768">
        <f>AE768</f>
        <v>729.98</v>
      </c>
      <c r="DA768">
        <f>AI768</f>
        <v>6.66</v>
      </c>
      <c r="DB768">
        <f>ROUND((ROUND(AT768*CZ768,2)*0),6)</f>
        <v>0</v>
      </c>
      <c r="DC768">
        <f>ROUND((ROUND(AT768*AG768,2)*0),6)</f>
        <v>0</v>
      </c>
    </row>
    <row r="769" spans="1:107" x14ac:dyDescent="0.2">
      <c r="A769">
        <f>ROW(Source!A457)</f>
        <v>457</v>
      </c>
      <c r="B769">
        <v>16781639</v>
      </c>
      <c r="C769">
        <v>16782914</v>
      </c>
      <c r="D769">
        <v>15195043</v>
      </c>
      <c r="E769">
        <v>1</v>
      </c>
      <c r="F769">
        <v>1</v>
      </c>
      <c r="G769">
        <v>1</v>
      </c>
      <c r="H769">
        <v>3</v>
      </c>
      <c r="I769" t="s">
        <v>936</v>
      </c>
      <c r="J769" t="s">
        <v>937</v>
      </c>
      <c r="K769" t="s">
        <v>938</v>
      </c>
      <c r="L769">
        <v>1346</v>
      </c>
      <c r="N769">
        <v>1009</v>
      </c>
      <c r="O769" t="s">
        <v>201</v>
      </c>
      <c r="P769" t="s">
        <v>201</v>
      </c>
      <c r="Q769">
        <v>1</v>
      </c>
      <c r="W769">
        <v>0</v>
      </c>
      <c r="X769">
        <v>-1726842289</v>
      </c>
      <c r="Y769">
        <v>0</v>
      </c>
      <c r="AA769">
        <v>437.9</v>
      </c>
      <c r="AB769">
        <v>0</v>
      </c>
      <c r="AC769">
        <v>0</v>
      </c>
      <c r="AD769">
        <v>0</v>
      </c>
      <c r="AE769">
        <v>65.75</v>
      </c>
      <c r="AF769">
        <v>0</v>
      </c>
      <c r="AG769">
        <v>0</v>
      </c>
      <c r="AH769">
        <v>0</v>
      </c>
      <c r="AI769">
        <v>6.66</v>
      </c>
      <c r="AJ769">
        <v>1</v>
      </c>
      <c r="AK769">
        <v>1</v>
      </c>
      <c r="AL769">
        <v>1</v>
      </c>
      <c r="AN769">
        <v>0</v>
      </c>
      <c r="AO769">
        <v>1</v>
      </c>
      <c r="AP769">
        <v>1</v>
      </c>
      <c r="AQ769">
        <v>0</v>
      </c>
      <c r="AR769">
        <v>0</v>
      </c>
      <c r="AS769" t="s">
        <v>6</v>
      </c>
      <c r="AT769">
        <v>5.0000000000000001E-3</v>
      </c>
      <c r="AU769" t="s">
        <v>38</v>
      </c>
      <c r="AV769">
        <v>0</v>
      </c>
      <c r="AW769">
        <v>2</v>
      </c>
      <c r="AX769">
        <v>16782919</v>
      </c>
      <c r="AY769">
        <v>1</v>
      </c>
      <c r="AZ769">
        <v>0</v>
      </c>
      <c r="BA769">
        <v>741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Y769*Source!I457</f>
        <v>0</v>
      </c>
      <c r="CY769">
        <f>AA769</f>
        <v>437.9</v>
      </c>
      <c r="CZ769">
        <f>AE769</f>
        <v>65.75</v>
      </c>
      <c r="DA769">
        <f>AI769</f>
        <v>6.66</v>
      </c>
      <c r="DB769">
        <f>ROUND((ROUND(AT769*CZ769,2)*0),6)</f>
        <v>0</v>
      </c>
      <c r="DC769">
        <f>ROUND((ROUND(AT769*AG769,2)*0),6)</f>
        <v>0</v>
      </c>
    </row>
    <row r="770" spans="1:107" x14ac:dyDescent="0.2">
      <c r="A770">
        <f>ROW(Source!A457)</f>
        <v>457</v>
      </c>
      <c r="B770">
        <v>16781639</v>
      </c>
      <c r="C770">
        <v>16782914</v>
      </c>
      <c r="D770">
        <v>15164559</v>
      </c>
      <c r="E770">
        <v>17</v>
      </c>
      <c r="F770">
        <v>1</v>
      </c>
      <c r="G770">
        <v>1</v>
      </c>
      <c r="H770">
        <v>3</v>
      </c>
      <c r="I770" t="s">
        <v>692</v>
      </c>
      <c r="J770" t="s">
        <v>6</v>
      </c>
      <c r="K770" t="s">
        <v>693</v>
      </c>
      <c r="L770">
        <v>1374</v>
      </c>
      <c r="N770">
        <v>1013</v>
      </c>
      <c r="O770" t="s">
        <v>694</v>
      </c>
      <c r="P770" t="s">
        <v>694</v>
      </c>
      <c r="Q770">
        <v>1</v>
      </c>
      <c r="W770">
        <v>0</v>
      </c>
      <c r="X770">
        <v>-1731369543</v>
      </c>
      <c r="Y770">
        <v>0</v>
      </c>
      <c r="AA770">
        <v>1</v>
      </c>
      <c r="AB770">
        <v>0</v>
      </c>
      <c r="AC770">
        <v>0</v>
      </c>
      <c r="AD770">
        <v>0</v>
      </c>
      <c r="AE770">
        <v>1</v>
      </c>
      <c r="AF770">
        <v>0</v>
      </c>
      <c r="AG770">
        <v>0</v>
      </c>
      <c r="AH770">
        <v>0</v>
      </c>
      <c r="AI770">
        <v>1</v>
      </c>
      <c r="AJ770">
        <v>1</v>
      </c>
      <c r="AK770">
        <v>1</v>
      </c>
      <c r="AL770">
        <v>1</v>
      </c>
      <c r="AN770">
        <v>0</v>
      </c>
      <c r="AO770">
        <v>1</v>
      </c>
      <c r="AP770">
        <v>1</v>
      </c>
      <c r="AQ770">
        <v>0</v>
      </c>
      <c r="AR770">
        <v>0</v>
      </c>
      <c r="AS770" t="s">
        <v>6</v>
      </c>
      <c r="AT770">
        <v>0.32</v>
      </c>
      <c r="AU770" t="s">
        <v>38</v>
      </c>
      <c r="AV770">
        <v>0</v>
      </c>
      <c r="AW770">
        <v>2</v>
      </c>
      <c r="AX770">
        <v>16782920</v>
      </c>
      <c r="AY770">
        <v>1</v>
      </c>
      <c r="AZ770">
        <v>0</v>
      </c>
      <c r="BA770">
        <v>742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Y770*Source!I457</f>
        <v>0</v>
      </c>
      <c r="CY770">
        <f>AA770</f>
        <v>1</v>
      </c>
      <c r="CZ770">
        <f>AE770</f>
        <v>1</v>
      </c>
      <c r="DA770">
        <f>AI770</f>
        <v>1</v>
      </c>
      <c r="DB770">
        <f>ROUND((ROUND(AT770*CZ770,2)*0),6)</f>
        <v>0</v>
      </c>
      <c r="DC770">
        <f>ROUND((ROUND(AT770*AG770,2)*0),6)</f>
        <v>0</v>
      </c>
    </row>
    <row r="771" spans="1:107" x14ac:dyDescent="0.2">
      <c r="A771">
        <f>ROW(Source!A458)</f>
        <v>458</v>
      </c>
      <c r="B771">
        <v>16781625</v>
      </c>
      <c r="C771">
        <v>16782921</v>
      </c>
      <c r="D771">
        <v>15436556</v>
      </c>
      <c r="E771">
        <v>1</v>
      </c>
      <c r="F771">
        <v>1</v>
      </c>
      <c r="G771">
        <v>1</v>
      </c>
      <c r="H771">
        <v>1</v>
      </c>
      <c r="I771" t="s">
        <v>836</v>
      </c>
      <c r="J771" t="s">
        <v>6</v>
      </c>
      <c r="K771" t="s">
        <v>837</v>
      </c>
      <c r="L771">
        <v>1191</v>
      </c>
      <c r="N771">
        <v>1013</v>
      </c>
      <c r="O771" t="s">
        <v>660</v>
      </c>
      <c r="P771" t="s">
        <v>660</v>
      </c>
      <c r="Q771">
        <v>1</v>
      </c>
      <c r="W771">
        <v>0</v>
      </c>
      <c r="X771">
        <v>1069510174</v>
      </c>
      <c r="Y771">
        <v>1.68</v>
      </c>
      <c r="AA771">
        <v>0</v>
      </c>
      <c r="AB771">
        <v>0</v>
      </c>
      <c r="AC771">
        <v>0</v>
      </c>
      <c r="AD771">
        <v>9.6199999999999992</v>
      </c>
      <c r="AE771">
        <v>0</v>
      </c>
      <c r="AF771">
        <v>0</v>
      </c>
      <c r="AG771">
        <v>0</v>
      </c>
      <c r="AH771">
        <v>9.6199999999999992</v>
      </c>
      <c r="AI771">
        <v>1</v>
      </c>
      <c r="AJ771">
        <v>1</v>
      </c>
      <c r="AK771">
        <v>1</v>
      </c>
      <c r="AL771">
        <v>1</v>
      </c>
      <c r="AN771">
        <v>0</v>
      </c>
      <c r="AO771">
        <v>1</v>
      </c>
      <c r="AP771">
        <v>0</v>
      </c>
      <c r="AQ771">
        <v>0</v>
      </c>
      <c r="AR771">
        <v>0</v>
      </c>
      <c r="AS771" t="s">
        <v>6</v>
      </c>
      <c r="AT771">
        <v>1.68</v>
      </c>
      <c r="AU771" t="s">
        <v>6</v>
      </c>
      <c r="AV771">
        <v>1</v>
      </c>
      <c r="AW771">
        <v>2</v>
      </c>
      <c r="AX771">
        <v>16782928</v>
      </c>
      <c r="AY771">
        <v>1</v>
      </c>
      <c r="AZ771">
        <v>0</v>
      </c>
      <c r="BA771">
        <v>743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Y771*Source!I458</f>
        <v>10.08</v>
      </c>
      <c r="CY771">
        <f>AD771</f>
        <v>9.6199999999999992</v>
      </c>
      <c r="CZ771">
        <f>AH771</f>
        <v>9.6199999999999992</v>
      </c>
      <c r="DA771">
        <f>AL771</f>
        <v>1</v>
      </c>
      <c r="DB771">
        <f t="shared" ref="DB771:DB784" si="139">ROUND(ROUND(AT771*CZ771,2),6)</f>
        <v>16.16</v>
      </c>
      <c r="DC771">
        <f t="shared" ref="DC771:DC784" si="140">ROUND(ROUND(AT771*AG771,2),6)</f>
        <v>0</v>
      </c>
    </row>
    <row r="772" spans="1:107" x14ac:dyDescent="0.2">
      <c r="A772">
        <f>ROW(Source!A458)</f>
        <v>458</v>
      </c>
      <c r="B772">
        <v>16781625</v>
      </c>
      <c r="C772">
        <v>16782921</v>
      </c>
      <c r="D772">
        <v>15165918</v>
      </c>
      <c r="E772">
        <v>1</v>
      </c>
      <c r="F772">
        <v>1</v>
      </c>
      <c r="G772">
        <v>1</v>
      </c>
      <c r="H772">
        <v>3</v>
      </c>
      <c r="I772" t="s">
        <v>986</v>
      </c>
      <c r="J772" t="s">
        <v>987</v>
      </c>
      <c r="K772" t="s">
        <v>988</v>
      </c>
      <c r="L772">
        <v>1346</v>
      </c>
      <c r="N772">
        <v>1009</v>
      </c>
      <c r="O772" t="s">
        <v>201</v>
      </c>
      <c r="P772" t="s">
        <v>201</v>
      </c>
      <c r="Q772">
        <v>1</v>
      </c>
      <c r="W772">
        <v>0</v>
      </c>
      <c r="X772">
        <v>1559187994</v>
      </c>
      <c r="Y772">
        <v>5.0000000000000001E-4</v>
      </c>
      <c r="AA772">
        <v>27.74</v>
      </c>
      <c r="AB772">
        <v>0</v>
      </c>
      <c r="AC772">
        <v>0</v>
      </c>
      <c r="AD772">
        <v>0</v>
      </c>
      <c r="AE772">
        <v>27.74</v>
      </c>
      <c r="AF772">
        <v>0</v>
      </c>
      <c r="AG772">
        <v>0</v>
      </c>
      <c r="AH772">
        <v>0</v>
      </c>
      <c r="AI772">
        <v>1</v>
      </c>
      <c r="AJ772">
        <v>1</v>
      </c>
      <c r="AK772">
        <v>1</v>
      </c>
      <c r="AL772">
        <v>1</v>
      </c>
      <c r="AN772">
        <v>0</v>
      </c>
      <c r="AO772">
        <v>1</v>
      </c>
      <c r="AP772">
        <v>0</v>
      </c>
      <c r="AQ772">
        <v>0</v>
      </c>
      <c r="AR772">
        <v>0</v>
      </c>
      <c r="AS772" t="s">
        <v>6</v>
      </c>
      <c r="AT772">
        <v>5.0000000000000001E-4</v>
      </c>
      <c r="AU772" t="s">
        <v>6</v>
      </c>
      <c r="AV772">
        <v>0</v>
      </c>
      <c r="AW772">
        <v>2</v>
      </c>
      <c r="AX772">
        <v>16782929</v>
      </c>
      <c r="AY772">
        <v>1</v>
      </c>
      <c r="AZ772">
        <v>0</v>
      </c>
      <c r="BA772">
        <v>744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Y772*Source!I458</f>
        <v>3.0000000000000001E-3</v>
      </c>
      <c r="CY772">
        <f t="shared" ref="CY772:CY777" si="141">AA772</f>
        <v>27.74</v>
      </c>
      <c r="CZ772">
        <f t="shared" ref="CZ772:CZ777" si="142">AE772</f>
        <v>27.74</v>
      </c>
      <c r="DA772">
        <f t="shared" ref="DA772:DA777" si="143">AI772</f>
        <v>1</v>
      </c>
      <c r="DB772">
        <f t="shared" si="139"/>
        <v>0.01</v>
      </c>
      <c r="DC772">
        <f t="shared" si="140"/>
        <v>0</v>
      </c>
    </row>
    <row r="773" spans="1:107" x14ac:dyDescent="0.2">
      <c r="A773">
        <f>ROW(Source!A458)</f>
        <v>458</v>
      </c>
      <c r="B773">
        <v>16781625</v>
      </c>
      <c r="C773">
        <v>16782921</v>
      </c>
      <c r="D773">
        <v>15170072</v>
      </c>
      <c r="E773">
        <v>1</v>
      </c>
      <c r="F773">
        <v>1</v>
      </c>
      <c r="G773">
        <v>1</v>
      </c>
      <c r="H773">
        <v>3</v>
      </c>
      <c r="I773" t="s">
        <v>1030</v>
      </c>
      <c r="J773" t="s">
        <v>1031</v>
      </c>
      <c r="K773" t="s">
        <v>1032</v>
      </c>
      <c r="L773">
        <v>1355</v>
      </c>
      <c r="N773">
        <v>1010</v>
      </c>
      <c r="O773" t="s">
        <v>292</v>
      </c>
      <c r="P773" t="s">
        <v>292</v>
      </c>
      <c r="Q773">
        <v>100</v>
      </c>
      <c r="W773">
        <v>0</v>
      </c>
      <c r="X773">
        <v>-66531260</v>
      </c>
      <c r="Y773">
        <v>2.5000000000000001E-2</v>
      </c>
      <c r="AA773">
        <v>83</v>
      </c>
      <c r="AB773">
        <v>0</v>
      </c>
      <c r="AC773">
        <v>0</v>
      </c>
      <c r="AD773">
        <v>0</v>
      </c>
      <c r="AE773">
        <v>83</v>
      </c>
      <c r="AF773">
        <v>0</v>
      </c>
      <c r="AG773">
        <v>0</v>
      </c>
      <c r="AH773">
        <v>0</v>
      </c>
      <c r="AI773">
        <v>1</v>
      </c>
      <c r="AJ773">
        <v>1</v>
      </c>
      <c r="AK773">
        <v>1</v>
      </c>
      <c r="AL773">
        <v>1</v>
      </c>
      <c r="AN773">
        <v>0</v>
      </c>
      <c r="AO773">
        <v>1</v>
      </c>
      <c r="AP773">
        <v>0</v>
      </c>
      <c r="AQ773">
        <v>0</v>
      </c>
      <c r="AR773">
        <v>0</v>
      </c>
      <c r="AS773" t="s">
        <v>6</v>
      </c>
      <c r="AT773">
        <v>2.5000000000000001E-2</v>
      </c>
      <c r="AU773" t="s">
        <v>6</v>
      </c>
      <c r="AV773">
        <v>0</v>
      </c>
      <c r="AW773">
        <v>2</v>
      </c>
      <c r="AX773">
        <v>16782930</v>
      </c>
      <c r="AY773">
        <v>1</v>
      </c>
      <c r="AZ773">
        <v>0</v>
      </c>
      <c r="BA773">
        <v>745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Y773*Source!I458</f>
        <v>0.15000000000000002</v>
      </c>
      <c r="CY773">
        <f t="shared" si="141"/>
        <v>83</v>
      </c>
      <c r="CZ773">
        <f t="shared" si="142"/>
        <v>83</v>
      </c>
      <c r="DA773">
        <f t="shared" si="143"/>
        <v>1</v>
      </c>
      <c r="DB773">
        <f t="shared" si="139"/>
        <v>2.08</v>
      </c>
      <c r="DC773">
        <f t="shared" si="140"/>
        <v>0</v>
      </c>
    </row>
    <row r="774" spans="1:107" x14ac:dyDescent="0.2">
      <c r="A774">
        <f>ROW(Source!A458)</f>
        <v>458</v>
      </c>
      <c r="B774">
        <v>16781625</v>
      </c>
      <c r="C774">
        <v>16782921</v>
      </c>
      <c r="D774">
        <v>15171982</v>
      </c>
      <c r="E774">
        <v>1</v>
      </c>
      <c r="F774">
        <v>1</v>
      </c>
      <c r="G774">
        <v>1</v>
      </c>
      <c r="H774">
        <v>3</v>
      </c>
      <c r="I774" t="s">
        <v>761</v>
      </c>
      <c r="J774" t="s">
        <v>762</v>
      </c>
      <c r="K774" t="s">
        <v>763</v>
      </c>
      <c r="L774">
        <v>1348</v>
      </c>
      <c r="N774">
        <v>1009</v>
      </c>
      <c r="O774" t="s">
        <v>193</v>
      </c>
      <c r="P774" t="s">
        <v>193</v>
      </c>
      <c r="Q774">
        <v>1000</v>
      </c>
      <c r="W774">
        <v>0</v>
      </c>
      <c r="X774">
        <v>-1421715385</v>
      </c>
      <c r="Y774">
        <v>1.0000000000000001E-5</v>
      </c>
      <c r="AA774">
        <v>729.98</v>
      </c>
      <c r="AB774">
        <v>0</v>
      </c>
      <c r="AC774">
        <v>0</v>
      </c>
      <c r="AD774">
        <v>0</v>
      </c>
      <c r="AE774">
        <v>729.98</v>
      </c>
      <c r="AF774">
        <v>0</v>
      </c>
      <c r="AG774">
        <v>0</v>
      </c>
      <c r="AH774">
        <v>0</v>
      </c>
      <c r="AI774">
        <v>1</v>
      </c>
      <c r="AJ774">
        <v>1</v>
      </c>
      <c r="AK774">
        <v>1</v>
      </c>
      <c r="AL774">
        <v>1</v>
      </c>
      <c r="AN774">
        <v>0</v>
      </c>
      <c r="AO774">
        <v>1</v>
      </c>
      <c r="AP774">
        <v>0</v>
      </c>
      <c r="AQ774">
        <v>0</v>
      </c>
      <c r="AR774">
        <v>0</v>
      </c>
      <c r="AS774" t="s">
        <v>6</v>
      </c>
      <c r="AT774">
        <v>1.0000000000000001E-5</v>
      </c>
      <c r="AU774" t="s">
        <v>6</v>
      </c>
      <c r="AV774">
        <v>0</v>
      </c>
      <c r="AW774">
        <v>2</v>
      </c>
      <c r="AX774">
        <v>16782931</v>
      </c>
      <c r="AY774">
        <v>1</v>
      </c>
      <c r="AZ774">
        <v>0</v>
      </c>
      <c r="BA774">
        <v>746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Y774*Source!I458</f>
        <v>6.0000000000000008E-5</v>
      </c>
      <c r="CY774">
        <f t="shared" si="141"/>
        <v>729.98</v>
      </c>
      <c r="CZ774">
        <f t="shared" si="142"/>
        <v>729.98</v>
      </c>
      <c r="DA774">
        <f t="shared" si="143"/>
        <v>1</v>
      </c>
      <c r="DB774">
        <f t="shared" si="139"/>
        <v>0.01</v>
      </c>
      <c r="DC774">
        <f t="shared" si="140"/>
        <v>0</v>
      </c>
    </row>
    <row r="775" spans="1:107" x14ac:dyDescent="0.2">
      <c r="A775">
        <f>ROW(Source!A458)</f>
        <v>458</v>
      </c>
      <c r="B775">
        <v>16781625</v>
      </c>
      <c r="C775">
        <v>16782921</v>
      </c>
      <c r="D775">
        <v>15195043</v>
      </c>
      <c r="E775">
        <v>1</v>
      </c>
      <c r="F775">
        <v>1</v>
      </c>
      <c r="G775">
        <v>1</v>
      </c>
      <c r="H775">
        <v>3</v>
      </c>
      <c r="I775" t="s">
        <v>936</v>
      </c>
      <c r="J775" t="s">
        <v>937</v>
      </c>
      <c r="K775" t="s">
        <v>938</v>
      </c>
      <c r="L775">
        <v>1346</v>
      </c>
      <c r="N775">
        <v>1009</v>
      </c>
      <c r="O775" t="s">
        <v>201</v>
      </c>
      <c r="P775" t="s">
        <v>201</v>
      </c>
      <c r="Q775">
        <v>1</v>
      </c>
      <c r="W775">
        <v>0</v>
      </c>
      <c r="X775">
        <v>-1726842289</v>
      </c>
      <c r="Y775">
        <v>5.0000000000000001E-3</v>
      </c>
      <c r="AA775">
        <v>65.75</v>
      </c>
      <c r="AB775">
        <v>0</v>
      </c>
      <c r="AC775">
        <v>0</v>
      </c>
      <c r="AD775">
        <v>0</v>
      </c>
      <c r="AE775">
        <v>65.75</v>
      </c>
      <c r="AF775">
        <v>0</v>
      </c>
      <c r="AG775">
        <v>0</v>
      </c>
      <c r="AH775">
        <v>0</v>
      </c>
      <c r="AI775">
        <v>1</v>
      </c>
      <c r="AJ775">
        <v>1</v>
      </c>
      <c r="AK775">
        <v>1</v>
      </c>
      <c r="AL775">
        <v>1</v>
      </c>
      <c r="AN775">
        <v>0</v>
      </c>
      <c r="AO775">
        <v>1</v>
      </c>
      <c r="AP775">
        <v>0</v>
      </c>
      <c r="AQ775">
        <v>0</v>
      </c>
      <c r="AR775">
        <v>0</v>
      </c>
      <c r="AS775" t="s">
        <v>6</v>
      </c>
      <c r="AT775">
        <v>5.0000000000000001E-3</v>
      </c>
      <c r="AU775" t="s">
        <v>6</v>
      </c>
      <c r="AV775">
        <v>0</v>
      </c>
      <c r="AW775">
        <v>2</v>
      </c>
      <c r="AX775">
        <v>16782932</v>
      </c>
      <c r="AY775">
        <v>1</v>
      </c>
      <c r="AZ775">
        <v>0</v>
      </c>
      <c r="BA775">
        <v>747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Y775*Source!I458</f>
        <v>0.03</v>
      </c>
      <c r="CY775">
        <f t="shared" si="141"/>
        <v>65.75</v>
      </c>
      <c r="CZ775">
        <f t="shared" si="142"/>
        <v>65.75</v>
      </c>
      <c r="DA775">
        <f t="shared" si="143"/>
        <v>1</v>
      </c>
      <c r="DB775">
        <f t="shared" si="139"/>
        <v>0.33</v>
      </c>
      <c r="DC775">
        <f t="shared" si="140"/>
        <v>0</v>
      </c>
    </row>
    <row r="776" spans="1:107" x14ac:dyDescent="0.2">
      <c r="A776">
        <f>ROW(Source!A458)</f>
        <v>458</v>
      </c>
      <c r="B776">
        <v>16781625</v>
      </c>
      <c r="C776">
        <v>16782921</v>
      </c>
      <c r="D776">
        <v>15237627</v>
      </c>
      <c r="E776">
        <v>1</v>
      </c>
      <c r="F776">
        <v>1</v>
      </c>
      <c r="G776">
        <v>1</v>
      </c>
      <c r="H776">
        <v>3</v>
      </c>
      <c r="I776" t="s">
        <v>501</v>
      </c>
      <c r="J776" t="s">
        <v>503</v>
      </c>
      <c r="K776" t="s">
        <v>502</v>
      </c>
      <c r="L776">
        <v>1358</v>
      </c>
      <c r="N776">
        <v>1010</v>
      </c>
      <c r="O776" t="s">
        <v>439</v>
      </c>
      <c r="P776" t="s">
        <v>439</v>
      </c>
      <c r="Q776">
        <v>10</v>
      </c>
      <c r="W776">
        <v>0</v>
      </c>
      <c r="X776">
        <v>1324107672</v>
      </c>
      <c r="Y776">
        <v>0.1</v>
      </c>
      <c r="AA776">
        <v>1165.22</v>
      </c>
      <c r="AB776">
        <v>0</v>
      </c>
      <c r="AC776">
        <v>0</v>
      </c>
      <c r="AD776">
        <v>0</v>
      </c>
      <c r="AE776">
        <v>1165.22</v>
      </c>
      <c r="AF776">
        <v>0</v>
      </c>
      <c r="AG776">
        <v>0</v>
      </c>
      <c r="AH776">
        <v>0</v>
      </c>
      <c r="AI776">
        <v>1</v>
      </c>
      <c r="AJ776">
        <v>1</v>
      </c>
      <c r="AK776">
        <v>1</v>
      </c>
      <c r="AL776">
        <v>1</v>
      </c>
      <c r="AN776">
        <v>0</v>
      </c>
      <c r="AO776">
        <v>0</v>
      </c>
      <c r="AP776">
        <v>0</v>
      </c>
      <c r="AQ776">
        <v>0</v>
      </c>
      <c r="AR776">
        <v>0</v>
      </c>
      <c r="AS776" t="s">
        <v>6</v>
      </c>
      <c r="AT776">
        <v>0.1</v>
      </c>
      <c r="AU776" t="s">
        <v>6</v>
      </c>
      <c r="AV776">
        <v>0</v>
      </c>
      <c r="AW776">
        <v>1</v>
      </c>
      <c r="AX776">
        <v>-1</v>
      </c>
      <c r="AY776">
        <v>0</v>
      </c>
      <c r="AZ776">
        <v>0</v>
      </c>
      <c r="BA776" t="s">
        <v>6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Y776*Source!I458</f>
        <v>0.60000000000000009</v>
      </c>
      <c r="CY776">
        <f t="shared" si="141"/>
        <v>1165.22</v>
      </c>
      <c r="CZ776">
        <f t="shared" si="142"/>
        <v>1165.22</v>
      </c>
      <c r="DA776">
        <f t="shared" si="143"/>
        <v>1</v>
      </c>
      <c r="DB776">
        <f t="shared" si="139"/>
        <v>116.52</v>
      </c>
      <c r="DC776">
        <f t="shared" si="140"/>
        <v>0</v>
      </c>
    </row>
    <row r="777" spans="1:107" x14ac:dyDescent="0.2">
      <c r="A777">
        <f>ROW(Source!A458)</f>
        <v>458</v>
      </c>
      <c r="B777">
        <v>16781625</v>
      </c>
      <c r="C777">
        <v>16782921</v>
      </c>
      <c r="D777">
        <v>15164559</v>
      </c>
      <c r="E777">
        <v>17</v>
      </c>
      <c r="F777">
        <v>1</v>
      </c>
      <c r="G777">
        <v>1</v>
      </c>
      <c r="H777">
        <v>3</v>
      </c>
      <c r="I777" t="s">
        <v>692</v>
      </c>
      <c r="J777" t="s">
        <v>6</v>
      </c>
      <c r="K777" t="s">
        <v>693</v>
      </c>
      <c r="L777">
        <v>1374</v>
      </c>
      <c r="N777">
        <v>1013</v>
      </c>
      <c r="O777" t="s">
        <v>694</v>
      </c>
      <c r="P777" t="s">
        <v>694</v>
      </c>
      <c r="Q777">
        <v>1</v>
      </c>
      <c r="W777">
        <v>0</v>
      </c>
      <c r="X777">
        <v>-1731369543</v>
      </c>
      <c r="Y777">
        <v>0.32</v>
      </c>
      <c r="AA777">
        <v>1</v>
      </c>
      <c r="AB777">
        <v>0</v>
      </c>
      <c r="AC777">
        <v>0</v>
      </c>
      <c r="AD777">
        <v>0</v>
      </c>
      <c r="AE777">
        <v>1</v>
      </c>
      <c r="AF777">
        <v>0</v>
      </c>
      <c r="AG777">
        <v>0</v>
      </c>
      <c r="AH777">
        <v>0</v>
      </c>
      <c r="AI777">
        <v>1</v>
      </c>
      <c r="AJ777">
        <v>1</v>
      </c>
      <c r="AK777">
        <v>1</v>
      </c>
      <c r="AL777">
        <v>1</v>
      </c>
      <c r="AN777">
        <v>0</v>
      </c>
      <c r="AO777">
        <v>1</v>
      </c>
      <c r="AP777">
        <v>0</v>
      </c>
      <c r="AQ777">
        <v>0</v>
      </c>
      <c r="AR777">
        <v>0</v>
      </c>
      <c r="AS777" t="s">
        <v>6</v>
      </c>
      <c r="AT777">
        <v>0.32</v>
      </c>
      <c r="AU777" t="s">
        <v>6</v>
      </c>
      <c r="AV777">
        <v>0</v>
      </c>
      <c r="AW777">
        <v>2</v>
      </c>
      <c r="AX777">
        <v>16782933</v>
      </c>
      <c r="AY777">
        <v>1</v>
      </c>
      <c r="AZ777">
        <v>0</v>
      </c>
      <c r="BA777">
        <v>748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Y777*Source!I458</f>
        <v>1.92</v>
      </c>
      <c r="CY777">
        <f t="shared" si="141"/>
        <v>1</v>
      </c>
      <c r="CZ777">
        <f t="shared" si="142"/>
        <v>1</v>
      </c>
      <c r="DA777">
        <f t="shared" si="143"/>
        <v>1</v>
      </c>
      <c r="DB777">
        <f t="shared" si="139"/>
        <v>0.32</v>
      </c>
      <c r="DC777">
        <f t="shared" si="140"/>
        <v>0</v>
      </c>
    </row>
    <row r="778" spans="1:107" x14ac:dyDescent="0.2">
      <c r="A778">
        <f>ROW(Source!A459)</f>
        <v>459</v>
      </c>
      <c r="B778">
        <v>16781639</v>
      </c>
      <c r="C778">
        <v>16782921</v>
      </c>
      <c r="D778">
        <v>15436556</v>
      </c>
      <c r="E778">
        <v>1</v>
      </c>
      <c r="F778">
        <v>1</v>
      </c>
      <c r="G778">
        <v>1</v>
      </c>
      <c r="H778">
        <v>1</v>
      </c>
      <c r="I778" t="s">
        <v>836</v>
      </c>
      <c r="J778" t="s">
        <v>6</v>
      </c>
      <c r="K778" t="s">
        <v>837</v>
      </c>
      <c r="L778">
        <v>1191</v>
      </c>
      <c r="N778">
        <v>1013</v>
      </c>
      <c r="O778" t="s">
        <v>660</v>
      </c>
      <c r="P778" t="s">
        <v>660</v>
      </c>
      <c r="Q778">
        <v>1</v>
      </c>
      <c r="W778">
        <v>0</v>
      </c>
      <c r="X778">
        <v>1069510174</v>
      </c>
      <c r="Y778">
        <v>1.68</v>
      </c>
      <c r="AA778">
        <v>0</v>
      </c>
      <c r="AB778">
        <v>0</v>
      </c>
      <c r="AC778">
        <v>0</v>
      </c>
      <c r="AD778">
        <v>64.069999999999993</v>
      </c>
      <c r="AE778">
        <v>0</v>
      </c>
      <c r="AF778">
        <v>0</v>
      </c>
      <c r="AG778">
        <v>0</v>
      </c>
      <c r="AH778">
        <v>9.6199999999999992</v>
      </c>
      <c r="AI778">
        <v>1</v>
      </c>
      <c r="AJ778">
        <v>1</v>
      </c>
      <c r="AK778">
        <v>1</v>
      </c>
      <c r="AL778">
        <v>6.66</v>
      </c>
      <c r="AN778">
        <v>0</v>
      </c>
      <c r="AO778">
        <v>1</v>
      </c>
      <c r="AP778">
        <v>0</v>
      </c>
      <c r="AQ778">
        <v>0</v>
      </c>
      <c r="AR778">
        <v>0</v>
      </c>
      <c r="AS778" t="s">
        <v>6</v>
      </c>
      <c r="AT778">
        <v>1.68</v>
      </c>
      <c r="AU778" t="s">
        <v>6</v>
      </c>
      <c r="AV778">
        <v>1</v>
      </c>
      <c r="AW778">
        <v>2</v>
      </c>
      <c r="AX778">
        <v>16782928</v>
      </c>
      <c r="AY778">
        <v>1</v>
      </c>
      <c r="AZ778">
        <v>0</v>
      </c>
      <c r="BA778">
        <v>749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Y778*Source!I459</f>
        <v>10.08</v>
      </c>
      <c r="CY778">
        <f>AD778</f>
        <v>64.069999999999993</v>
      </c>
      <c r="CZ778">
        <f>AH778</f>
        <v>9.6199999999999992</v>
      </c>
      <c r="DA778">
        <f>AL778</f>
        <v>6.66</v>
      </c>
      <c r="DB778">
        <f t="shared" si="139"/>
        <v>16.16</v>
      </c>
      <c r="DC778">
        <f t="shared" si="140"/>
        <v>0</v>
      </c>
    </row>
    <row r="779" spans="1:107" x14ac:dyDescent="0.2">
      <c r="A779">
        <f>ROW(Source!A459)</f>
        <v>459</v>
      </c>
      <c r="B779">
        <v>16781639</v>
      </c>
      <c r="C779">
        <v>16782921</v>
      </c>
      <c r="D779">
        <v>15165918</v>
      </c>
      <c r="E779">
        <v>1</v>
      </c>
      <c r="F779">
        <v>1</v>
      </c>
      <c r="G779">
        <v>1</v>
      </c>
      <c r="H779">
        <v>3</v>
      </c>
      <c r="I779" t="s">
        <v>986</v>
      </c>
      <c r="J779" t="s">
        <v>987</v>
      </c>
      <c r="K779" t="s">
        <v>988</v>
      </c>
      <c r="L779">
        <v>1346</v>
      </c>
      <c r="N779">
        <v>1009</v>
      </c>
      <c r="O779" t="s">
        <v>201</v>
      </c>
      <c r="P779" t="s">
        <v>201</v>
      </c>
      <c r="Q779">
        <v>1</v>
      </c>
      <c r="W779">
        <v>0</v>
      </c>
      <c r="X779">
        <v>1559187994</v>
      </c>
      <c r="Y779">
        <v>5.0000000000000001E-4</v>
      </c>
      <c r="AA779">
        <v>184.75</v>
      </c>
      <c r="AB779">
        <v>0</v>
      </c>
      <c r="AC779">
        <v>0</v>
      </c>
      <c r="AD779">
        <v>0</v>
      </c>
      <c r="AE779">
        <v>27.74</v>
      </c>
      <c r="AF779">
        <v>0</v>
      </c>
      <c r="AG779">
        <v>0</v>
      </c>
      <c r="AH779">
        <v>0</v>
      </c>
      <c r="AI779">
        <v>6.66</v>
      </c>
      <c r="AJ779">
        <v>1</v>
      </c>
      <c r="AK779">
        <v>1</v>
      </c>
      <c r="AL779">
        <v>1</v>
      </c>
      <c r="AN779">
        <v>0</v>
      </c>
      <c r="AO779">
        <v>1</v>
      </c>
      <c r="AP779">
        <v>0</v>
      </c>
      <c r="AQ779">
        <v>0</v>
      </c>
      <c r="AR779">
        <v>0</v>
      </c>
      <c r="AS779" t="s">
        <v>6</v>
      </c>
      <c r="AT779">
        <v>5.0000000000000001E-4</v>
      </c>
      <c r="AU779" t="s">
        <v>6</v>
      </c>
      <c r="AV779">
        <v>0</v>
      </c>
      <c r="AW779">
        <v>2</v>
      </c>
      <c r="AX779">
        <v>16782929</v>
      </c>
      <c r="AY779">
        <v>1</v>
      </c>
      <c r="AZ779">
        <v>0</v>
      </c>
      <c r="BA779">
        <v>750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Y779*Source!I459</f>
        <v>3.0000000000000001E-3</v>
      </c>
      <c r="CY779">
        <f t="shared" ref="CY779:CY784" si="144">AA779</f>
        <v>184.75</v>
      </c>
      <c r="CZ779">
        <f t="shared" ref="CZ779:CZ784" si="145">AE779</f>
        <v>27.74</v>
      </c>
      <c r="DA779">
        <f t="shared" ref="DA779:DA784" si="146">AI779</f>
        <v>6.66</v>
      </c>
      <c r="DB779">
        <f t="shared" si="139"/>
        <v>0.01</v>
      </c>
      <c r="DC779">
        <f t="shared" si="140"/>
        <v>0</v>
      </c>
    </row>
    <row r="780" spans="1:107" x14ac:dyDescent="0.2">
      <c r="A780">
        <f>ROW(Source!A459)</f>
        <v>459</v>
      </c>
      <c r="B780">
        <v>16781639</v>
      </c>
      <c r="C780">
        <v>16782921</v>
      </c>
      <c r="D780">
        <v>15170072</v>
      </c>
      <c r="E780">
        <v>1</v>
      </c>
      <c r="F780">
        <v>1</v>
      </c>
      <c r="G780">
        <v>1</v>
      </c>
      <c r="H780">
        <v>3</v>
      </c>
      <c r="I780" t="s">
        <v>1030</v>
      </c>
      <c r="J780" t="s">
        <v>1031</v>
      </c>
      <c r="K780" t="s">
        <v>1032</v>
      </c>
      <c r="L780">
        <v>1355</v>
      </c>
      <c r="N780">
        <v>1010</v>
      </c>
      <c r="O780" t="s">
        <v>292</v>
      </c>
      <c r="P780" t="s">
        <v>292</v>
      </c>
      <c r="Q780">
        <v>100</v>
      </c>
      <c r="W780">
        <v>0</v>
      </c>
      <c r="X780">
        <v>-66531260</v>
      </c>
      <c r="Y780">
        <v>2.5000000000000001E-2</v>
      </c>
      <c r="AA780">
        <v>552.78</v>
      </c>
      <c r="AB780">
        <v>0</v>
      </c>
      <c r="AC780">
        <v>0</v>
      </c>
      <c r="AD780">
        <v>0</v>
      </c>
      <c r="AE780">
        <v>83</v>
      </c>
      <c r="AF780">
        <v>0</v>
      </c>
      <c r="AG780">
        <v>0</v>
      </c>
      <c r="AH780">
        <v>0</v>
      </c>
      <c r="AI780">
        <v>6.66</v>
      </c>
      <c r="AJ780">
        <v>1</v>
      </c>
      <c r="AK780">
        <v>1</v>
      </c>
      <c r="AL780">
        <v>1</v>
      </c>
      <c r="AN780">
        <v>0</v>
      </c>
      <c r="AO780">
        <v>1</v>
      </c>
      <c r="AP780">
        <v>0</v>
      </c>
      <c r="AQ780">
        <v>0</v>
      </c>
      <c r="AR780">
        <v>0</v>
      </c>
      <c r="AS780" t="s">
        <v>6</v>
      </c>
      <c r="AT780">
        <v>2.5000000000000001E-2</v>
      </c>
      <c r="AU780" t="s">
        <v>6</v>
      </c>
      <c r="AV780">
        <v>0</v>
      </c>
      <c r="AW780">
        <v>2</v>
      </c>
      <c r="AX780">
        <v>16782930</v>
      </c>
      <c r="AY780">
        <v>1</v>
      </c>
      <c r="AZ780">
        <v>0</v>
      </c>
      <c r="BA780">
        <v>751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Y780*Source!I459</f>
        <v>0.15000000000000002</v>
      </c>
      <c r="CY780">
        <f t="shared" si="144"/>
        <v>552.78</v>
      </c>
      <c r="CZ780">
        <f t="shared" si="145"/>
        <v>83</v>
      </c>
      <c r="DA780">
        <f t="shared" si="146"/>
        <v>6.66</v>
      </c>
      <c r="DB780">
        <f t="shared" si="139"/>
        <v>2.08</v>
      </c>
      <c r="DC780">
        <f t="shared" si="140"/>
        <v>0</v>
      </c>
    </row>
    <row r="781" spans="1:107" x14ac:dyDescent="0.2">
      <c r="A781">
        <f>ROW(Source!A459)</f>
        <v>459</v>
      </c>
      <c r="B781">
        <v>16781639</v>
      </c>
      <c r="C781">
        <v>16782921</v>
      </c>
      <c r="D781">
        <v>15171982</v>
      </c>
      <c r="E781">
        <v>1</v>
      </c>
      <c r="F781">
        <v>1</v>
      </c>
      <c r="G781">
        <v>1</v>
      </c>
      <c r="H781">
        <v>3</v>
      </c>
      <c r="I781" t="s">
        <v>761</v>
      </c>
      <c r="J781" t="s">
        <v>762</v>
      </c>
      <c r="K781" t="s">
        <v>763</v>
      </c>
      <c r="L781">
        <v>1348</v>
      </c>
      <c r="N781">
        <v>1009</v>
      </c>
      <c r="O781" t="s">
        <v>193</v>
      </c>
      <c r="P781" t="s">
        <v>193</v>
      </c>
      <c r="Q781">
        <v>1000</v>
      </c>
      <c r="W781">
        <v>0</v>
      </c>
      <c r="X781">
        <v>-1421715385</v>
      </c>
      <c r="Y781">
        <v>1.0000000000000001E-5</v>
      </c>
      <c r="AA781">
        <v>4861.67</v>
      </c>
      <c r="AB781">
        <v>0</v>
      </c>
      <c r="AC781">
        <v>0</v>
      </c>
      <c r="AD781">
        <v>0</v>
      </c>
      <c r="AE781">
        <v>729.98</v>
      </c>
      <c r="AF781">
        <v>0</v>
      </c>
      <c r="AG781">
        <v>0</v>
      </c>
      <c r="AH781">
        <v>0</v>
      </c>
      <c r="AI781">
        <v>6.66</v>
      </c>
      <c r="AJ781">
        <v>1</v>
      </c>
      <c r="AK781">
        <v>1</v>
      </c>
      <c r="AL781">
        <v>1</v>
      </c>
      <c r="AN781">
        <v>0</v>
      </c>
      <c r="AO781">
        <v>1</v>
      </c>
      <c r="AP781">
        <v>0</v>
      </c>
      <c r="AQ781">
        <v>0</v>
      </c>
      <c r="AR781">
        <v>0</v>
      </c>
      <c r="AS781" t="s">
        <v>6</v>
      </c>
      <c r="AT781">
        <v>1.0000000000000001E-5</v>
      </c>
      <c r="AU781" t="s">
        <v>6</v>
      </c>
      <c r="AV781">
        <v>0</v>
      </c>
      <c r="AW781">
        <v>2</v>
      </c>
      <c r="AX781">
        <v>16782931</v>
      </c>
      <c r="AY781">
        <v>1</v>
      </c>
      <c r="AZ781">
        <v>0</v>
      </c>
      <c r="BA781">
        <v>752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Y781*Source!I459</f>
        <v>6.0000000000000008E-5</v>
      </c>
      <c r="CY781">
        <f t="shared" si="144"/>
        <v>4861.67</v>
      </c>
      <c r="CZ781">
        <f t="shared" si="145"/>
        <v>729.98</v>
      </c>
      <c r="DA781">
        <f t="shared" si="146"/>
        <v>6.66</v>
      </c>
      <c r="DB781">
        <f t="shared" si="139"/>
        <v>0.01</v>
      </c>
      <c r="DC781">
        <f t="shared" si="140"/>
        <v>0</v>
      </c>
    </row>
    <row r="782" spans="1:107" x14ac:dyDescent="0.2">
      <c r="A782">
        <f>ROW(Source!A459)</f>
        <v>459</v>
      </c>
      <c r="B782">
        <v>16781639</v>
      </c>
      <c r="C782">
        <v>16782921</v>
      </c>
      <c r="D782">
        <v>15195043</v>
      </c>
      <c r="E782">
        <v>1</v>
      </c>
      <c r="F782">
        <v>1</v>
      </c>
      <c r="G782">
        <v>1</v>
      </c>
      <c r="H782">
        <v>3</v>
      </c>
      <c r="I782" t="s">
        <v>936</v>
      </c>
      <c r="J782" t="s">
        <v>937</v>
      </c>
      <c r="K782" t="s">
        <v>938</v>
      </c>
      <c r="L782">
        <v>1346</v>
      </c>
      <c r="N782">
        <v>1009</v>
      </c>
      <c r="O782" t="s">
        <v>201</v>
      </c>
      <c r="P782" t="s">
        <v>201</v>
      </c>
      <c r="Q782">
        <v>1</v>
      </c>
      <c r="W782">
        <v>0</v>
      </c>
      <c r="X782">
        <v>-1726842289</v>
      </c>
      <c r="Y782">
        <v>5.0000000000000001E-3</v>
      </c>
      <c r="AA782">
        <v>437.9</v>
      </c>
      <c r="AB782">
        <v>0</v>
      </c>
      <c r="AC782">
        <v>0</v>
      </c>
      <c r="AD782">
        <v>0</v>
      </c>
      <c r="AE782">
        <v>65.75</v>
      </c>
      <c r="AF782">
        <v>0</v>
      </c>
      <c r="AG782">
        <v>0</v>
      </c>
      <c r="AH782">
        <v>0</v>
      </c>
      <c r="AI782">
        <v>6.66</v>
      </c>
      <c r="AJ782">
        <v>1</v>
      </c>
      <c r="AK782">
        <v>1</v>
      </c>
      <c r="AL782">
        <v>1</v>
      </c>
      <c r="AN782">
        <v>0</v>
      </c>
      <c r="AO782">
        <v>1</v>
      </c>
      <c r="AP782">
        <v>0</v>
      </c>
      <c r="AQ782">
        <v>0</v>
      </c>
      <c r="AR782">
        <v>0</v>
      </c>
      <c r="AS782" t="s">
        <v>6</v>
      </c>
      <c r="AT782">
        <v>5.0000000000000001E-3</v>
      </c>
      <c r="AU782" t="s">
        <v>6</v>
      </c>
      <c r="AV782">
        <v>0</v>
      </c>
      <c r="AW782">
        <v>2</v>
      </c>
      <c r="AX782">
        <v>16782932</v>
      </c>
      <c r="AY782">
        <v>1</v>
      </c>
      <c r="AZ782">
        <v>0</v>
      </c>
      <c r="BA782">
        <v>753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Y782*Source!I459</f>
        <v>0.03</v>
      </c>
      <c r="CY782">
        <f t="shared" si="144"/>
        <v>437.9</v>
      </c>
      <c r="CZ782">
        <f t="shared" si="145"/>
        <v>65.75</v>
      </c>
      <c r="DA782">
        <f t="shared" si="146"/>
        <v>6.66</v>
      </c>
      <c r="DB782">
        <f t="shared" si="139"/>
        <v>0.33</v>
      </c>
      <c r="DC782">
        <f t="shared" si="140"/>
        <v>0</v>
      </c>
    </row>
    <row r="783" spans="1:107" x14ac:dyDescent="0.2">
      <c r="A783">
        <f>ROW(Source!A459)</f>
        <v>459</v>
      </c>
      <c r="B783">
        <v>16781639</v>
      </c>
      <c r="C783">
        <v>16782921</v>
      </c>
      <c r="D783">
        <v>15237627</v>
      </c>
      <c r="E783">
        <v>1</v>
      </c>
      <c r="F783">
        <v>1</v>
      </c>
      <c r="G783">
        <v>1</v>
      </c>
      <c r="H783">
        <v>3</v>
      </c>
      <c r="I783" t="s">
        <v>501</v>
      </c>
      <c r="J783" t="s">
        <v>503</v>
      </c>
      <c r="K783" t="s">
        <v>502</v>
      </c>
      <c r="L783">
        <v>1358</v>
      </c>
      <c r="N783">
        <v>1010</v>
      </c>
      <c r="O783" t="s">
        <v>439</v>
      </c>
      <c r="P783" t="s">
        <v>439</v>
      </c>
      <c r="Q783">
        <v>10</v>
      </c>
      <c r="W783">
        <v>0</v>
      </c>
      <c r="X783">
        <v>1324107672</v>
      </c>
      <c r="Y783">
        <v>0.1</v>
      </c>
      <c r="AA783">
        <v>7760.37</v>
      </c>
      <c r="AB783">
        <v>0</v>
      </c>
      <c r="AC783">
        <v>0</v>
      </c>
      <c r="AD783">
        <v>0</v>
      </c>
      <c r="AE783">
        <v>1165.22</v>
      </c>
      <c r="AF783">
        <v>0</v>
      </c>
      <c r="AG783">
        <v>0</v>
      </c>
      <c r="AH783">
        <v>0</v>
      </c>
      <c r="AI783">
        <v>6.66</v>
      </c>
      <c r="AJ783">
        <v>1</v>
      </c>
      <c r="AK783">
        <v>1</v>
      </c>
      <c r="AL783">
        <v>1</v>
      </c>
      <c r="AN783">
        <v>0</v>
      </c>
      <c r="AO783">
        <v>0</v>
      </c>
      <c r="AP783">
        <v>0</v>
      </c>
      <c r="AQ783">
        <v>0</v>
      </c>
      <c r="AR783">
        <v>0</v>
      </c>
      <c r="AS783" t="s">
        <v>6</v>
      </c>
      <c r="AT783">
        <v>0.1</v>
      </c>
      <c r="AU783" t="s">
        <v>6</v>
      </c>
      <c r="AV783">
        <v>0</v>
      </c>
      <c r="AW783">
        <v>1</v>
      </c>
      <c r="AX783">
        <v>-1</v>
      </c>
      <c r="AY783">
        <v>0</v>
      </c>
      <c r="AZ783">
        <v>0</v>
      </c>
      <c r="BA783" t="s">
        <v>6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Y783*Source!I459</f>
        <v>0.60000000000000009</v>
      </c>
      <c r="CY783">
        <f t="shared" si="144"/>
        <v>7760.37</v>
      </c>
      <c r="CZ783">
        <f t="shared" si="145"/>
        <v>1165.22</v>
      </c>
      <c r="DA783">
        <f t="shared" si="146"/>
        <v>6.66</v>
      </c>
      <c r="DB783">
        <f t="shared" si="139"/>
        <v>116.52</v>
      </c>
      <c r="DC783">
        <f t="shared" si="140"/>
        <v>0</v>
      </c>
    </row>
    <row r="784" spans="1:107" x14ac:dyDescent="0.2">
      <c r="A784">
        <f>ROW(Source!A459)</f>
        <v>459</v>
      </c>
      <c r="B784">
        <v>16781639</v>
      </c>
      <c r="C784">
        <v>16782921</v>
      </c>
      <c r="D784">
        <v>15164559</v>
      </c>
      <c r="E784">
        <v>17</v>
      </c>
      <c r="F784">
        <v>1</v>
      </c>
      <c r="G784">
        <v>1</v>
      </c>
      <c r="H784">
        <v>3</v>
      </c>
      <c r="I784" t="s">
        <v>692</v>
      </c>
      <c r="J784" t="s">
        <v>6</v>
      </c>
      <c r="K784" t="s">
        <v>693</v>
      </c>
      <c r="L784">
        <v>1374</v>
      </c>
      <c r="N784">
        <v>1013</v>
      </c>
      <c r="O784" t="s">
        <v>694</v>
      </c>
      <c r="P784" t="s">
        <v>694</v>
      </c>
      <c r="Q784">
        <v>1</v>
      </c>
      <c r="W784">
        <v>0</v>
      </c>
      <c r="X784">
        <v>-1731369543</v>
      </c>
      <c r="Y784">
        <v>0.32</v>
      </c>
      <c r="AA784">
        <v>1</v>
      </c>
      <c r="AB784">
        <v>0</v>
      </c>
      <c r="AC784">
        <v>0</v>
      </c>
      <c r="AD784">
        <v>0</v>
      </c>
      <c r="AE784">
        <v>1</v>
      </c>
      <c r="AF784">
        <v>0</v>
      </c>
      <c r="AG784">
        <v>0</v>
      </c>
      <c r="AH784">
        <v>0</v>
      </c>
      <c r="AI784">
        <v>1</v>
      </c>
      <c r="AJ784">
        <v>1</v>
      </c>
      <c r="AK784">
        <v>1</v>
      </c>
      <c r="AL784">
        <v>1</v>
      </c>
      <c r="AN784">
        <v>0</v>
      </c>
      <c r="AO784">
        <v>1</v>
      </c>
      <c r="AP784">
        <v>0</v>
      </c>
      <c r="AQ784">
        <v>0</v>
      </c>
      <c r="AR784">
        <v>0</v>
      </c>
      <c r="AS784" t="s">
        <v>6</v>
      </c>
      <c r="AT784">
        <v>0.32</v>
      </c>
      <c r="AU784" t="s">
        <v>6</v>
      </c>
      <c r="AV784">
        <v>0</v>
      </c>
      <c r="AW784">
        <v>2</v>
      </c>
      <c r="AX784">
        <v>16782933</v>
      </c>
      <c r="AY784">
        <v>1</v>
      </c>
      <c r="AZ784">
        <v>0</v>
      </c>
      <c r="BA784">
        <v>754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Y784*Source!I459</f>
        <v>1.92</v>
      </c>
      <c r="CY784">
        <f t="shared" si="144"/>
        <v>1</v>
      </c>
      <c r="CZ784">
        <f t="shared" si="145"/>
        <v>1</v>
      </c>
      <c r="DA784">
        <f t="shared" si="146"/>
        <v>1</v>
      </c>
      <c r="DB784">
        <f t="shared" si="139"/>
        <v>0.32</v>
      </c>
      <c r="DC784">
        <f t="shared" si="140"/>
        <v>0</v>
      </c>
    </row>
    <row r="785" spans="1:107" x14ac:dyDescent="0.2">
      <c r="A785">
        <f>ROW(Source!A462)</f>
        <v>462</v>
      </c>
      <c r="B785">
        <v>16781625</v>
      </c>
      <c r="C785">
        <v>16782937</v>
      </c>
      <c r="D785">
        <v>15446300</v>
      </c>
      <c r="E785">
        <v>1</v>
      </c>
      <c r="F785">
        <v>1</v>
      </c>
      <c r="G785">
        <v>1</v>
      </c>
      <c r="H785">
        <v>1</v>
      </c>
      <c r="I785" t="s">
        <v>669</v>
      </c>
      <c r="J785" t="s">
        <v>6</v>
      </c>
      <c r="K785" t="s">
        <v>670</v>
      </c>
      <c r="L785">
        <v>1191</v>
      </c>
      <c r="N785">
        <v>1013</v>
      </c>
      <c r="O785" t="s">
        <v>660</v>
      </c>
      <c r="P785" t="s">
        <v>660</v>
      </c>
      <c r="Q785">
        <v>1</v>
      </c>
      <c r="W785">
        <v>0</v>
      </c>
      <c r="X785">
        <v>912892513</v>
      </c>
      <c r="Y785">
        <v>23.568000000000001</v>
      </c>
      <c r="AA785">
        <v>0</v>
      </c>
      <c r="AB785">
        <v>0</v>
      </c>
      <c r="AC785">
        <v>0</v>
      </c>
      <c r="AD785">
        <v>9.92</v>
      </c>
      <c r="AE785">
        <v>0</v>
      </c>
      <c r="AF785">
        <v>0</v>
      </c>
      <c r="AG785">
        <v>0</v>
      </c>
      <c r="AH785">
        <v>9.92</v>
      </c>
      <c r="AI785">
        <v>1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1</v>
      </c>
      <c r="AQ785">
        <v>0</v>
      </c>
      <c r="AR785">
        <v>0</v>
      </c>
      <c r="AS785" t="s">
        <v>6</v>
      </c>
      <c r="AT785">
        <v>78.56</v>
      </c>
      <c r="AU785" t="s">
        <v>39</v>
      </c>
      <c r="AV785">
        <v>1</v>
      </c>
      <c r="AW785">
        <v>2</v>
      </c>
      <c r="AX785">
        <v>16782946</v>
      </c>
      <c r="AY785">
        <v>1</v>
      </c>
      <c r="AZ785">
        <v>0</v>
      </c>
      <c r="BA785">
        <v>755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Y785*Source!I462</f>
        <v>0.47136000000000006</v>
      </c>
      <c r="CY785">
        <f>AD785</f>
        <v>9.92</v>
      </c>
      <c r="CZ785">
        <f>AH785</f>
        <v>9.92</v>
      </c>
      <c r="DA785">
        <f>AL785</f>
        <v>1</v>
      </c>
      <c r="DB785">
        <f>ROUND((ROUND(AT785*CZ785,2)*0.3),6)</f>
        <v>233.79599999999999</v>
      </c>
      <c r="DC785">
        <f>ROUND((ROUND(AT785*AG785,2)*0.3),6)</f>
        <v>0</v>
      </c>
    </row>
    <row r="786" spans="1:107" x14ac:dyDescent="0.2">
      <c r="A786">
        <f>ROW(Source!A462)</f>
        <v>462</v>
      </c>
      <c r="B786">
        <v>16781625</v>
      </c>
      <c r="C786">
        <v>16782937</v>
      </c>
      <c r="D786">
        <v>15430395</v>
      </c>
      <c r="E786">
        <v>1</v>
      </c>
      <c r="F786">
        <v>1</v>
      </c>
      <c r="G786">
        <v>1</v>
      </c>
      <c r="H786">
        <v>1</v>
      </c>
      <c r="I786" t="s">
        <v>661</v>
      </c>
      <c r="J786" t="s">
        <v>6</v>
      </c>
      <c r="K786" t="s">
        <v>662</v>
      </c>
      <c r="L786">
        <v>1191</v>
      </c>
      <c r="N786">
        <v>1013</v>
      </c>
      <c r="O786" t="s">
        <v>660</v>
      </c>
      <c r="P786" t="s">
        <v>660</v>
      </c>
      <c r="Q786">
        <v>1</v>
      </c>
      <c r="W786">
        <v>0</v>
      </c>
      <c r="X786">
        <v>-1417349443</v>
      </c>
      <c r="Y786">
        <v>0.4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1</v>
      </c>
      <c r="AJ786">
        <v>1</v>
      </c>
      <c r="AK786">
        <v>1</v>
      </c>
      <c r="AL786">
        <v>1</v>
      </c>
      <c r="AN786">
        <v>0</v>
      </c>
      <c r="AO786">
        <v>1</v>
      </c>
      <c r="AP786">
        <v>0</v>
      </c>
      <c r="AQ786">
        <v>0</v>
      </c>
      <c r="AR786">
        <v>0</v>
      </c>
      <c r="AS786" t="s">
        <v>6</v>
      </c>
      <c r="AT786">
        <v>0.4</v>
      </c>
      <c r="AU786" t="s">
        <v>6</v>
      </c>
      <c r="AV786">
        <v>2</v>
      </c>
      <c r="AW786">
        <v>2</v>
      </c>
      <c r="AX786">
        <v>16782947</v>
      </c>
      <c r="AY786">
        <v>1</v>
      </c>
      <c r="AZ786">
        <v>2048</v>
      </c>
      <c r="BA786">
        <v>756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Y786*Source!I462</f>
        <v>8.0000000000000002E-3</v>
      </c>
      <c r="CY786">
        <f>AD786</f>
        <v>0</v>
      </c>
      <c r="CZ786">
        <f>AH786</f>
        <v>0</v>
      </c>
      <c r="DA786">
        <f>AL786</f>
        <v>1</v>
      </c>
      <c r="DB786">
        <f>ROUND(ROUND(AT786*CZ786,2),6)</f>
        <v>0</v>
      </c>
      <c r="DC786">
        <f>ROUND(ROUND(AT786*AG786,2),6)</f>
        <v>0</v>
      </c>
    </row>
    <row r="787" spans="1:107" x14ac:dyDescent="0.2">
      <c r="A787">
        <f>ROW(Source!A462)</f>
        <v>462</v>
      </c>
      <c r="B787">
        <v>16781625</v>
      </c>
      <c r="C787">
        <v>16782937</v>
      </c>
      <c r="D787">
        <v>15247680</v>
      </c>
      <c r="E787">
        <v>1</v>
      </c>
      <c r="F787">
        <v>1</v>
      </c>
      <c r="G787">
        <v>1</v>
      </c>
      <c r="H787">
        <v>2</v>
      </c>
      <c r="I787" t="s">
        <v>671</v>
      </c>
      <c r="J787" t="s">
        <v>672</v>
      </c>
      <c r="K787" t="s">
        <v>673</v>
      </c>
      <c r="L787">
        <v>1368</v>
      </c>
      <c r="N787">
        <v>1011</v>
      </c>
      <c r="O787" t="s">
        <v>666</v>
      </c>
      <c r="P787" t="s">
        <v>666</v>
      </c>
      <c r="Q787">
        <v>1</v>
      </c>
      <c r="W787">
        <v>0</v>
      </c>
      <c r="X787">
        <v>-1718674368</v>
      </c>
      <c r="Y787">
        <v>0.06</v>
      </c>
      <c r="AA787">
        <v>0</v>
      </c>
      <c r="AB787">
        <v>111.99</v>
      </c>
      <c r="AC787">
        <v>13.5</v>
      </c>
      <c r="AD787">
        <v>0</v>
      </c>
      <c r="AE787">
        <v>0</v>
      </c>
      <c r="AF787">
        <v>111.99</v>
      </c>
      <c r="AG787">
        <v>13.5</v>
      </c>
      <c r="AH787">
        <v>0</v>
      </c>
      <c r="AI787">
        <v>1</v>
      </c>
      <c r="AJ787">
        <v>1</v>
      </c>
      <c r="AK787">
        <v>1</v>
      </c>
      <c r="AL787">
        <v>1</v>
      </c>
      <c r="AN787">
        <v>0</v>
      </c>
      <c r="AO787">
        <v>1</v>
      </c>
      <c r="AP787">
        <v>1</v>
      </c>
      <c r="AQ787">
        <v>0</v>
      </c>
      <c r="AR787">
        <v>0</v>
      </c>
      <c r="AS787" t="s">
        <v>6</v>
      </c>
      <c r="AT787">
        <v>0.2</v>
      </c>
      <c r="AU787" t="s">
        <v>39</v>
      </c>
      <c r="AV787">
        <v>0</v>
      </c>
      <c r="AW787">
        <v>2</v>
      </c>
      <c r="AX787">
        <v>16782948</v>
      </c>
      <c r="AY787">
        <v>1</v>
      </c>
      <c r="AZ787">
        <v>0</v>
      </c>
      <c r="BA787">
        <v>757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Y787*Source!I462</f>
        <v>1.1999999999999999E-3</v>
      </c>
      <c r="CY787">
        <f>AB787</f>
        <v>111.99</v>
      </c>
      <c r="CZ787">
        <f>AF787</f>
        <v>111.99</v>
      </c>
      <c r="DA787">
        <f>AJ787</f>
        <v>1</v>
      </c>
      <c r="DB787">
        <f>ROUND((ROUND(AT787*CZ787,2)*0.3),6)</f>
        <v>6.72</v>
      </c>
      <c r="DC787">
        <f>ROUND((ROUND(AT787*AG787,2)*0.3),6)</f>
        <v>0.81</v>
      </c>
    </row>
    <row r="788" spans="1:107" x14ac:dyDescent="0.2">
      <c r="A788">
        <f>ROW(Source!A462)</f>
        <v>462</v>
      </c>
      <c r="B788">
        <v>16781625</v>
      </c>
      <c r="C788">
        <v>16782937</v>
      </c>
      <c r="D788">
        <v>15249073</v>
      </c>
      <c r="E788">
        <v>1</v>
      </c>
      <c r="F788">
        <v>1</v>
      </c>
      <c r="G788">
        <v>1</v>
      </c>
      <c r="H788">
        <v>2</v>
      </c>
      <c r="I788" t="s">
        <v>674</v>
      </c>
      <c r="J788" t="s">
        <v>675</v>
      </c>
      <c r="K788" t="s">
        <v>676</v>
      </c>
      <c r="L788">
        <v>1368</v>
      </c>
      <c r="N788">
        <v>1011</v>
      </c>
      <c r="O788" t="s">
        <v>666</v>
      </c>
      <c r="P788" t="s">
        <v>666</v>
      </c>
      <c r="Q788">
        <v>1</v>
      </c>
      <c r="W788">
        <v>0</v>
      </c>
      <c r="X788">
        <v>1372534845</v>
      </c>
      <c r="Y788">
        <v>0.06</v>
      </c>
      <c r="AA788">
        <v>0</v>
      </c>
      <c r="AB788">
        <v>65.709999999999994</v>
      </c>
      <c r="AC788">
        <v>11.6</v>
      </c>
      <c r="AD788">
        <v>0</v>
      </c>
      <c r="AE788">
        <v>0</v>
      </c>
      <c r="AF788">
        <v>65.709999999999994</v>
      </c>
      <c r="AG788">
        <v>11.6</v>
      </c>
      <c r="AH788">
        <v>0</v>
      </c>
      <c r="AI788">
        <v>1</v>
      </c>
      <c r="AJ788">
        <v>1</v>
      </c>
      <c r="AK788">
        <v>1</v>
      </c>
      <c r="AL788">
        <v>1</v>
      </c>
      <c r="AN788">
        <v>0</v>
      </c>
      <c r="AO788">
        <v>1</v>
      </c>
      <c r="AP788">
        <v>1</v>
      </c>
      <c r="AQ788">
        <v>0</v>
      </c>
      <c r="AR788">
        <v>0</v>
      </c>
      <c r="AS788" t="s">
        <v>6</v>
      </c>
      <c r="AT788">
        <v>0.2</v>
      </c>
      <c r="AU788" t="s">
        <v>39</v>
      </c>
      <c r="AV788">
        <v>0</v>
      </c>
      <c r="AW788">
        <v>2</v>
      </c>
      <c r="AX788">
        <v>16782949</v>
      </c>
      <c r="AY788">
        <v>1</v>
      </c>
      <c r="AZ788">
        <v>0</v>
      </c>
      <c r="BA788">
        <v>758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Y788*Source!I462</f>
        <v>1.1999999999999999E-3</v>
      </c>
      <c r="CY788">
        <f>AB788</f>
        <v>65.709999999999994</v>
      </c>
      <c r="CZ788">
        <f>AF788</f>
        <v>65.709999999999994</v>
      </c>
      <c r="DA788">
        <f>AJ788</f>
        <v>1</v>
      </c>
      <c r="DB788">
        <f>ROUND((ROUND(AT788*CZ788,2)*0.3),6)</f>
        <v>3.9420000000000002</v>
      </c>
      <c r="DC788">
        <f>ROUND((ROUND(AT788*AG788,2)*0.3),6)</f>
        <v>0.69599999999999995</v>
      </c>
    </row>
    <row r="789" spans="1:107" x14ac:dyDescent="0.2">
      <c r="A789">
        <f>ROW(Source!A462)</f>
        <v>462</v>
      </c>
      <c r="B789">
        <v>16781625</v>
      </c>
      <c r="C789">
        <v>16782937</v>
      </c>
      <c r="D789">
        <v>15167588</v>
      </c>
      <c r="E789">
        <v>1</v>
      </c>
      <c r="F789">
        <v>1</v>
      </c>
      <c r="G789">
        <v>1</v>
      </c>
      <c r="H789">
        <v>3</v>
      </c>
      <c r="I789" t="s">
        <v>950</v>
      </c>
      <c r="J789" t="s">
        <v>951</v>
      </c>
      <c r="K789" t="s">
        <v>952</v>
      </c>
      <c r="L789">
        <v>1346</v>
      </c>
      <c r="N789">
        <v>1009</v>
      </c>
      <c r="O789" t="s">
        <v>201</v>
      </c>
      <c r="P789" t="s">
        <v>201</v>
      </c>
      <c r="Q789">
        <v>1</v>
      </c>
      <c r="W789">
        <v>0</v>
      </c>
      <c r="X789">
        <v>-1088866022</v>
      </c>
      <c r="Y789">
        <v>0</v>
      </c>
      <c r="AA789">
        <v>30.4</v>
      </c>
      <c r="AB789">
        <v>0</v>
      </c>
      <c r="AC789">
        <v>0</v>
      </c>
      <c r="AD789">
        <v>0</v>
      </c>
      <c r="AE789">
        <v>30.4</v>
      </c>
      <c r="AF789">
        <v>0</v>
      </c>
      <c r="AG789">
        <v>0</v>
      </c>
      <c r="AH789">
        <v>0</v>
      </c>
      <c r="AI789">
        <v>1</v>
      </c>
      <c r="AJ789">
        <v>1</v>
      </c>
      <c r="AK789">
        <v>1</v>
      </c>
      <c r="AL789">
        <v>1</v>
      </c>
      <c r="AN789">
        <v>0</v>
      </c>
      <c r="AO789">
        <v>1</v>
      </c>
      <c r="AP789">
        <v>1</v>
      </c>
      <c r="AQ789">
        <v>0</v>
      </c>
      <c r="AR789">
        <v>0</v>
      </c>
      <c r="AS789" t="s">
        <v>6</v>
      </c>
      <c r="AT789">
        <v>0.21</v>
      </c>
      <c r="AU789" t="s">
        <v>38</v>
      </c>
      <c r="AV789">
        <v>0</v>
      </c>
      <c r="AW789">
        <v>2</v>
      </c>
      <c r="AX789">
        <v>16782950</v>
      </c>
      <c r="AY789">
        <v>1</v>
      </c>
      <c r="AZ789">
        <v>0</v>
      </c>
      <c r="BA789">
        <v>759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>Y789*Source!I462</f>
        <v>0</v>
      </c>
      <c r="CY789">
        <f>AA789</f>
        <v>30.4</v>
      </c>
      <c r="CZ789">
        <f>AE789</f>
        <v>30.4</v>
      </c>
      <c r="DA789">
        <f>AI789</f>
        <v>1</v>
      </c>
      <c r="DB789">
        <f>ROUND((ROUND(AT789*CZ789,2)*0),6)</f>
        <v>0</v>
      </c>
      <c r="DC789">
        <f>ROUND((ROUND(AT789*AG789,2)*0),6)</f>
        <v>0</v>
      </c>
    </row>
    <row r="790" spans="1:107" x14ac:dyDescent="0.2">
      <c r="A790">
        <f>ROW(Source!A462)</f>
        <v>462</v>
      </c>
      <c r="B790">
        <v>16781625</v>
      </c>
      <c r="C790">
        <v>16782937</v>
      </c>
      <c r="D790">
        <v>15170074</v>
      </c>
      <c r="E790">
        <v>1</v>
      </c>
      <c r="F790">
        <v>1</v>
      </c>
      <c r="G790">
        <v>1</v>
      </c>
      <c r="H790">
        <v>3</v>
      </c>
      <c r="I790" t="s">
        <v>953</v>
      </c>
      <c r="J790" t="s">
        <v>954</v>
      </c>
      <c r="K790" t="s">
        <v>955</v>
      </c>
      <c r="L790">
        <v>1355</v>
      </c>
      <c r="N790">
        <v>1010</v>
      </c>
      <c r="O790" t="s">
        <v>292</v>
      </c>
      <c r="P790" t="s">
        <v>292</v>
      </c>
      <c r="Q790">
        <v>100</v>
      </c>
      <c r="W790">
        <v>0</v>
      </c>
      <c r="X790">
        <v>1794244060</v>
      </c>
      <c r="Y790">
        <v>0</v>
      </c>
      <c r="AA790">
        <v>86</v>
      </c>
      <c r="AB790">
        <v>0</v>
      </c>
      <c r="AC790">
        <v>0</v>
      </c>
      <c r="AD790">
        <v>0</v>
      </c>
      <c r="AE790">
        <v>86</v>
      </c>
      <c r="AF790">
        <v>0</v>
      </c>
      <c r="AG790">
        <v>0</v>
      </c>
      <c r="AH790">
        <v>0</v>
      </c>
      <c r="AI790">
        <v>1</v>
      </c>
      <c r="AJ790">
        <v>1</v>
      </c>
      <c r="AK790">
        <v>1</v>
      </c>
      <c r="AL790">
        <v>1</v>
      </c>
      <c r="AN790">
        <v>0</v>
      </c>
      <c r="AO790">
        <v>1</v>
      </c>
      <c r="AP790">
        <v>1</v>
      </c>
      <c r="AQ790">
        <v>0</v>
      </c>
      <c r="AR790">
        <v>0</v>
      </c>
      <c r="AS790" t="s">
        <v>6</v>
      </c>
      <c r="AT790">
        <v>4.08</v>
      </c>
      <c r="AU790" t="s">
        <v>38</v>
      </c>
      <c r="AV790">
        <v>0</v>
      </c>
      <c r="AW790">
        <v>2</v>
      </c>
      <c r="AX790">
        <v>16782951</v>
      </c>
      <c r="AY790">
        <v>1</v>
      </c>
      <c r="AZ790">
        <v>0</v>
      </c>
      <c r="BA790">
        <v>760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>Y790*Source!I462</f>
        <v>0</v>
      </c>
      <c r="CY790">
        <f>AA790</f>
        <v>86</v>
      </c>
      <c r="CZ790">
        <f>AE790</f>
        <v>86</v>
      </c>
      <c r="DA790">
        <f>AI790</f>
        <v>1</v>
      </c>
      <c r="DB790">
        <f>ROUND((ROUND(AT790*CZ790,2)*0),6)</f>
        <v>0</v>
      </c>
      <c r="DC790">
        <f>ROUND((ROUND(AT790*AG790,2)*0),6)</f>
        <v>0</v>
      </c>
    </row>
    <row r="791" spans="1:107" x14ac:dyDescent="0.2">
      <c r="A791">
        <f>ROW(Source!A462)</f>
        <v>462</v>
      </c>
      <c r="B791">
        <v>16781625</v>
      </c>
      <c r="C791">
        <v>16782937</v>
      </c>
      <c r="D791">
        <v>15225218</v>
      </c>
      <c r="E791">
        <v>1</v>
      </c>
      <c r="F791">
        <v>1</v>
      </c>
      <c r="G791">
        <v>1</v>
      </c>
      <c r="H791">
        <v>3</v>
      </c>
      <c r="I791" t="s">
        <v>1033</v>
      </c>
      <c r="J791" t="s">
        <v>1034</v>
      </c>
      <c r="K791" t="s">
        <v>1035</v>
      </c>
      <c r="L791">
        <v>1348</v>
      </c>
      <c r="N791">
        <v>1009</v>
      </c>
      <c r="O791" t="s">
        <v>193</v>
      </c>
      <c r="P791" t="s">
        <v>193</v>
      </c>
      <c r="Q791">
        <v>1000</v>
      </c>
      <c r="W791">
        <v>0</v>
      </c>
      <c r="X791">
        <v>-781267</v>
      </c>
      <c r="Y791">
        <v>0</v>
      </c>
      <c r="AA791">
        <v>96440</v>
      </c>
      <c r="AB791">
        <v>0</v>
      </c>
      <c r="AC791">
        <v>0</v>
      </c>
      <c r="AD791">
        <v>0</v>
      </c>
      <c r="AE791">
        <v>96440</v>
      </c>
      <c r="AF791">
        <v>0</v>
      </c>
      <c r="AG791">
        <v>0</v>
      </c>
      <c r="AH791">
        <v>0</v>
      </c>
      <c r="AI791">
        <v>1</v>
      </c>
      <c r="AJ791">
        <v>1</v>
      </c>
      <c r="AK791">
        <v>1</v>
      </c>
      <c r="AL791">
        <v>1</v>
      </c>
      <c r="AN791">
        <v>0</v>
      </c>
      <c r="AO791">
        <v>1</v>
      </c>
      <c r="AP791">
        <v>1</v>
      </c>
      <c r="AQ791">
        <v>0</v>
      </c>
      <c r="AR791">
        <v>0</v>
      </c>
      <c r="AS791" t="s">
        <v>6</v>
      </c>
      <c r="AT791">
        <v>1.5299999999999999E-3</v>
      </c>
      <c r="AU791" t="s">
        <v>38</v>
      </c>
      <c r="AV791">
        <v>0</v>
      </c>
      <c r="AW791">
        <v>2</v>
      </c>
      <c r="AX791">
        <v>16782952</v>
      </c>
      <c r="AY791">
        <v>1</v>
      </c>
      <c r="AZ791">
        <v>0</v>
      </c>
      <c r="BA791">
        <v>761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>Y791*Source!I462</f>
        <v>0</v>
      </c>
      <c r="CY791">
        <f>AA791</f>
        <v>96440</v>
      </c>
      <c r="CZ791">
        <f>AE791</f>
        <v>96440</v>
      </c>
      <c r="DA791">
        <f>AI791</f>
        <v>1</v>
      </c>
      <c r="DB791">
        <f>ROUND((ROUND(AT791*CZ791,2)*0),6)</f>
        <v>0</v>
      </c>
      <c r="DC791">
        <f>ROUND((ROUND(AT791*AG791,2)*0),6)</f>
        <v>0</v>
      </c>
    </row>
    <row r="792" spans="1:107" x14ac:dyDescent="0.2">
      <c r="A792">
        <f>ROW(Source!A462)</f>
        <v>462</v>
      </c>
      <c r="B792">
        <v>16781625</v>
      </c>
      <c r="C792">
        <v>16782937</v>
      </c>
      <c r="D792">
        <v>15164559</v>
      </c>
      <c r="E792">
        <v>17</v>
      </c>
      <c r="F792">
        <v>1</v>
      </c>
      <c r="G792">
        <v>1</v>
      </c>
      <c r="H792">
        <v>3</v>
      </c>
      <c r="I792" t="s">
        <v>692</v>
      </c>
      <c r="J792" t="s">
        <v>6</v>
      </c>
      <c r="K792" t="s">
        <v>693</v>
      </c>
      <c r="L792">
        <v>1374</v>
      </c>
      <c r="N792">
        <v>1013</v>
      </c>
      <c r="O792" t="s">
        <v>694</v>
      </c>
      <c r="P792" t="s">
        <v>694</v>
      </c>
      <c r="Q792">
        <v>1</v>
      </c>
      <c r="W792">
        <v>0</v>
      </c>
      <c r="X792">
        <v>-1731369543</v>
      </c>
      <c r="Y792">
        <v>0</v>
      </c>
      <c r="AA792">
        <v>1</v>
      </c>
      <c r="AB792">
        <v>0</v>
      </c>
      <c r="AC792">
        <v>0</v>
      </c>
      <c r="AD792">
        <v>0</v>
      </c>
      <c r="AE792">
        <v>1</v>
      </c>
      <c r="AF792">
        <v>0</v>
      </c>
      <c r="AG792">
        <v>0</v>
      </c>
      <c r="AH792">
        <v>0</v>
      </c>
      <c r="AI792">
        <v>1</v>
      </c>
      <c r="AJ792">
        <v>1</v>
      </c>
      <c r="AK792">
        <v>1</v>
      </c>
      <c r="AL792">
        <v>1</v>
      </c>
      <c r="AN792">
        <v>0</v>
      </c>
      <c r="AO792">
        <v>1</v>
      </c>
      <c r="AP792">
        <v>1</v>
      </c>
      <c r="AQ792">
        <v>0</v>
      </c>
      <c r="AR792">
        <v>0</v>
      </c>
      <c r="AS792" t="s">
        <v>6</v>
      </c>
      <c r="AT792">
        <v>15.59</v>
      </c>
      <c r="AU792" t="s">
        <v>38</v>
      </c>
      <c r="AV792">
        <v>0</v>
      </c>
      <c r="AW792">
        <v>2</v>
      </c>
      <c r="AX792">
        <v>16782953</v>
      </c>
      <c r="AY792">
        <v>1</v>
      </c>
      <c r="AZ792">
        <v>0</v>
      </c>
      <c r="BA792">
        <v>762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>Y792*Source!I462</f>
        <v>0</v>
      </c>
      <c r="CY792">
        <f>AA792</f>
        <v>1</v>
      </c>
      <c r="CZ792">
        <f>AE792</f>
        <v>1</v>
      </c>
      <c r="DA792">
        <f>AI792</f>
        <v>1</v>
      </c>
      <c r="DB792">
        <f>ROUND((ROUND(AT792*CZ792,2)*0),6)</f>
        <v>0</v>
      </c>
      <c r="DC792">
        <f>ROUND((ROUND(AT792*AG792,2)*0),6)</f>
        <v>0</v>
      </c>
    </row>
    <row r="793" spans="1:107" x14ac:dyDescent="0.2">
      <c r="A793">
        <f>ROW(Source!A463)</f>
        <v>463</v>
      </c>
      <c r="B793">
        <v>16781639</v>
      </c>
      <c r="C793">
        <v>16782937</v>
      </c>
      <c r="D793">
        <v>15446300</v>
      </c>
      <c r="E793">
        <v>1</v>
      </c>
      <c r="F793">
        <v>1</v>
      </c>
      <c r="G793">
        <v>1</v>
      </c>
      <c r="H793">
        <v>1</v>
      </c>
      <c r="I793" t="s">
        <v>669</v>
      </c>
      <c r="J793" t="s">
        <v>6</v>
      </c>
      <c r="K793" t="s">
        <v>670</v>
      </c>
      <c r="L793">
        <v>1191</v>
      </c>
      <c r="N793">
        <v>1013</v>
      </c>
      <c r="O793" t="s">
        <v>660</v>
      </c>
      <c r="P793" t="s">
        <v>660</v>
      </c>
      <c r="Q793">
        <v>1</v>
      </c>
      <c r="W793">
        <v>0</v>
      </c>
      <c r="X793">
        <v>912892513</v>
      </c>
      <c r="Y793">
        <v>23.568000000000001</v>
      </c>
      <c r="AA793">
        <v>0</v>
      </c>
      <c r="AB793">
        <v>0</v>
      </c>
      <c r="AC793">
        <v>0</v>
      </c>
      <c r="AD793">
        <v>66.069999999999993</v>
      </c>
      <c r="AE793">
        <v>0</v>
      </c>
      <c r="AF793">
        <v>0</v>
      </c>
      <c r="AG793">
        <v>0</v>
      </c>
      <c r="AH793">
        <v>9.92</v>
      </c>
      <c r="AI793">
        <v>1</v>
      </c>
      <c r="AJ793">
        <v>1</v>
      </c>
      <c r="AK793">
        <v>1</v>
      </c>
      <c r="AL793">
        <v>6.66</v>
      </c>
      <c r="AN793">
        <v>0</v>
      </c>
      <c r="AO793">
        <v>1</v>
      </c>
      <c r="AP793">
        <v>1</v>
      </c>
      <c r="AQ793">
        <v>0</v>
      </c>
      <c r="AR793">
        <v>0</v>
      </c>
      <c r="AS793" t="s">
        <v>6</v>
      </c>
      <c r="AT793">
        <v>78.56</v>
      </c>
      <c r="AU793" t="s">
        <v>39</v>
      </c>
      <c r="AV793">
        <v>1</v>
      </c>
      <c r="AW793">
        <v>2</v>
      </c>
      <c r="AX793">
        <v>16782946</v>
      </c>
      <c r="AY793">
        <v>1</v>
      </c>
      <c r="AZ793">
        <v>0</v>
      </c>
      <c r="BA793">
        <v>763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>Y793*Source!I463</f>
        <v>0.47136000000000006</v>
      </c>
      <c r="CY793">
        <f>AD793</f>
        <v>66.069999999999993</v>
      </c>
      <c r="CZ793">
        <f>AH793</f>
        <v>9.92</v>
      </c>
      <c r="DA793">
        <f>AL793</f>
        <v>6.66</v>
      </c>
      <c r="DB793">
        <f>ROUND((ROUND(AT793*CZ793,2)*0.3),6)</f>
        <v>233.79599999999999</v>
      </c>
      <c r="DC793">
        <f>ROUND((ROUND(AT793*AG793,2)*0.3),6)</f>
        <v>0</v>
      </c>
    </row>
    <row r="794" spans="1:107" x14ac:dyDescent="0.2">
      <c r="A794">
        <f>ROW(Source!A463)</f>
        <v>463</v>
      </c>
      <c r="B794">
        <v>16781639</v>
      </c>
      <c r="C794">
        <v>16782937</v>
      </c>
      <c r="D794">
        <v>15430395</v>
      </c>
      <c r="E794">
        <v>1</v>
      </c>
      <c r="F794">
        <v>1</v>
      </c>
      <c r="G794">
        <v>1</v>
      </c>
      <c r="H794">
        <v>1</v>
      </c>
      <c r="I794" t="s">
        <v>661</v>
      </c>
      <c r="J794" t="s">
        <v>6</v>
      </c>
      <c r="K794" t="s">
        <v>662</v>
      </c>
      <c r="L794">
        <v>1191</v>
      </c>
      <c r="N794">
        <v>1013</v>
      </c>
      <c r="O794" t="s">
        <v>660</v>
      </c>
      <c r="P794" t="s">
        <v>660</v>
      </c>
      <c r="Q794">
        <v>1</v>
      </c>
      <c r="W794">
        <v>0</v>
      </c>
      <c r="X794">
        <v>-1417349443</v>
      </c>
      <c r="Y794">
        <v>0.4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1</v>
      </c>
      <c r="AJ794">
        <v>1</v>
      </c>
      <c r="AK794">
        <v>6.66</v>
      </c>
      <c r="AL794">
        <v>1</v>
      </c>
      <c r="AN794">
        <v>0</v>
      </c>
      <c r="AO794">
        <v>1</v>
      </c>
      <c r="AP794">
        <v>0</v>
      </c>
      <c r="AQ794">
        <v>0</v>
      </c>
      <c r="AR794">
        <v>0</v>
      </c>
      <c r="AS794" t="s">
        <v>6</v>
      </c>
      <c r="AT794">
        <v>0.4</v>
      </c>
      <c r="AU794" t="s">
        <v>6</v>
      </c>
      <c r="AV794">
        <v>2</v>
      </c>
      <c r="AW794">
        <v>2</v>
      </c>
      <c r="AX794">
        <v>16782947</v>
      </c>
      <c r="AY794">
        <v>1</v>
      </c>
      <c r="AZ794">
        <v>2048</v>
      </c>
      <c r="BA794">
        <v>764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>Y794*Source!I463</f>
        <v>8.0000000000000002E-3</v>
      </c>
      <c r="CY794">
        <f>AD794</f>
        <v>0</v>
      </c>
      <c r="CZ794">
        <f>AH794</f>
        <v>0</v>
      </c>
      <c r="DA794">
        <f>AL794</f>
        <v>1</v>
      </c>
      <c r="DB794">
        <f>ROUND(ROUND(AT794*CZ794,2),6)</f>
        <v>0</v>
      </c>
      <c r="DC794">
        <f>ROUND(ROUND(AT794*AG794,2),6)</f>
        <v>0</v>
      </c>
    </row>
    <row r="795" spans="1:107" x14ac:dyDescent="0.2">
      <c r="A795">
        <f>ROW(Source!A463)</f>
        <v>463</v>
      </c>
      <c r="B795">
        <v>16781639</v>
      </c>
      <c r="C795">
        <v>16782937</v>
      </c>
      <c r="D795">
        <v>15247680</v>
      </c>
      <c r="E795">
        <v>1</v>
      </c>
      <c r="F795">
        <v>1</v>
      </c>
      <c r="G795">
        <v>1</v>
      </c>
      <c r="H795">
        <v>2</v>
      </c>
      <c r="I795" t="s">
        <v>671</v>
      </c>
      <c r="J795" t="s">
        <v>672</v>
      </c>
      <c r="K795" t="s">
        <v>673</v>
      </c>
      <c r="L795">
        <v>1368</v>
      </c>
      <c r="N795">
        <v>1011</v>
      </c>
      <c r="O795" t="s">
        <v>666</v>
      </c>
      <c r="P795" t="s">
        <v>666</v>
      </c>
      <c r="Q795">
        <v>1</v>
      </c>
      <c r="W795">
        <v>0</v>
      </c>
      <c r="X795">
        <v>-1718674368</v>
      </c>
      <c r="Y795">
        <v>0.06</v>
      </c>
      <c r="AA795">
        <v>0</v>
      </c>
      <c r="AB795">
        <v>745.85</v>
      </c>
      <c r="AC795">
        <v>13.5</v>
      </c>
      <c r="AD795">
        <v>0</v>
      </c>
      <c r="AE795">
        <v>0</v>
      </c>
      <c r="AF795">
        <v>111.99</v>
      </c>
      <c r="AG795">
        <v>13.5</v>
      </c>
      <c r="AH795">
        <v>0</v>
      </c>
      <c r="AI795">
        <v>1</v>
      </c>
      <c r="AJ795">
        <v>6.66</v>
      </c>
      <c r="AK795">
        <v>1</v>
      </c>
      <c r="AL795">
        <v>1</v>
      </c>
      <c r="AN795">
        <v>0</v>
      </c>
      <c r="AO795">
        <v>1</v>
      </c>
      <c r="AP795">
        <v>1</v>
      </c>
      <c r="AQ795">
        <v>0</v>
      </c>
      <c r="AR795">
        <v>0</v>
      </c>
      <c r="AS795" t="s">
        <v>6</v>
      </c>
      <c r="AT795">
        <v>0.2</v>
      </c>
      <c r="AU795" t="s">
        <v>39</v>
      </c>
      <c r="AV795">
        <v>0</v>
      </c>
      <c r="AW795">
        <v>2</v>
      </c>
      <c r="AX795">
        <v>16782948</v>
      </c>
      <c r="AY795">
        <v>1</v>
      </c>
      <c r="AZ795">
        <v>0</v>
      </c>
      <c r="BA795">
        <v>765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>Y795*Source!I463</f>
        <v>1.1999999999999999E-3</v>
      </c>
      <c r="CY795">
        <f>AB795</f>
        <v>745.85</v>
      </c>
      <c r="CZ795">
        <f>AF795</f>
        <v>111.99</v>
      </c>
      <c r="DA795">
        <f>AJ795</f>
        <v>6.66</v>
      </c>
      <c r="DB795">
        <f>ROUND((ROUND(AT795*CZ795,2)*0.3),6)</f>
        <v>6.72</v>
      </c>
      <c r="DC795">
        <f>ROUND((ROUND(AT795*AG795,2)*0.3),6)</f>
        <v>0.81</v>
      </c>
    </row>
    <row r="796" spans="1:107" x14ac:dyDescent="0.2">
      <c r="A796">
        <f>ROW(Source!A463)</f>
        <v>463</v>
      </c>
      <c r="B796">
        <v>16781639</v>
      </c>
      <c r="C796">
        <v>16782937</v>
      </c>
      <c r="D796">
        <v>15249073</v>
      </c>
      <c r="E796">
        <v>1</v>
      </c>
      <c r="F796">
        <v>1</v>
      </c>
      <c r="G796">
        <v>1</v>
      </c>
      <c r="H796">
        <v>2</v>
      </c>
      <c r="I796" t="s">
        <v>674</v>
      </c>
      <c r="J796" t="s">
        <v>675</v>
      </c>
      <c r="K796" t="s">
        <v>676</v>
      </c>
      <c r="L796">
        <v>1368</v>
      </c>
      <c r="N796">
        <v>1011</v>
      </c>
      <c r="O796" t="s">
        <v>666</v>
      </c>
      <c r="P796" t="s">
        <v>666</v>
      </c>
      <c r="Q796">
        <v>1</v>
      </c>
      <c r="W796">
        <v>0</v>
      </c>
      <c r="X796">
        <v>1372534845</v>
      </c>
      <c r="Y796">
        <v>0.06</v>
      </c>
      <c r="AA796">
        <v>0</v>
      </c>
      <c r="AB796">
        <v>437.63</v>
      </c>
      <c r="AC796">
        <v>11.6</v>
      </c>
      <c r="AD796">
        <v>0</v>
      </c>
      <c r="AE796">
        <v>0</v>
      </c>
      <c r="AF796">
        <v>65.709999999999994</v>
      </c>
      <c r="AG796">
        <v>11.6</v>
      </c>
      <c r="AH796">
        <v>0</v>
      </c>
      <c r="AI796">
        <v>1</v>
      </c>
      <c r="AJ796">
        <v>6.66</v>
      </c>
      <c r="AK796">
        <v>1</v>
      </c>
      <c r="AL796">
        <v>1</v>
      </c>
      <c r="AN796">
        <v>0</v>
      </c>
      <c r="AO796">
        <v>1</v>
      </c>
      <c r="AP796">
        <v>1</v>
      </c>
      <c r="AQ796">
        <v>0</v>
      </c>
      <c r="AR796">
        <v>0</v>
      </c>
      <c r="AS796" t="s">
        <v>6</v>
      </c>
      <c r="AT796">
        <v>0.2</v>
      </c>
      <c r="AU796" t="s">
        <v>39</v>
      </c>
      <c r="AV796">
        <v>0</v>
      </c>
      <c r="AW796">
        <v>2</v>
      </c>
      <c r="AX796">
        <v>16782949</v>
      </c>
      <c r="AY796">
        <v>1</v>
      </c>
      <c r="AZ796">
        <v>0</v>
      </c>
      <c r="BA796">
        <v>766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>Y796*Source!I463</f>
        <v>1.1999999999999999E-3</v>
      </c>
      <c r="CY796">
        <f>AB796</f>
        <v>437.63</v>
      </c>
      <c r="CZ796">
        <f>AF796</f>
        <v>65.709999999999994</v>
      </c>
      <c r="DA796">
        <f>AJ796</f>
        <v>6.66</v>
      </c>
      <c r="DB796">
        <f>ROUND((ROUND(AT796*CZ796,2)*0.3),6)</f>
        <v>3.9420000000000002</v>
      </c>
      <c r="DC796">
        <f>ROUND((ROUND(AT796*AG796,2)*0.3),6)</f>
        <v>0.69599999999999995</v>
      </c>
    </row>
    <row r="797" spans="1:107" x14ac:dyDescent="0.2">
      <c r="A797">
        <f>ROW(Source!A463)</f>
        <v>463</v>
      </c>
      <c r="B797">
        <v>16781639</v>
      </c>
      <c r="C797">
        <v>16782937</v>
      </c>
      <c r="D797">
        <v>15167588</v>
      </c>
      <c r="E797">
        <v>1</v>
      </c>
      <c r="F797">
        <v>1</v>
      </c>
      <c r="G797">
        <v>1</v>
      </c>
      <c r="H797">
        <v>3</v>
      </c>
      <c r="I797" t="s">
        <v>950</v>
      </c>
      <c r="J797" t="s">
        <v>951</v>
      </c>
      <c r="K797" t="s">
        <v>952</v>
      </c>
      <c r="L797">
        <v>1346</v>
      </c>
      <c r="N797">
        <v>1009</v>
      </c>
      <c r="O797" t="s">
        <v>201</v>
      </c>
      <c r="P797" t="s">
        <v>201</v>
      </c>
      <c r="Q797">
        <v>1</v>
      </c>
      <c r="W797">
        <v>0</v>
      </c>
      <c r="X797">
        <v>-1088866022</v>
      </c>
      <c r="Y797">
        <v>0</v>
      </c>
      <c r="AA797">
        <v>202.46</v>
      </c>
      <c r="AB797">
        <v>0</v>
      </c>
      <c r="AC797">
        <v>0</v>
      </c>
      <c r="AD797">
        <v>0</v>
      </c>
      <c r="AE797">
        <v>30.4</v>
      </c>
      <c r="AF797">
        <v>0</v>
      </c>
      <c r="AG797">
        <v>0</v>
      </c>
      <c r="AH797">
        <v>0</v>
      </c>
      <c r="AI797">
        <v>6.66</v>
      </c>
      <c r="AJ797">
        <v>1</v>
      </c>
      <c r="AK797">
        <v>1</v>
      </c>
      <c r="AL797">
        <v>1</v>
      </c>
      <c r="AN797">
        <v>0</v>
      </c>
      <c r="AO797">
        <v>1</v>
      </c>
      <c r="AP797">
        <v>1</v>
      </c>
      <c r="AQ797">
        <v>0</v>
      </c>
      <c r="AR797">
        <v>0</v>
      </c>
      <c r="AS797" t="s">
        <v>6</v>
      </c>
      <c r="AT797">
        <v>0.21</v>
      </c>
      <c r="AU797" t="s">
        <v>38</v>
      </c>
      <c r="AV797">
        <v>0</v>
      </c>
      <c r="AW797">
        <v>2</v>
      </c>
      <c r="AX797">
        <v>16782950</v>
      </c>
      <c r="AY797">
        <v>1</v>
      </c>
      <c r="AZ797">
        <v>0</v>
      </c>
      <c r="BA797">
        <v>767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>Y797*Source!I463</f>
        <v>0</v>
      </c>
      <c r="CY797">
        <f>AA797</f>
        <v>202.46</v>
      </c>
      <c r="CZ797">
        <f>AE797</f>
        <v>30.4</v>
      </c>
      <c r="DA797">
        <f>AI797</f>
        <v>6.66</v>
      </c>
      <c r="DB797">
        <f>ROUND((ROUND(AT797*CZ797,2)*0),6)</f>
        <v>0</v>
      </c>
      <c r="DC797">
        <f>ROUND((ROUND(AT797*AG797,2)*0),6)</f>
        <v>0</v>
      </c>
    </row>
    <row r="798" spans="1:107" x14ac:dyDescent="0.2">
      <c r="A798">
        <f>ROW(Source!A463)</f>
        <v>463</v>
      </c>
      <c r="B798">
        <v>16781639</v>
      </c>
      <c r="C798">
        <v>16782937</v>
      </c>
      <c r="D798">
        <v>15170074</v>
      </c>
      <c r="E798">
        <v>1</v>
      </c>
      <c r="F798">
        <v>1</v>
      </c>
      <c r="G798">
        <v>1</v>
      </c>
      <c r="H798">
        <v>3</v>
      </c>
      <c r="I798" t="s">
        <v>953</v>
      </c>
      <c r="J798" t="s">
        <v>954</v>
      </c>
      <c r="K798" t="s">
        <v>955</v>
      </c>
      <c r="L798">
        <v>1355</v>
      </c>
      <c r="N798">
        <v>1010</v>
      </c>
      <c r="O798" t="s">
        <v>292</v>
      </c>
      <c r="P798" t="s">
        <v>292</v>
      </c>
      <c r="Q798">
        <v>100</v>
      </c>
      <c r="W798">
        <v>0</v>
      </c>
      <c r="X798">
        <v>1794244060</v>
      </c>
      <c r="Y798">
        <v>0</v>
      </c>
      <c r="AA798">
        <v>572.76</v>
      </c>
      <c r="AB798">
        <v>0</v>
      </c>
      <c r="AC798">
        <v>0</v>
      </c>
      <c r="AD798">
        <v>0</v>
      </c>
      <c r="AE798">
        <v>86</v>
      </c>
      <c r="AF798">
        <v>0</v>
      </c>
      <c r="AG798">
        <v>0</v>
      </c>
      <c r="AH798">
        <v>0</v>
      </c>
      <c r="AI798">
        <v>6.66</v>
      </c>
      <c r="AJ798">
        <v>1</v>
      </c>
      <c r="AK798">
        <v>1</v>
      </c>
      <c r="AL798">
        <v>1</v>
      </c>
      <c r="AN798">
        <v>0</v>
      </c>
      <c r="AO798">
        <v>1</v>
      </c>
      <c r="AP798">
        <v>1</v>
      </c>
      <c r="AQ798">
        <v>0</v>
      </c>
      <c r="AR798">
        <v>0</v>
      </c>
      <c r="AS798" t="s">
        <v>6</v>
      </c>
      <c r="AT798">
        <v>4.08</v>
      </c>
      <c r="AU798" t="s">
        <v>38</v>
      </c>
      <c r="AV798">
        <v>0</v>
      </c>
      <c r="AW798">
        <v>2</v>
      </c>
      <c r="AX798">
        <v>16782951</v>
      </c>
      <c r="AY798">
        <v>1</v>
      </c>
      <c r="AZ798">
        <v>0</v>
      </c>
      <c r="BA798">
        <v>768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>Y798*Source!I463</f>
        <v>0</v>
      </c>
      <c r="CY798">
        <f>AA798</f>
        <v>572.76</v>
      </c>
      <c r="CZ798">
        <f>AE798</f>
        <v>86</v>
      </c>
      <c r="DA798">
        <f>AI798</f>
        <v>6.66</v>
      </c>
      <c r="DB798">
        <f>ROUND((ROUND(AT798*CZ798,2)*0),6)</f>
        <v>0</v>
      </c>
      <c r="DC798">
        <f>ROUND((ROUND(AT798*AG798,2)*0),6)</f>
        <v>0</v>
      </c>
    </row>
    <row r="799" spans="1:107" x14ac:dyDescent="0.2">
      <c r="A799">
        <f>ROW(Source!A463)</f>
        <v>463</v>
      </c>
      <c r="B799">
        <v>16781639</v>
      </c>
      <c r="C799">
        <v>16782937</v>
      </c>
      <c r="D799">
        <v>15225218</v>
      </c>
      <c r="E799">
        <v>1</v>
      </c>
      <c r="F799">
        <v>1</v>
      </c>
      <c r="G799">
        <v>1</v>
      </c>
      <c r="H799">
        <v>3</v>
      </c>
      <c r="I799" t="s">
        <v>1033</v>
      </c>
      <c r="J799" t="s">
        <v>1034</v>
      </c>
      <c r="K799" t="s">
        <v>1035</v>
      </c>
      <c r="L799">
        <v>1348</v>
      </c>
      <c r="N799">
        <v>1009</v>
      </c>
      <c r="O799" t="s">
        <v>193</v>
      </c>
      <c r="P799" t="s">
        <v>193</v>
      </c>
      <c r="Q799">
        <v>1000</v>
      </c>
      <c r="W799">
        <v>0</v>
      </c>
      <c r="X799">
        <v>-781267</v>
      </c>
      <c r="Y799">
        <v>0</v>
      </c>
      <c r="AA799">
        <v>642290.4</v>
      </c>
      <c r="AB799">
        <v>0</v>
      </c>
      <c r="AC799">
        <v>0</v>
      </c>
      <c r="AD799">
        <v>0</v>
      </c>
      <c r="AE799">
        <v>96440</v>
      </c>
      <c r="AF799">
        <v>0</v>
      </c>
      <c r="AG799">
        <v>0</v>
      </c>
      <c r="AH799">
        <v>0</v>
      </c>
      <c r="AI799">
        <v>6.66</v>
      </c>
      <c r="AJ799">
        <v>1</v>
      </c>
      <c r="AK799">
        <v>1</v>
      </c>
      <c r="AL799">
        <v>1</v>
      </c>
      <c r="AN799">
        <v>0</v>
      </c>
      <c r="AO799">
        <v>1</v>
      </c>
      <c r="AP799">
        <v>1</v>
      </c>
      <c r="AQ799">
        <v>0</v>
      </c>
      <c r="AR799">
        <v>0</v>
      </c>
      <c r="AS799" t="s">
        <v>6</v>
      </c>
      <c r="AT799">
        <v>1.5299999999999999E-3</v>
      </c>
      <c r="AU799" t="s">
        <v>38</v>
      </c>
      <c r="AV799">
        <v>0</v>
      </c>
      <c r="AW799">
        <v>2</v>
      </c>
      <c r="AX799">
        <v>16782952</v>
      </c>
      <c r="AY799">
        <v>1</v>
      </c>
      <c r="AZ799">
        <v>0</v>
      </c>
      <c r="BA799">
        <v>769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>Y799*Source!I463</f>
        <v>0</v>
      </c>
      <c r="CY799">
        <f>AA799</f>
        <v>642290.4</v>
      </c>
      <c r="CZ799">
        <f>AE799</f>
        <v>96440</v>
      </c>
      <c r="DA799">
        <f>AI799</f>
        <v>6.66</v>
      </c>
      <c r="DB799">
        <f>ROUND((ROUND(AT799*CZ799,2)*0),6)</f>
        <v>0</v>
      </c>
      <c r="DC799">
        <f>ROUND((ROUND(AT799*AG799,2)*0),6)</f>
        <v>0</v>
      </c>
    </row>
    <row r="800" spans="1:107" x14ac:dyDescent="0.2">
      <c r="A800">
        <f>ROW(Source!A463)</f>
        <v>463</v>
      </c>
      <c r="B800">
        <v>16781639</v>
      </c>
      <c r="C800">
        <v>16782937</v>
      </c>
      <c r="D800">
        <v>15164559</v>
      </c>
      <c r="E800">
        <v>17</v>
      </c>
      <c r="F800">
        <v>1</v>
      </c>
      <c r="G800">
        <v>1</v>
      </c>
      <c r="H800">
        <v>3</v>
      </c>
      <c r="I800" t="s">
        <v>692</v>
      </c>
      <c r="J800" t="s">
        <v>6</v>
      </c>
      <c r="K800" t="s">
        <v>693</v>
      </c>
      <c r="L800">
        <v>1374</v>
      </c>
      <c r="N800">
        <v>1013</v>
      </c>
      <c r="O800" t="s">
        <v>694</v>
      </c>
      <c r="P800" t="s">
        <v>694</v>
      </c>
      <c r="Q800">
        <v>1</v>
      </c>
      <c r="W800">
        <v>0</v>
      </c>
      <c r="X800">
        <v>-1731369543</v>
      </c>
      <c r="Y800">
        <v>0</v>
      </c>
      <c r="AA800">
        <v>1</v>
      </c>
      <c r="AB800">
        <v>0</v>
      </c>
      <c r="AC800">
        <v>0</v>
      </c>
      <c r="AD800">
        <v>0</v>
      </c>
      <c r="AE800">
        <v>1</v>
      </c>
      <c r="AF800">
        <v>0</v>
      </c>
      <c r="AG800">
        <v>0</v>
      </c>
      <c r="AH800">
        <v>0</v>
      </c>
      <c r="AI800">
        <v>1</v>
      </c>
      <c r="AJ800">
        <v>1</v>
      </c>
      <c r="AK800">
        <v>1</v>
      </c>
      <c r="AL800">
        <v>1</v>
      </c>
      <c r="AN800">
        <v>0</v>
      </c>
      <c r="AO800">
        <v>1</v>
      </c>
      <c r="AP800">
        <v>1</v>
      </c>
      <c r="AQ800">
        <v>0</v>
      </c>
      <c r="AR800">
        <v>0</v>
      </c>
      <c r="AS800" t="s">
        <v>6</v>
      </c>
      <c r="AT800">
        <v>15.59</v>
      </c>
      <c r="AU800" t="s">
        <v>38</v>
      </c>
      <c r="AV800">
        <v>0</v>
      </c>
      <c r="AW800">
        <v>2</v>
      </c>
      <c r="AX800">
        <v>16782953</v>
      </c>
      <c r="AY800">
        <v>1</v>
      </c>
      <c r="AZ800">
        <v>0</v>
      </c>
      <c r="BA800">
        <v>770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X800">
        <f>Y800*Source!I463</f>
        <v>0</v>
      </c>
      <c r="CY800">
        <f>AA800</f>
        <v>1</v>
      </c>
      <c r="CZ800">
        <f>AE800</f>
        <v>1</v>
      </c>
      <c r="DA800">
        <f>AI800</f>
        <v>1</v>
      </c>
      <c r="DB800">
        <f>ROUND((ROUND(AT800*CZ800,2)*0),6)</f>
        <v>0</v>
      </c>
      <c r="DC800">
        <f>ROUND((ROUND(AT800*AG800,2)*0),6)</f>
        <v>0</v>
      </c>
    </row>
    <row r="801" spans="1:107" x14ac:dyDescent="0.2">
      <c r="A801">
        <f>ROW(Source!A464)</f>
        <v>464</v>
      </c>
      <c r="B801">
        <v>16781625</v>
      </c>
      <c r="C801">
        <v>16782954</v>
      </c>
      <c r="D801">
        <v>15446300</v>
      </c>
      <c r="E801">
        <v>1</v>
      </c>
      <c r="F801">
        <v>1</v>
      </c>
      <c r="G801">
        <v>1</v>
      </c>
      <c r="H801">
        <v>1</v>
      </c>
      <c r="I801" t="s">
        <v>669</v>
      </c>
      <c r="J801" t="s">
        <v>6</v>
      </c>
      <c r="K801" t="s">
        <v>670</v>
      </c>
      <c r="L801">
        <v>1191</v>
      </c>
      <c r="N801">
        <v>1013</v>
      </c>
      <c r="O801" t="s">
        <v>660</v>
      </c>
      <c r="P801" t="s">
        <v>660</v>
      </c>
      <c r="Q801">
        <v>1</v>
      </c>
      <c r="W801">
        <v>0</v>
      </c>
      <c r="X801">
        <v>912892513</v>
      </c>
      <c r="Y801">
        <v>78.56</v>
      </c>
      <c r="AA801">
        <v>0</v>
      </c>
      <c r="AB801">
        <v>0</v>
      </c>
      <c r="AC801">
        <v>0</v>
      </c>
      <c r="AD801">
        <v>9.92</v>
      </c>
      <c r="AE801">
        <v>0</v>
      </c>
      <c r="AF801">
        <v>0</v>
      </c>
      <c r="AG801">
        <v>0</v>
      </c>
      <c r="AH801">
        <v>9.92</v>
      </c>
      <c r="AI801">
        <v>1</v>
      </c>
      <c r="AJ801">
        <v>1</v>
      </c>
      <c r="AK801">
        <v>1</v>
      </c>
      <c r="AL801">
        <v>1</v>
      </c>
      <c r="AN801">
        <v>0</v>
      </c>
      <c r="AO801">
        <v>1</v>
      </c>
      <c r="AP801">
        <v>0</v>
      </c>
      <c r="AQ801">
        <v>0</v>
      </c>
      <c r="AR801">
        <v>0</v>
      </c>
      <c r="AS801" t="s">
        <v>6</v>
      </c>
      <c r="AT801">
        <v>78.56</v>
      </c>
      <c r="AU801" t="s">
        <v>6</v>
      </c>
      <c r="AV801">
        <v>1</v>
      </c>
      <c r="AW801">
        <v>2</v>
      </c>
      <c r="AX801">
        <v>16782963</v>
      </c>
      <c r="AY801">
        <v>1</v>
      </c>
      <c r="AZ801">
        <v>0</v>
      </c>
      <c r="BA801">
        <v>771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X801">
        <f>Y801*Source!I464</f>
        <v>1.5712000000000002</v>
      </c>
      <c r="CY801">
        <f>AD801</f>
        <v>9.92</v>
      </c>
      <c r="CZ801">
        <f>AH801</f>
        <v>9.92</v>
      </c>
      <c r="DA801">
        <f>AL801</f>
        <v>1</v>
      </c>
      <c r="DB801">
        <f t="shared" ref="DB801:DB832" si="147">ROUND(ROUND(AT801*CZ801,2),6)</f>
        <v>779.32</v>
      </c>
      <c r="DC801">
        <f t="shared" ref="DC801:DC832" si="148">ROUND(ROUND(AT801*AG801,2),6)</f>
        <v>0</v>
      </c>
    </row>
    <row r="802" spans="1:107" x14ac:dyDescent="0.2">
      <c r="A802">
        <f>ROW(Source!A464)</f>
        <v>464</v>
      </c>
      <c r="B802">
        <v>16781625</v>
      </c>
      <c r="C802">
        <v>16782954</v>
      </c>
      <c r="D802">
        <v>15430395</v>
      </c>
      <c r="E802">
        <v>1</v>
      </c>
      <c r="F802">
        <v>1</v>
      </c>
      <c r="G802">
        <v>1</v>
      </c>
      <c r="H802">
        <v>1</v>
      </c>
      <c r="I802" t="s">
        <v>661</v>
      </c>
      <c r="J802" t="s">
        <v>6</v>
      </c>
      <c r="K802" t="s">
        <v>662</v>
      </c>
      <c r="L802">
        <v>1191</v>
      </c>
      <c r="N802">
        <v>1013</v>
      </c>
      <c r="O802" t="s">
        <v>660</v>
      </c>
      <c r="P802" t="s">
        <v>660</v>
      </c>
      <c r="Q802">
        <v>1</v>
      </c>
      <c r="W802">
        <v>0</v>
      </c>
      <c r="X802">
        <v>-1417349443</v>
      </c>
      <c r="Y802">
        <v>0.4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1</v>
      </c>
      <c r="AJ802">
        <v>1</v>
      </c>
      <c r="AK802">
        <v>1</v>
      </c>
      <c r="AL802">
        <v>1</v>
      </c>
      <c r="AN802">
        <v>0</v>
      </c>
      <c r="AO802">
        <v>1</v>
      </c>
      <c r="AP802">
        <v>0</v>
      </c>
      <c r="AQ802">
        <v>0</v>
      </c>
      <c r="AR802">
        <v>0</v>
      </c>
      <c r="AS802" t="s">
        <v>6</v>
      </c>
      <c r="AT802">
        <v>0.4</v>
      </c>
      <c r="AU802" t="s">
        <v>6</v>
      </c>
      <c r="AV802">
        <v>2</v>
      </c>
      <c r="AW802">
        <v>2</v>
      </c>
      <c r="AX802">
        <v>16782964</v>
      </c>
      <c r="AY802">
        <v>1</v>
      </c>
      <c r="AZ802">
        <v>0</v>
      </c>
      <c r="BA802">
        <v>772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X802">
        <f>Y802*Source!I464</f>
        <v>8.0000000000000002E-3</v>
      </c>
      <c r="CY802">
        <f>AD802</f>
        <v>0</v>
      </c>
      <c r="CZ802">
        <f>AH802</f>
        <v>0</v>
      </c>
      <c r="DA802">
        <f>AL802</f>
        <v>1</v>
      </c>
      <c r="DB802">
        <f t="shared" si="147"/>
        <v>0</v>
      </c>
      <c r="DC802">
        <f t="shared" si="148"/>
        <v>0</v>
      </c>
    </row>
    <row r="803" spans="1:107" x14ac:dyDescent="0.2">
      <c r="A803">
        <f>ROW(Source!A464)</f>
        <v>464</v>
      </c>
      <c r="B803">
        <v>16781625</v>
      </c>
      <c r="C803">
        <v>16782954</v>
      </c>
      <c r="D803">
        <v>15247680</v>
      </c>
      <c r="E803">
        <v>1</v>
      </c>
      <c r="F803">
        <v>1</v>
      </c>
      <c r="G803">
        <v>1</v>
      </c>
      <c r="H803">
        <v>2</v>
      </c>
      <c r="I803" t="s">
        <v>671</v>
      </c>
      <c r="J803" t="s">
        <v>672</v>
      </c>
      <c r="K803" t="s">
        <v>673</v>
      </c>
      <c r="L803">
        <v>1368</v>
      </c>
      <c r="N803">
        <v>1011</v>
      </c>
      <c r="O803" t="s">
        <v>666</v>
      </c>
      <c r="P803" t="s">
        <v>666</v>
      </c>
      <c r="Q803">
        <v>1</v>
      </c>
      <c r="W803">
        <v>0</v>
      </c>
      <c r="X803">
        <v>-1718674368</v>
      </c>
      <c r="Y803">
        <v>0.2</v>
      </c>
      <c r="AA803">
        <v>0</v>
      </c>
      <c r="AB803">
        <v>111.99</v>
      </c>
      <c r="AC803">
        <v>13.5</v>
      </c>
      <c r="AD803">
        <v>0</v>
      </c>
      <c r="AE803">
        <v>0</v>
      </c>
      <c r="AF803">
        <v>111.99</v>
      </c>
      <c r="AG803">
        <v>13.5</v>
      </c>
      <c r="AH803">
        <v>0</v>
      </c>
      <c r="AI803">
        <v>1</v>
      </c>
      <c r="AJ803">
        <v>1</v>
      </c>
      <c r="AK803">
        <v>1</v>
      </c>
      <c r="AL803">
        <v>1</v>
      </c>
      <c r="AN803">
        <v>0</v>
      </c>
      <c r="AO803">
        <v>1</v>
      </c>
      <c r="AP803">
        <v>0</v>
      </c>
      <c r="AQ803">
        <v>0</v>
      </c>
      <c r="AR803">
        <v>0</v>
      </c>
      <c r="AS803" t="s">
        <v>6</v>
      </c>
      <c r="AT803">
        <v>0.2</v>
      </c>
      <c r="AU803" t="s">
        <v>6</v>
      </c>
      <c r="AV803">
        <v>0</v>
      </c>
      <c r="AW803">
        <v>2</v>
      </c>
      <c r="AX803">
        <v>16782965</v>
      </c>
      <c r="AY803">
        <v>1</v>
      </c>
      <c r="AZ803">
        <v>0</v>
      </c>
      <c r="BA803">
        <v>773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X803">
        <f>Y803*Source!I464</f>
        <v>4.0000000000000001E-3</v>
      </c>
      <c r="CY803">
        <f>AB803</f>
        <v>111.99</v>
      </c>
      <c r="CZ803">
        <f>AF803</f>
        <v>111.99</v>
      </c>
      <c r="DA803">
        <f>AJ803</f>
        <v>1</v>
      </c>
      <c r="DB803">
        <f t="shared" si="147"/>
        <v>22.4</v>
      </c>
      <c r="DC803">
        <f t="shared" si="148"/>
        <v>2.7</v>
      </c>
    </row>
    <row r="804" spans="1:107" x14ac:dyDescent="0.2">
      <c r="A804">
        <f>ROW(Source!A464)</f>
        <v>464</v>
      </c>
      <c r="B804">
        <v>16781625</v>
      </c>
      <c r="C804">
        <v>16782954</v>
      </c>
      <c r="D804">
        <v>15249073</v>
      </c>
      <c r="E804">
        <v>1</v>
      </c>
      <c r="F804">
        <v>1</v>
      </c>
      <c r="G804">
        <v>1</v>
      </c>
      <c r="H804">
        <v>2</v>
      </c>
      <c r="I804" t="s">
        <v>674</v>
      </c>
      <c r="J804" t="s">
        <v>675</v>
      </c>
      <c r="K804" t="s">
        <v>676</v>
      </c>
      <c r="L804">
        <v>1368</v>
      </c>
      <c r="N804">
        <v>1011</v>
      </c>
      <c r="O804" t="s">
        <v>666</v>
      </c>
      <c r="P804" t="s">
        <v>666</v>
      </c>
      <c r="Q804">
        <v>1</v>
      </c>
      <c r="W804">
        <v>0</v>
      </c>
      <c r="X804">
        <v>1372534845</v>
      </c>
      <c r="Y804">
        <v>0.2</v>
      </c>
      <c r="AA804">
        <v>0</v>
      </c>
      <c r="AB804">
        <v>65.709999999999994</v>
      </c>
      <c r="AC804">
        <v>11.6</v>
      </c>
      <c r="AD804">
        <v>0</v>
      </c>
      <c r="AE804">
        <v>0</v>
      </c>
      <c r="AF804">
        <v>65.709999999999994</v>
      </c>
      <c r="AG804">
        <v>11.6</v>
      </c>
      <c r="AH804">
        <v>0</v>
      </c>
      <c r="AI804">
        <v>1</v>
      </c>
      <c r="AJ804">
        <v>1</v>
      </c>
      <c r="AK804">
        <v>1</v>
      </c>
      <c r="AL804">
        <v>1</v>
      </c>
      <c r="AN804">
        <v>0</v>
      </c>
      <c r="AO804">
        <v>1</v>
      </c>
      <c r="AP804">
        <v>0</v>
      </c>
      <c r="AQ804">
        <v>0</v>
      </c>
      <c r="AR804">
        <v>0</v>
      </c>
      <c r="AS804" t="s">
        <v>6</v>
      </c>
      <c r="AT804">
        <v>0.2</v>
      </c>
      <c r="AU804" t="s">
        <v>6</v>
      </c>
      <c r="AV804">
        <v>0</v>
      </c>
      <c r="AW804">
        <v>2</v>
      </c>
      <c r="AX804">
        <v>16782966</v>
      </c>
      <c r="AY804">
        <v>1</v>
      </c>
      <c r="AZ804">
        <v>0</v>
      </c>
      <c r="BA804">
        <v>774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X804">
        <f>Y804*Source!I464</f>
        <v>4.0000000000000001E-3</v>
      </c>
      <c r="CY804">
        <f>AB804</f>
        <v>65.709999999999994</v>
      </c>
      <c r="CZ804">
        <f>AF804</f>
        <v>65.709999999999994</v>
      </c>
      <c r="DA804">
        <f>AJ804</f>
        <v>1</v>
      </c>
      <c r="DB804">
        <f t="shared" si="147"/>
        <v>13.14</v>
      </c>
      <c r="DC804">
        <f t="shared" si="148"/>
        <v>2.3199999999999998</v>
      </c>
    </row>
    <row r="805" spans="1:107" x14ac:dyDescent="0.2">
      <c r="A805">
        <f>ROW(Source!A464)</f>
        <v>464</v>
      </c>
      <c r="B805">
        <v>16781625</v>
      </c>
      <c r="C805">
        <v>16782954</v>
      </c>
      <c r="D805">
        <v>15167588</v>
      </c>
      <c r="E805">
        <v>1</v>
      </c>
      <c r="F805">
        <v>1</v>
      </c>
      <c r="G805">
        <v>1</v>
      </c>
      <c r="H805">
        <v>3</v>
      </c>
      <c r="I805" t="s">
        <v>950</v>
      </c>
      <c r="J805" t="s">
        <v>951</v>
      </c>
      <c r="K805" t="s">
        <v>952</v>
      </c>
      <c r="L805">
        <v>1346</v>
      </c>
      <c r="N805">
        <v>1009</v>
      </c>
      <c r="O805" t="s">
        <v>201</v>
      </c>
      <c r="P805" t="s">
        <v>201</v>
      </c>
      <c r="Q805">
        <v>1</v>
      </c>
      <c r="W805">
        <v>0</v>
      </c>
      <c r="X805">
        <v>-1088866022</v>
      </c>
      <c r="Y805">
        <v>0.21</v>
      </c>
      <c r="AA805">
        <v>30.4</v>
      </c>
      <c r="AB805">
        <v>0</v>
      </c>
      <c r="AC805">
        <v>0</v>
      </c>
      <c r="AD805">
        <v>0</v>
      </c>
      <c r="AE805">
        <v>30.4</v>
      </c>
      <c r="AF805">
        <v>0</v>
      </c>
      <c r="AG805">
        <v>0</v>
      </c>
      <c r="AH805">
        <v>0</v>
      </c>
      <c r="AI805">
        <v>1</v>
      </c>
      <c r="AJ805">
        <v>1</v>
      </c>
      <c r="AK805">
        <v>1</v>
      </c>
      <c r="AL805">
        <v>1</v>
      </c>
      <c r="AN805">
        <v>0</v>
      </c>
      <c r="AO805">
        <v>1</v>
      </c>
      <c r="AP805">
        <v>0</v>
      </c>
      <c r="AQ805">
        <v>0</v>
      </c>
      <c r="AR805">
        <v>0</v>
      </c>
      <c r="AS805" t="s">
        <v>6</v>
      </c>
      <c r="AT805">
        <v>0.21</v>
      </c>
      <c r="AU805" t="s">
        <v>6</v>
      </c>
      <c r="AV805">
        <v>0</v>
      </c>
      <c r="AW805">
        <v>2</v>
      </c>
      <c r="AX805">
        <v>16782967</v>
      </c>
      <c r="AY805">
        <v>1</v>
      </c>
      <c r="AZ805">
        <v>0</v>
      </c>
      <c r="BA805">
        <v>775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X805">
        <f>Y805*Source!I464</f>
        <v>4.1999999999999997E-3</v>
      </c>
      <c r="CY805">
        <f>AA805</f>
        <v>30.4</v>
      </c>
      <c r="CZ805">
        <f>AE805</f>
        <v>30.4</v>
      </c>
      <c r="DA805">
        <f>AI805</f>
        <v>1</v>
      </c>
      <c r="DB805">
        <f t="shared" si="147"/>
        <v>6.38</v>
      </c>
      <c r="DC805">
        <f t="shared" si="148"/>
        <v>0</v>
      </c>
    </row>
    <row r="806" spans="1:107" x14ac:dyDescent="0.2">
      <c r="A806">
        <f>ROW(Source!A464)</f>
        <v>464</v>
      </c>
      <c r="B806">
        <v>16781625</v>
      </c>
      <c r="C806">
        <v>16782954</v>
      </c>
      <c r="D806">
        <v>15170074</v>
      </c>
      <c r="E806">
        <v>1</v>
      </c>
      <c r="F806">
        <v>1</v>
      </c>
      <c r="G806">
        <v>1</v>
      </c>
      <c r="H806">
        <v>3</v>
      </c>
      <c r="I806" t="s">
        <v>953</v>
      </c>
      <c r="J806" t="s">
        <v>954</v>
      </c>
      <c r="K806" t="s">
        <v>955</v>
      </c>
      <c r="L806">
        <v>1355</v>
      </c>
      <c r="N806">
        <v>1010</v>
      </c>
      <c r="O806" t="s">
        <v>292</v>
      </c>
      <c r="P806" t="s">
        <v>292</v>
      </c>
      <c r="Q806">
        <v>100</v>
      </c>
      <c r="W806">
        <v>0</v>
      </c>
      <c r="X806">
        <v>1794244060</v>
      </c>
      <c r="Y806">
        <v>4.08</v>
      </c>
      <c r="AA806">
        <v>86</v>
      </c>
      <c r="AB806">
        <v>0</v>
      </c>
      <c r="AC806">
        <v>0</v>
      </c>
      <c r="AD806">
        <v>0</v>
      </c>
      <c r="AE806">
        <v>86</v>
      </c>
      <c r="AF806">
        <v>0</v>
      </c>
      <c r="AG806">
        <v>0</v>
      </c>
      <c r="AH806">
        <v>0</v>
      </c>
      <c r="AI806">
        <v>1</v>
      </c>
      <c r="AJ806">
        <v>1</v>
      </c>
      <c r="AK806">
        <v>1</v>
      </c>
      <c r="AL806">
        <v>1</v>
      </c>
      <c r="AN806">
        <v>0</v>
      </c>
      <c r="AO806">
        <v>1</v>
      </c>
      <c r="AP806">
        <v>0</v>
      </c>
      <c r="AQ806">
        <v>0</v>
      </c>
      <c r="AR806">
        <v>0</v>
      </c>
      <c r="AS806" t="s">
        <v>6</v>
      </c>
      <c r="AT806">
        <v>4.08</v>
      </c>
      <c r="AU806" t="s">
        <v>6</v>
      </c>
      <c r="AV806">
        <v>0</v>
      </c>
      <c r="AW806">
        <v>2</v>
      </c>
      <c r="AX806">
        <v>16782968</v>
      </c>
      <c r="AY806">
        <v>1</v>
      </c>
      <c r="AZ806">
        <v>0</v>
      </c>
      <c r="BA806">
        <v>776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X806">
        <f>Y806*Source!I464</f>
        <v>8.1600000000000006E-2</v>
      </c>
      <c r="CY806">
        <f>AA806</f>
        <v>86</v>
      </c>
      <c r="CZ806">
        <f>AE806</f>
        <v>86</v>
      </c>
      <c r="DA806">
        <f>AI806</f>
        <v>1</v>
      </c>
      <c r="DB806">
        <f t="shared" si="147"/>
        <v>350.88</v>
      </c>
      <c r="DC806">
        <f t="shared" si="148"/>
        <v>0</v>
      </c>
    </row>
    <row r="807" spans="1:107" x14ac:dyDescent="0.2">
      <c r="A807">
        <f>ROW(Source!A464)</f>
        <v>464</v>
      </c>
      <c r="B807">
        <v>16781625</v>
      </c>
      <c r="C807">
        <v>16782954</v>
      </c>
      <c r="D807">
        <v>15225218</v>
      </c>
      <c r="E807">
        <v>1</v>
      </c>
      <c r="F807">
        <v>1</v>
      </c>
      <c r="G807">
        <v>1</v>
      </c>
      <c r="H807">
        <v>3</v>
      </c>
      <c r="I807" t="s">
        <v>1033</v>
      </c>
      <c r="J807" t="s">
        <v>1034</v>
      </c>
      <c r="K807" t="s">
        <v>1035</v>
      </c>
      <c r="L807">
        <v>1348</v>
      </c>
      <c r="N807">
        <v>1009</v>
      </c>
      <c r="O807" t="s">
        <v>193</v>
      </c>
      <c r="P807" t="s">
        <v>193</v>
      </c>
      <c r="Q807">
        <v>1000</v>
      </c>
      <c r="W807">
        <v>0</v>
      </c>
      <c r="X807">
        <v>-781267</v>
      </c>
      <c r="Y807">
        <v>1.5299999999999999E-3</v>
      </c>
      <c r="AA807">
        <v>96440</v>
      </c>
      <c r="AB807">
        <v>0</v>
      </c>
      <c r="AC807">
        <v>0</v>
      </c>
      <c r="AD807">
        <v>0</v>
      </c>
      <c r="AE807">
        <v>96440</v>
      </c>
      <c r="AF807">
        <v>0</v>
      </c>
      <c r="AG807">
        <v>0</v>
      </c>
      <c r="AH807">
        <v>0</v>
      </c>
      <c r="AI807">
        <v>1</v>
      </c>
      <c r="AJ807">
        <v>1</v>
      </c>
      <c r="AK807">
        <v>1</v>
      </c>
      <c r="AL807">
        <v>1</v>
      </c>
      <c r="AN807">
        <v>0</v>
      </c>
      <c r="AO807">
        <v>1</v>
      </c>
      <c r="AP807">
        <v>0</v>
      </c>
      <c r="AQ807">
        <v>0</v>
      </c>
      <c r="AR807">
        <v>0</v>
      </c>
      <c r="AS807" t="s">
        <v>6</v>
      </c>
      <c r="AT807">
        <v>1.5299999999999999E-3</v>
      </c>
      <c r="AU807" t="s">
        <v>6</v>
      </c>
      <c r="AV807">
        <v>0</v>
      </c>
      <c r="AW807">
        <v>2</v>
      </c>
      <c r="AX807">
        <v>16782969</v>
      </c>
      <c r="AY807">
        <v>1</v>
      </c>
      <c r="AZ807">
        <v>0</v>
      </c>
      <c r="BA807">
        <v>777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X807">
        <f>Y807*Source!I464</f>
        <v>3.0599999999999998E-5</v>
      </c>
      <c r="CY807">
        <f>AA807</f>
        <v>96440</v>
      </c>
      <c r="CZ807">
        <f>AE807</f>
        <v>96440</v>
      </c>
      <c r="DA807">
        <f>AI807</f>
        <v>1</v>
      </c>
      <c r="DB807">
        <f t="shared" si="147"/>
        <v>147.55000000000001</v>
      </c>
      <c r="DC807">
        <f t="shared" si="148"/>
        <v>0</v>
      </c>
    </row>
    <row r="808" spans="1:107" x14ac:dyDescent="0.2">
      <c r="A808">
        <f>ROW(Source!A464)</f>
        <v>464</v>
      </c>
      <c r="B808">
        <v>16781625</v>
      </c>
      <c r="C808">
        <v>16782954</v>
      </c>
      <c r="D808">
        <v>15237887</v>
      </c>
      <c r="E808">
        <v>1</v>
      </c>
      <c r="F808">
        <v>1</v>
      </c>
      <c r="G808">
        <v>1</v>
      </c>
      <c r="H808">
        <v>3</v>
      </c>
      <c r="I808" t="s">
        <v>511</v>
      </c>
      <c r="J808" t="s">
        <v>513</v>
      </c>
      <c r="K808" t="s">
        <v>512</v>
      </c>
      <c r="L808">
        <v>1358</v>
      </c>
      <c r="N808">
        <v>1010</v>
      </c>
      <c r="O808" t="s">
        <v>439</v>
      </c>
      <c r="P808" t="s">
        <v>439</v>
      </c>
      <c r="Q808">
        <v>10</v>
      </c>
      <c r="W808">
        <v>0</v>
      </c>
      <c r="X808">
        <v>-1492260008</v>
      </c>
      <c r="Y808">
        <v>10</v>
      </c>
      <c r="AA808">
        <v>155.9</v>
      </c>
      <c r="AB808">
        <v>0</v>
      </c>
      <c r="AC808">
        <v>0</v>
      </c>
      <c r="AD808">
        <v>0</v>
      </c>
      <c r="AE808">
        <v>155.9</v>
      </c>
      <c r="AF808">
        <v>0</v>
      </c>
      <c r="AG808">
        <v>0</v>
      </c>
      <c r="AH808">
        <v>0</v>
      </c>
      <c r="AI808">
        <v>1</v>
      </c>
      <c r="AJ808">
        <v>1</v>
      </c>
      <c r="AK808">
        <v>1</v>
      </c>
      <c r="AL808">
        <v>1</v>
      </c>
      <c r="AN808">
        <v>0</v>
      </c>
      <c r="AO808">
        <v>0</v>
      </c>
      <c r="AP808">
        <v>0</v>
      </c>
      <c r="AQ808">
        <v>0</v>
      </c>
      <c r="AR808">
        <v>0</v>
      </c>
      <c r="AS808" t="s">
        <v>6</v>
      </c>
      <c r="AT808">
        <v>10</v>
      </c>
      <c r="AU808" t="s">
        <v>6</v>
      </c>
      <c r="AV808">
        <v>0</v>
      </c>
      <c r="AW808">
        <v>1</v>
      </c>
      <c r="AX808">
        <v>-1</v>
      </c>
      <c r="AY808">
        <v>0</v>
      </c>
      <c r="AZ808">
        <v>0</v>
      </c>
      <c r="BA808" t="s">
        <v>6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X808">
        <f>Y808*Source!I464</f>
        <v>0.2</v>
      </c>
      <c r="CY808">
        <f>AA808</f>
        <v>155.9</v>
      </c>
      <c r="CZ808">
        <f>AE808</f>
        <v>155.9</v>
      </c>
      <c r="DA808">
        <f>AI808</f>
        <v>1</v>
      </c>
      <c r="DB808">
        <f t="shared" si="147"/>
        <v>1559</v>
      </c>
      <c r="DC808">
        <f t="shared" si="148"/>
        <v>0</v>
      </c>
    </row>
    <row r="809" spans="1:107" x14ac:dyDescent="0.2">
      <c r="A809">
        <f>ROW(Source!A464)</f>
        <v>464</v>
      </c>
      <c r="B809">
        <v>16781625</v>
      </c>
      <c r="C809">
        <v>16782954</v>
      </c>
      <c r="D809">
        <v>15164559</v>
      </c>
      <c r="E809">
        <v>17</v>
      </c>
      <c r="F809">
        <v>1</v>
      </c>
      <c r="G809">
        <v>1</v>
      </c>
      <c r="H809">
        <v>3</v>
      </c>
      <c r="I809" t="s">
        <v>692</v>
      </c>
      <c r="J809" t="s">
        <v>6</v>
      </c>
      <c r="K809" t="s">
        <v>693</v>
      </c>
      <c r="L809">
        <v>1374</v>
      </c>
      <c r="N809">
        <v>1013</v>
      </c>
      <c r="O809" t="s">
        <v>694</v>
      </c>
      <c r="P809" t="s">
        <v>694</v>
      </c>
      <c r="Q809">
        <v>1</v>
      </c>
      <c r="W809">
        <v>0</v>
      </c>
      <c r="X809">
        <v>-1731369543</v>
      </c>
      <c r="Y809">
        <v>15.59</v>
      </c>
      <c r="AA809">
        <v>1</v>
      </c>
      <c r="AB809">
        <v>0</v>
      </c>
      <c r="AC809">
        <v>0</v>
      </c>
      <c r="AD809">
        <v>0</v>
      </c>
      <c r="AE809">
        <v>1</v>
      </c>
      <c r="AF809">
        <v>0</v>
      </c>
      <c r="AG809">
        <v>0</v>
      </c>
      <c r="AH809">
        <v>0</v>
      </c>
      <c r="AI809">
        <v>1</v>
      </c>
      <c r="AJ809">
        <v>1</v>
      </c>
      <c r="AK809">
        <v>1</v>
      </c>
      <c r="AL809">
        <v>1</v>
      </c>
      <c r="AN809">
        <v>0</v>
      </c>
      <c r="AO809">
        <v>1</v>
      </c>
      <c r="AP809">
        <v>0</v>
      </c>
      <c r="AQ809">
        <v>0</v>
      </c>
      <c r="AR809">
        <v>0</v>
      </c>
      <c r="AS809" t="s">
        <v>6</v>
      </c>
      <c r="AT809">
        <v>15.59</v>
      </c>
      <c r="AU809" t="s">
        <v>6</v>
      </c>
      <c r="AV809">
        <v>0</v>
      </c>
      <c r="AW809">
        <v>2</v>
      </c>
      <c r="AX809">
        <v>16782970</v>
      </c>
      <c r="AY809">
        <v>1</v>
      </c>
      <c r="AZ809">
        <v>0</v>
      </c>
      <c r="BA809">
        <v>778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X809">
        <f>Y809*Source!I464</f>
        <v>0.31180000000000002</v>
      </c>
      <c r="CY809">
        <f>AA809</f>
        <v>1</v>
      </c>
      <c r="CZ809">
        <f>AE809</f>
        <v>1</v>
      </c>
      <c r="DA809">
        <f>AI809</f>
        <v>1</v>
      </c>
      <c r="DB809">
        <f t="shared" si="147"/>
        <v>15.59</v>
      </c>
      <c r="DC809">
        <f t="shared" si="148"/>
        <v>0</v>
      </c>
    </row>
    <row r="810" spans="1:107" x14ac:dyDescent="0.2">
      <c r="A810">
        <f>ROW(Source!A465)</f>
        <v>465</v>
      </c>
      <c r="B810">
        <v>16781639</v>
      </c>
      <c r="C810">
        <v>16782954</v>
      </c>
      <c r="D810">
        <v>15446300</v>
      </c>
      <c r="E810">
        <v>1</v>
      </c>
      <c r="F810">
        <v>1</v>
      </c>
      <c r="G810">
        <v>1</v>
      </c>
      <c r="H810">
        <v>1</v>
      </c>
      <c r="I810" t="s">
        <v>669</v>
      </c>
      <c r="J810" t="s">
        <v>6</v>
      </c>
      <c r="K810" t="s">
        <v>670</v>
      </c>
      <c r="L810">
        <v>1191</v>
      </c>
      <c r="N810">
        <v>1013</v>
      </c>
      <c r="O810" t="s">
        <v>660</v>
      </c>
      <c r="P810" t="s">
        <v>660</v>
      </c>
      <c r="Q810">
        <v>1</v>
      </c>
      <c r="W810">
        <v>0</v>
      </c>
      <c r="X810">
        <v>912892513</v>
      </c>
      <c r="Y810">
        <v>78.56</v>
      </c>
      <c r="AA810">
        <v>0</v>
      </c>
      <c r="AB810">
        <v>0</v>
      </c>
      <c r="AC810">
        <v>0</v>
      </c>
      <c r="AD810">
        <v>66.069999999999993</v>
      </c>
      <c r="AE810">
        <v>0</v>
      </c>
      <c r="AF810">
        <v>0</v>
      </c>
      <c r="AG810">
        <v>0</v>
      </c>
      <c r="AH810">
        <v>9.92</v>
      </c>
      <c r="AI810">
        <v>1</v>
      </c>
      <c r="AJ810">
        <v>1</v>
      </c>
      <c r="AK810">
        <v>1</v>
      </c>
      <c r="AL810">
        <v>6.66</v>
      </c>
      <c r="AN810">
        <v>0</v>
      </c>
      <c r="AO810">
        <v>1</v>
      </c>
      <c r="AP810">
        <v>0</v>
      </c>
      <c r="AQ810">
        <v>0</v>
      </c>
      <c r="AR810">
        <v>0</v>
      </c>
      <c r="AS810" t="s">
        <v>6</v>
      </c>
      <c r="AT810">
        <v>78.56</v>
      </c>
      <c r="AU810" t="s">
        <v>6</v>
      </c>
      <c r="AV810">
        <v>1</v>
      </c>
      <c r="AW810">
        <v>2</v>
      </c>
      <c r="AX810">
        <v>16782963</v>
      </c>
      <c r="AY810">
        <v>1</v>
      </c>
      <c r="AZ810">
        <v>0</v>
      </c>
      <c r="BA810">
        <v>779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X810">
        <f>Y810*Source!I465</f>
        <v>1.5712000000000002</v>
      </c>
      <c r="CY810">
        <f>AD810</f>
        <v>66.069999999999993</v>
      </c>
      <c r="CZ810">
        <f>AH810</f>
        <v>9.92</v>
      </c>
      <c r="DA810">
        <f>AL810</f>
        <v>6.66</v>
      </c>
      <c r="DB810">
        <f t="shared" si="147"/>
        <v>779.32</v>
      </c>
      <c r="DC810">
        <f t="shared" si="148"/>
        <v>0</v>
      </c>
    </row>
    <row r="811" spans="1:107" x14ac:dyDescent="0.2">
      <c r="A811">
        <f>ROW(Source!A465)</f>
        <v>465</v>
      </c>
      <c r="B811">
        <v>16781639</v>
      </c>
      <c r="C811">
        <v>16782954</v>
      </c>
      <c r="D811">
        <v>15430395</v>
      </c>
      <c r="E811">
        <v>1</v>
      </c>
      <c r="F811">
        <v>1</v>
      </c>
      <c r="G811">
        <v>1</v>
      </c>
      <c r="H811">
        <v>1</v>
      </c>
      <c r="I811" t="s">
        <v>661</v>
      </c>
      <c r="J811" t="s">
        <v>6</v>
      </c>
      <c r="K811" t="s">
        <v>662</v>
      </c>
      <c r="L811">
        <v>1191</v>
      </c>
      <c r="N811">
        <v>1013</v>
      </c>
      <c r="O811" t="s">
        <v>660</v>
      </c>
      <c r="P811" t="s">
        <v>660</v>
      </c>
      <c r="Q811">
        <v>1</v>
      </c>
      <c r="W811">
        <v>0</v>
      </c>
      <c r="X811">
        <v>-1417349443</v>
      </c>
      <c r="Y811">
        <v>0.4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1</v>
      </c>
      <c r="AJ811">
        <v>1</v>
      </c>
      <c r="AK811">
        <v>6.66</v>
      </c>
      <c r="AL811">
        <v>1</v>
      </c>
      <c r="AN811">
        <v>0</v>
      </c>
      <c r="AO811">
        <v>1</v>
      </c>
      <c r="AP811">
        <v>0</v>
      </c>
      <c r="AQ811">
        <v>0</v>
      </c>
      <c r="AR811">
        <v>0</v>
      </c>
      <c r="AS811" t="s">
        <v>6</v>
      </c>
      <c r="AT811">
        <v>0.4</v>
      </c>
      <c r="AU811" t="s">
        <v>6</v>
      </c>
      <c r="AV811">
        <v>2</v>
      </c>
      <c r="AW811">
        <v>2</v>
      </c>
      <c r="AX811">
        <v>16782964</v>
      </c>
      <c r="AY811">
        <v>1</v>
      </c>
      <c r="AZ811">
        <v>0</v>
      </c>
      <c r="BA811">
        <v>780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X811">
        <f>Y811*Source!I465</f>
        <v>8.0000000000000002E-3</v>
      </c>
      <c r="CY811">
        <f>AD811</f>
        <v>0</v>
      </c>
      <c r="CZ811">
        <f>AH811</f>
        <v>0</v>
      </c>
      <c r="DA811">
        <f>AL811</f>
        <v>1</v>
      </c>
      <c r="DB811">
        <f t="shared" si="147"/>
        <v>0</v>
      </c>
      <c r="DC811">
        <f t="shared" si="148"/>
        <v>0</v>
      </c>
    </row>
    <row r="812" spans="1:107" x14ac:dyDescent="0.2">
      <c r="A812">
        <f>ROW(Source!A465)</f>
        <v>465</v>
      </c>
      <c r="B812">
        <v>16781639</v>
      </c>
      <c r="C812">
        <v>16782954</v>
      </c>
      <c r="D812">
        <v>15247680</v>
      </c>
      <c r="E812">
        <v>1</v>
      </c>
      <c r="F812">
        <v>1</v>
      </c>
      <c r="G812">
        <v>1</v>
      </c>
      <c r="H812">
        <v>2</v>
      </c>
      <c r="I812" t="s">
        <v>671</v>
      </c>
      <c r="J812" t="s">
        <v>672</v>
      </c>
      <c r="K812" t="s">
        <v>673</v>
      </c>
      <c r="L812">
        <v>1368</v>
      </c>
      <c r="N812">
        <v>1011</v>
      </c>
      <c r="O812" t="s">
        <v>666</v>
      </c>
      <c r="P812" t="s">
        <v>666</v>
      </c>
      <c r="Q812">
        <v>1</v>
      </c>
      <c r="W812">
        <v>0</v>
      </c>
      <c r="X812">
        <v>-1718674368</v>
      </c>
      <c r="Y812">
        <v>0.2</v>
      </c>
      <c r="AA812">
        <v>0</v>
      </c>
      <c r="AB812">
        <v>745.85</v>
      </c>
      <c r="AC812">
        <v>13.5</v>
      </c>
      <c r="AD812">
        <v>0</v>
      </c>
      <c r="AE812">
        <v>0</v>
      </c>
      <c r="AF812">
        <v>111.99</v>
      </c>
      <c r="AG812">
        <v>13.5</v>
      </c>
      <c r="AH812">
        <v>0</v>
      </c>
      <c r="AI812">
        <v>1</v>
      </c>
      <c r="AJ812">
        <v>6.66</v>
      </c>
      <c r="AK812">
        <v>1</v>
      </c>
      <c r="AL812">
        <v>1</v>
      </c>
      <c r="AN812">
        <v>0</v>
      </c>
      <c r="AO812">
        <v>1</v>
      </c>
      <c r="AP812">
        <v>0</v>
      </c>
      <c r="AQ812">
        <v>0</v>
      </c>
      <c r="AR812">
        <v>0</v>
      </c>
      <c r="AS812" t="s">
        <v>6</v>
      </c>
      <c r="AT812">
        <v>0.2</v>
      </c>
      <c r="AU812" t="s">
        <v>6</v>
      </c>
      <c r="AV812">
        <v>0</v>
      </c>
      <c r="AW812">
        <v>2</v>
      </c>
      <c r="AX812">
        <v>16782965</v>
      </c>
      <c r="AY812">
        <v>1</v>
      </c>
      <c r="AZ812">
        <v>0</v>
      </c>
      <c r="BA812">
        <v>781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X812">
        <f>Y812*Source!I465</f>
        <v>4.0000000000000001E-3</v>
      </c>
      <c r="CY812">
        <f>AB812</f>
        <v>745.85</v>
      </c>
      <c r="CZ812">
        <f>AF812</f>
        <v>111.99</v>
      </c>
      <c r="DA812">
        <f>AJ812</f>
        <v>6.66</v>
      </c>
      <c r="DB812">
        <f t="shared" si="147"/>
        <v>22.4</v>
      </c>
      <c r="DC812">
        <f t="shared" si="148"/>
        <v>2.7</v>
      </c>
    </row>
    <row r="813" spans="1:107" x14ac:dyDescent="0.2">
      <c r="A813">
        <f>ROW(Source!A465)</f>
        <v>465</v>
      </c>
      <c r="B813">
        <v>16781639</v>
      </c>
      <c r="C813">
        <v>16782954</v>
      </c>
      <c r="D813">
        <v>15249073</v>
      </c>
      <c r="E813">
        <v>1</v>
      </c>
      <c r="F813">
        <v>1</v>
      </c>
      <c r="G813">
        <v>1</v>
      </c>
      <c r="H813">
        <v>2</v>
      </c>
      <c r="I813" t="s">
        <v>674</v>
      </c>
      <c r="J813" t="s">
        <v>675</v>
      </c>
      <c r="K813" t="s">
        <v>676</v>
      </c>
      <c r="L813">
        <v>1368</v>
      </c>
      <c r="N813">
        <v>1011</v>
      </c>
      <c r="O813" t="s">
        <v>666</v>
      </c>
      <c r="P813" t="s">
        <v>666</v>
      </c>
      <c r="Q813">
        <v>1</v>
      </c>
      <c r="W813">
        <v>0</v>
      </c>
      <c r="X813">
        <v>1372534845</v>
      </c>
      <c r="Y813">
        <v>0.2</v>
      </c>
      <c r="AA813">
        <v>0</v>
      </c>
      <c r="AB813">
        <v>437.63</v>
      </c>
      <c r="AC813">
        <v>11.6</v>
      </c>
      <c r="AD813">
        <v>0</v>
      </c>
      <c r="AE813">
        <v>0</v>
      </c>
      <c r="AF813">
        <v>65.709999999999994</v>
      </c>
      <c r="AG813">
        <v>11.6</v>
      </c>
      <c r="AH813">
        <v>0</v>
      </c>
      <c r="AI813">
        <v>1</v>
      </c>
      <c r="AJ813">
        <v>6.66</v>
      </c>
      <c r="AK813">
        <v>1</v>
      </c>
      <c r="AL813">
        <v>1</v>
      </c>
      <c r="AN813">
        <v>0</v>
      </c>
      <c r="AO813">
        <v>1</v>
      </c>
      <c r="AP813">
        <v>0</v>
      </c>
      <c r="AQ813">
        <v>0</v>
      </c>
      <c r="AR813">
        <v>0</v>
      </c>
      <c r="AS813" t="s">
        <v>6</v>
      </c>
      <c r="AT813">
        <v>0.2</v>
      </c>
      <c r="AU813" t="s">
        <v>6</v>
      </c>
      <c r="AV813">
        <v>0</v>
      </c>
      <c r="AW813">
        <v>2</v>
      </c>
      <c r="AX813">
        <v>16782966</v>
      </c>
      <c r="AY813">
        <v>1</v>
      </c>
      <c r="AZ813">
        <v>0</v>
      </c>
      <c r="BA813">
        <v>782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X813">
        <f>Y813*Source!I465</f>
        <v>4.0000000000000001E-3</v>
      </c>
      <c r="CY813">
        <f>AB813</f>
        <v>437.63</v>
      </c>
      <c r="CZ813">
        <f>AF813</f>
        <v>65.709999999999994</v>
      </c>
      <c r="DA813">
        <f>AJ813</f>
        <v>6.66</v>
      </c>
      <c r="DB813">
        <f t="shared" si="147"/>
        <v>13.14</v>
      </c>
      <c r="DC813">
        <f t="shared" si="148"/>
        <v>2.3199999999999998</v>
      </c>
    </row>
    <row r="814" spans="1:107" x14ac:dyDescent="0.2">
      <c r="A814">
        <f>ROW(Source!A465)</f>
        <v>465</v>
      </c>
      <c r="B814">
        <v>16781639</v>
      </c>
      <c r="C814">
        <v>16782954</v>
      </c>
      <c r="D814">
        <v>15167588</v>
      </c>
      <c r="E814">
        <v>1</v>
      </c>
      <c r="F814">
        <v>1</v>
      </c>
      <c r="G814">
        <v>1</v>
      </c>
      <c r="H814">
        <v>3</v>
      </c>
      <c r="I814" t="s">
        <v>950</v>
      </c>
      <c r="J814" t="s">
        <v>951</v>
      </c>
      <c r="K814" t="s">
        <v>952</v>
      </c>
      <c r="L814">
        <v>1346</v>
      </c>
      <c r="N814">
        <v>1009</v>
      </c>
      <c r="O814" t="s">
        <v>201</v>
      </c>
      <c r="P814" t="s">
        <v>201</v>
      </c>
      <c r="Q814">
        <v>1</v>
      </c>
      <c r="W814">
        <v>0</v>
      </c>
      <c r="X814">
        <v>-1088866022</v>
      </c>
      <c r="Y814">
        <v>0.21</v>
      </c>
      <c r="AA814">
        <v>202.46</v>
      </c>
      <c r="AB814">
        <v>0</v>
      </c>
      <c r="AC814">
        <v>0</v>
      </c>
      <c r="AD814">
        <v>0</v>
      </c>
      <c r="AE814">
        <v>30.4</v>
      </c>
      <c r="AF814">
        <v>0</v>
      </c>
      <c r="AG814">
        <v>0</v>
      </c>
      <c r="AH814">
        <v>0</v>
      </c>
      <c r="AI814">
        <v>6.66</v>
      </c>
      <c r="AJ814">
        <v>1</v>
      </c>
      <c r="AK814">
        <v>1</v>
      </c>
      <c r="AL814">
        <v>1</v>
      </c>
      <c r="AN814">
        <v>0</v>
      </c>
      <c r="AO814">
        <v>1</v>
      </c>
      <c r="AP814">
        <v>0</v>
      </c>
      <c r="AQ814">
        <v>0</v>
      </c>
      <c r="AR814">
        <v>0</v>
      </c>
      <c r="AS814" t="s">
        <v>6</v>
      </c>
      <c r="AT814">
        <v>0.21</v>
      </c>
      <c r="AU814" t="s">
        <v>6</v>
      </c>
      <c r="AV814">
        <v>0</v>
      </c>
      <c r="AW814">
        <v>2</v>
      </c>
      <c r="AX814">
        <v>16782967</v>
      </c>
      <c r="AY814">
        <v>1</v>
      </c>
      <c r="AZ814">
        <v>0</v>
      </c>
      <c r="BA814">
        <v>783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X814">
        <f>Y814*Source!I465</f>
        <v>4.1999999999999997E-3</v>
      </c>
      <c r="CY814">
        <f>AA814</f>
        <v>202.46</v>
      </c>
      <c r="CZ814">
        <f>AE814</f>
        <v>30.4</v>
      </c>
      <c r="DA814">
        <f>AI814</f>
        <v>6.66</v>
      </c>
      <c r="DB814">
        <f t="shared" si="147"/>
        <v>6.38</v>
      </c>
      <c r="DC814">
        <f t="shared" si="148"/>
        <v>0</v>
      </c>
    </row>
    <row r="815" spans="1:107" x14ac:dyDescent="0.2">
      <c r="A815">
        <f>ROW(Source!A465)</f>
        <v>465</v>
      </c>
      <c r="B815">
        <v>16781639</v>
      </c>
      <c r="C815">
        <v>16782954</v>
      </c>
      <c r="D815">
        <v>15170074</v>
      </c>
      <c r="E815">
        <v>1</v>
      </c>
      <c r="F815">
        <v>1</v>
      </c>
      <c r="G815">
        <v>1</v>
      </c>
      <c r="H815">
        <v>3</v>
      </c>
      <c r="I815" t="s">
        <v>953</v>
      </c>
      <c r="J815" t="s">
        <v>954</v>
      </c>
      <c r="K815" t="s">
        <v>955</v>
      </c>
      <c r="L815">
        <v>1355</v>
      </c>
      <c r="N815">
        <v>1010</v>
      </c>
      <c r="O815" t="s">
        <v>292</v>
      </c>
      <c r="P815" t="s">
        <v>292</v>
      </c>
      <c r="Q815">
        <v>100</v>
      </c>
      <c r="W815">
        <v>0</v>
      </c>
      <c r="X815">
        <v>1794244060</v>
      </c>
      <c r="Y815">
        <v>4.08</v>
      </c>
      <c r="AA815">
        <v>572.76</v>
      </c>
      <c r="AB815">
        <v>0</v>
      </c>
      <c r="AC815">
        <v>0</v>
      </c>
      <c r="AD815">
        <v>0</v>
      </c>
      <c r="AE815">
        <v>86</v>
      </c>
      <c r="AF815">
        <v>0</v>
      </c>
      <c r="AG815">
        <v>0</v>
      </c>
      <c r="AH815">
        <v>0</v>
      </c>
      <c r="AI815">
        <v>6.66</v>
      </c>
      <c r="AJ815">
        <v>1</v>
      </c>
      <c r="AK815">
        <v>1</v>
      </c>
      <c r="AL815">
        <v>1</v>
      </c>
      <c r="AN815">
        <v>0</v>
      </c>
      <c r="AO815">
        <v>1</v>
      </c>
      <c r="AP815">
        <v>0</v>
      </c>
      <c r="AQ815">
        <v>0</v>
      </c>
      <c r="AR815">
        <v>0</v>
      </c>
      <c r="AS815" t="s">
        <v>6</v>
      </c>
      <c r="AT815">
        <v>4.08</v>
      </c>
      <c r="AU815" t="s">
        <v>6</v>
      </c>
      <c r="AV815">
        <v>0</v>
      </c>
      <c r="AW815">
        <v>2</v>
      </c>
      <c r="AX815">
        <v>16782968</v>
      </c>
      <c r="AY815">
        <v>1</v>
      </c>
      <c r="AZ815">
        <v>0</v>
      </c>
      <c r="BA815">
        <v>784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X815">
        <f>Y815*Source!I465</f>
        <v>8.1600000000000006E-2</v>
      </c>
      <c r="CY815">
        <f>AA815</f>
        <v>572.76</v>
      </c>
      <c r="CZ815">
        <f>AE815</f>
        <v>86</v>
      </c>
      <c r="DA815">
        <f>AI815</f>
        <v>6.66</v>
      </c>
      <c r="DB815">
        <f t="shared" si="147"/>
        <v>350.88</v>
      </c>
      <c r="DC815">
        <f t="shared" si="148"/>
        <v>0</v>
      </c>
    </row>
    <row r="816" spans="1:107" x14ac:dyDescent="0.2">
      <c r="A816">
        <f>ROW(Source!A465)</f>
        <v>465</v>
      </c>
      <c r="B816">
        <v>16781639</v>
      </c>
      <c r="C816">
        <v>16782954</v>
      </c>
      <c r="D816">
        <v>15225218</v>
      </c>
      <c r="E816">
        <v>1</v>
      </c>
      <c r="F816">
        <v>1</v>
      </c>
      <c r="G816">
        <v>1</v>
      </c>
      <c r="H816">
        <v>3</v>
      </c>
      <c r="I816" t="s">
        <v>1033</v>
      </c>
      <c r="J816" t="s">
        <v>1034</v>
      </c>
      <c r="K816" t="s">
        <v>1035</v>
      </c>
      <c r="L816">
        <v>1348</v>
      </c>
      <c r="N816">
        <v>1009</v>
      </c>
      <c r="O816" t="s">
        <v>193</v>
      </c>
      <c r="P816" t="s">
        <v>193</v>
      </c>
      <c r="Q816">
        <v>1000</v>
      </c>
      <c r="W816">
        <v>0</v>
      </c>
      <c r="X816">
        <v>-781267</v>
      </c>
      <c r="Y816">
        <v>1.5299999999999999E-3</v>
      </c>
      <c r="AA816">
        <v>642290.4</v>
      </c>
      <c r="AB816">
        <v>0</v>
      </c>
      <c r="AC816">
        <v>0</v>
      </c>
      <c r="AD816">
        <v>0</v>
      </c>
      <c r="AE816">
        <v>96440</v>
      </c>
      <c r="AF816">
        <v>0</v>
      </c>
      <c r="AG816">
        <v>0</v>
      </c>
      <c r="AH816">
        <v>0</v>
      </c>
      <c r="AI816">
        <v>6.66</v>
      </c>
      <c r="AJ816">
        <v>1</v>
      </c>
      <c r="AK816">
        <v>1</v>
      </c>
      <c r="AL816">
        <v>1</v>
      </c>
      <c r="AN816">
        <v>0</v>
      </c>
      <c r="AO816">
        <v>1</v>
      </c>
      <c r="AP816">
        <v>0</v>
      </c>
      <c r="AQ816">
        <v>0</v>
      </c>
      <c r="AR816">
        <v>0</v>
      </c>
      <c r="AS816" t="s">
        <v>6</v>
      </c>
      <c r="AT816">
        <v>1.5299999999999999E-3</v>
      </c>
      <c r="AU816" t="s">
        <v>6</v>
      </c>
      <c r="AV816">
        <v>0</v>
      </c>
      <c r="AW816">
        <v>2</v>
      </c>
      <c r="AX816">
        <v>16782969</v>
      </c>
      <c r="AY816">
        <v>1</v>
      </c>
      <c r="AZ816">
        <v>0</v>
      </c>
      <c r="BA816">
        <v>785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X816">
        <f>Y816*Source!I465</f>
        <v>3.0599999999999998E-5</v>
      </c>
      <c r="CY816">
        <f>AA816</f>
        <v>642290.4</v>
      </c>
      <c r="CZ816">
        <f>AE816</f>
        <v>96440</v>
      </c>
      <c r="DA816">
        <f>AI816</f>
        <v>6.66</v>
      </c>
      <c r="DB816">
        <f t="shared" si="147"/>
        <v>147.55000000000001</v>
      </c>
      <c r="DC816">
        <f t="shared" si="148"/>
        <v>0</v>
      </c>
    </row>
    <row r="817" spans="1:107" x14ac:dyDescent="0.2">
      <c r="A817">
        <f>ROW(Source!A465)</f>
        <v>465</v>
      </c>
      <c r="B817">
        <v>16781639</v>
      </c>
      <c r="C817">
        <v>16782954</v>
      </c>
      <c r="D817">
        <v>15237887</v>
      </c>
      <c r="E817">
        <v>1</v>
      </c>
      <c r="F817">
        <v>1</v>
      </c>
      <c r="G817">
        <v>1</v>
      </c>
      <c r="H817">
        <v>3</v>
      </c>
      <c r="I817" t="s">
        <v>511</v>
      </c>
      <c r="J817" t="s">
        <v>513</v>
      </c>
      <c r="K817" t="s">
        <v>512</v>
      </c>
      <c r="L817">
        <v>1358</v>
      </c>
      <c r="N817">
        <v>1010</v>
      </c>
      <c r="O817" t="s">
        <v>439</v>
      </c>
      <c r="P817" t="s">
        <v>439</v>
      </c>
      <c r="Q817">
        <v>10</v>
      </c>
      <c r="W817">
        <v>0</v>
      </c>
      <c r="X817">
        <v>-1492260008</v>
      </c>
      <c r="Y817">
        <v>10</v>
      </c>
      <c r="AA817">
        <v>1038.29</v>
      </c>
      <c r="AB817">
        <v>0</v>
      </c>
      <c r="AC817">
        <v>0</v>
      </c>
      <c r="AD817">
        <v>0</v>
      </c>
      <c r="AE817">
        <v>155.9</v>
      </c>
      <c r="AF817">
        <v>0</v>
      </c>
      <c r="AG817">
        <v>0</v>
      </c>
      <c r="AH817">
        <v>0</v>
      </c>
      <c r="AI817">
        <v>6.66</v>
      </c>
      <c r="AJ817">
        <v>1</v>
      </c>
      <c r="AK817">
        <v>1</v>
      </c>
      <c r="AL817">
        <v>1</v>
      </c>
      <c r="AN817">
        <v>0</v>
      </c>
      <c r="AO817">
        <v>0</v>
      </c>
      <c r="AP817">
        <v>0</v>
      </c>
      <c r="AQ817">
        <v>0</v>
      </c>
      <c r="AR817">
        <v>0</v>
      </c>
      <c r="AS817" t="s">
        <v>6</v>
      </c>
      <c r="AT817">
        <v>10</v>
      </c>
      <c r="AU817" t="s">
        <v>6</v>
      </c>
      <c r="AV817">
        <v>0</v>
      </c>
      <c r="AW817">
        <v>1</v>
      </c>
      <c r="AX817">
        <v>-1</v>
      </c>
      <c r="AY817">
        <v>0</v>
      </c>
      <c r="AZ817">
        <v>0</v>
      </c>
      <c r="BA817" t="s">
        <v>6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X817">
        <f>Y817*Source!I465</f>
        <v>0.2</v>
      </c>
      <c r="CY817">
        <f>AA817</f>
        <v>1038.29</v>
      </c>
      <c r="CZ817">
        <f>AE817</f>
        <v>155.9</v>
      </c>
      <c r="DA817">
        <f>AI817</f>
        <v>6.66</v>
      </c>
      <c r="DB817">
        <f t="shared" si="147"/>
        <v>1559</v>
      </c>
      <c r="DC817">
        <f t="shared" si="148"/>
        <v>0</v>
      </c>
    </row>
    <row r="818" spans="1:107" x14ac:dyDescent="0.2">
      <c r="A818">
        <f>ROW(Source!A465)</f>
        <v>465</v>
      </c>
      <c r="B818">
        <v>16781639</v>
      </c>
      <c r="C818">
        <v>16782954</v>
      </c>
      <c r="D818">
        <v>15164559</v>
      </c>
      <c r="E818">
        <v>17</v>
      </c>
      <c r="F818">
        <v>1</v>
      </c>
      <c r="G818">
        <v>1</v>
      </c>
      <c r="H818">
        <v>3</v>
      </c>
      <c r="I818" t="s">
        <v>692</v>
      </c>
      <c r="J818" t="s">
        <v>6</v>
      </c>
      <c r="K818" t="s">
        <v>693</v>
      </c>
      <c r="L818">
        <v>1374</v>
      </c>
      <c r="N818">
        <v>1013</v>
      </c>
      <c r="O818" t="s">
        <v>694</v>
      </c>
      <c r="P818" t="s">
        <v>694</v>
      </c>
      <c r="Q818">
        <v>1</v>
      </c>
      <c r="W818">
        <v>0</v>
      </c>
      <c r="X818">
        <v>-1731369543</v>
      </c>
      <c r="Y818">
        <v>15.59</v>
      </c>
      <c r="AA818">
        <v>1</v>
      </c>
      <c r="AB818">
        <v>0</v>
      </c>
      <c r="AC818">
        <v>0</v>
      </c>
      <c r="AD818">
        <v>0</v>
      </c>
      <c r="AE818">
        <v>1</v>
      </c>
      <c r="AF818">
        <v>0</v>
      </c>
      <c r="AG818">
        <v>0</v>
      </c>
      <c r="AH818">
        <v>0</v>
      </c>
      <c r="AI818">
        <v>1</v>
      </c>
      <c r="AJ818">
        <v>1</v>
      </c>
      <c r="AK818">
        <v>1</v>
      </c>
      <c r="AL818">
        <v>1</v>
      </c>
      <c r="AN818">
        <v>0</v>
      </c>
      <c r="AO818">
        <v>1</v>
      </c>
      <c r="AP818">
        <v>0</v>
      </c>
      <c r="AQ818">
        <v>0</v>
      </c>
      <c r="AR818">
        <v>0</v>
      </c>
      <c r="AS818" t="s">
        <v>6</v>
      </c>
      <c r="AT818">
        <v>15.59</v>
      </c>
      <c r="AU818" t="s">
        <v>6</v>
      </c>
      <c r="AV818">
        <v>0</v>
      </c>
      <c r="AW818">
        <v>2</v>
      </c>
      <c r="AX818">
        <v>16782970</v>
      </c>
      <c r="AY818">
        <v>1</v>
      </c>
      <c r="AZ818">
        <v>0</v>
      </c>
      <c r="BA818">
        <v>786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X818">
        <f>Y818*Source!I465</f>
        <v>0.31180000000000002</v>
      </c>
      <c r="CY818">
        <f>AA818</f>
        <v>1</v>
      </c>
      <c r="CZ818">
        <f>AE818</f>
        <v>1</v>
      </c>
      <c r="DA818">
        <f>AI818</f>
        <v>1</v>
      </c>
      <c r="DB818">
        <f t="shared" si="147"/>
        <v>15.59</v>
      </c>
      <c r="DC818">
        <f t="shared" si="148"/>
        <v>0</v>
      </c>
    </row>
    <row r="819" spans="1:107" x14ac:dyDescent="0.2">
      <c r="A819">
        <f>ROW(Source!A468)</f>
        <v>468</v>
      </c>
      <c r="B819">
        <v>16781625</v>
      </c>
      <c r="C819">
        <v>16782998</v>
      </c>
      <c r="D819">
        <v>15430397</v>
      </c>
      <c r="E819">
        <v>1</v>
      </c>
      <c r="F819">
        <v>1</v>
      </c>
      <c r="G819">
        <v>1</v>
      </c>
      <c r="H819">
        <v>1</v>
      </c>
      <c r="I819" t="s">
        <v>695</v>
      </c>
      <c r="J819" t="s">
        <v>6</v>
      </c>
      <c r="K819" t="s">
        <v>696</v>
      </c>
      <c r="L819">
        <v>1191</v>
      </c>
      <c r="N819">
        <v>1013</v>
      </c>
      <c r="O819" t="s">
        <v>660</v>
      </c>
      <c r="P819" t="s">
        <v>660</v>
      </c>
      <c r="Q819">
        <v>1</v>
      </c>
      <c r="W819">
        <v>0</v>
      </c>
      <c r="X819">
        <v>-1081351934</v>
      </c>
      <c r="Y819">
        <v>8.56</v>
      </c>
      <c r="AA819">
        <v>0</v>
      </c>
      <c r="AB819">
        <v>0</v>
      </c>
      <c r="AC819">
        <v>0</v>
      </c>
      <c r="AD819">
        <v>9.4</v>
      </c>
      <c r="AE819">
        <v>0</v>
      </c>
      <c r="AF819">
        <v>0</v>
      </c>
      <c r="AG819">
        <v>0</v>
      </c>
      <c r="AH819">
        <v>9.4</v>
      </c>
      <c r="AI819">
        <v>1</v>
      </c>
      <c r="AJ819">
        <v>1</v>
      </c>
      <c r="AK819">
        <v>1</v>
      </c>
      <c r="AL819">
        <v>1</v>
      </c>
      <c r="AN819">
        <v>0</v>
      </c>
      <c r="AO819">
        <v>1</v>
      </c>
      <c r="AP819">
        <v>0</v>
      </c>
      <c r="AQ819">
        <v>0</v>
      </c>
      <c r="AR819">
        <v>0</v>
      </c>
      <c r="AS819" t="s">
        <v>6</v>
      </c>
      <c r="AT819">
        <v>8.56</v>
      </c>
      <c r="AU819" t="s">
        <v>6</v>
      </c>
      <c r="AV819">
        <v>1</v>
      </c>
      <c r="AW819">
        <v>2</v>
      </c>
      <c r="AX819">
        <v>16782999</v>
      </c>
      <c r="AY819">
        <v>1</v>
      </c>
      <c r="AZ819">
        <v>0</v>
      </c>
      <c r="BA819">
        <v>787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X819">
        <f>Y819*Source!I468</f>
        <v>4.28</v>
      </c>
      <c r="CY819">
        <f>AD819</f>
        <v>9.4</v>
      </c>
      <c r="CZ819">
        <f>AH819</f>
        <v>9.4</v>
      </c>
      <c r="DA819">
        <f>AL819</f>
        <v>1</v>
      </c>
      <c r="DB819">
        <f t="shared" si="147"/>
        <v>80.459999999999994</v>
      </c>
      <c r="DC819">
        <f t="shared" si="148"/>
        <v>0</v>
      </c>
    </row>
    <row r="820" spans="1:107" x14ac:dyDescent="0.2">
      <c r="A820">
        <f>ROW(Source!A468)</f>
        <v>468</v>
      </c>
      <c r="B820">
        <v>16781625</v>
      </c>
      <c r="C820">
        <v>16782998</v>
      </c>
      <c r="D820">
        <v>15430395</v>
      </c>
      <c r="E820">
        <v>1</v>
      </c>
      <c r="F820">
        <v>1</v>
      </c>
      <c r="G820">
        <v>1</v>
      </c>
      <c r="H820">
        <v>1</v>
      </c>
      <c r="I820" t="s">
        <v>661</v>
      </c>
      <c r="J820" t="s">
        <v>6</v>
      </c>
      <c r="K820" t="s">
        <v>662</v>
      </c>
      <c r="L820">
        <v>1191</v>
      </c>
      <c r="N820">
        <v>1013</v>
      </c>
      <c r="O820" t="s">
        <v>660</v>
      </c>
      <c r="P820" t="s">
        <v>660</v>
      </c>
      <c r="Q820">
        <v>1</v>
      </c>
      <c r="W820">
        <v>0</v>
      </c>
      <c r="X820">
        <v>-1417349443</v>
      </c>
      <c r="Y820">
        <v>2.27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1</v>
      </c>
      <c r="AJ820">
        <v>1</v>
      </c>
      <c r="AK820">
        <v>1</v>
      </c>
      <c r="AL820">
        <v>1</v>
      </c>
      <c r="AN820">
        <v>0</v>
      </c>
      <c r="AO820">
        <v>1</v>
      </c>
      <c r="AP820">
        <v>0</v>
      </c>
      <c r="AQ820">
        <v>0</v>
      </c>
      <c r="AR820">
        <v>0</v>
      </c>
      <c r="AS820" t="s">
        <v>6</v>
      </c>
      <c r="AT820">
        <v>2.27</v>
      </c>
      <c r="AU820" t="s">
        <v>6</v>
      </c>
      <c r="AV820">
        <v>2</v>
      </c>
      <c r="AW820">
        <v>2</v>
      </c>
      <c r="AX820">
        <v>16783000</v>
      </c>
      <c r="AY820">
        <v>1</v>
      </c>
      <c r="AZ820">
        <v>0</v>
      </c>
      <c r="BA820">
        <v>788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X820">
        <f>Y820*Source!I468</f>
        <v>1.135</v>
      </c>
      <c r="CY820">
        <f>AD820</f>
        <v>0</v>
      </c>
      <c r="CZ820">
        <f>AH820</f>
        <v>0</v>
      </c>
      <c r="DA820">
        <f>AL820</f>
        <v>1</v>
      </c>
      <c r="DB820">
        <f t="shared" si="147"/>
        <v>0</v>
      </c>
      <c r="DC820">
        <f t="shared" si="148"/>
        <v>0</v>
      </c>
    </row>
    <row r="821" spans="1:107" x14ac:dyDescent="0.2">
      <c r="A821">
        <f>ROW(Source!A468)</f>
        <v>468</v>
      </c>
      <c r="B821">
        <v>16781625</v>
      </c>
      <c r="C821">
        <v>16782998</v>
      </c>
      <c r="D821">
        <v>15247680</v>
      </c>
      <c r="E821">
        <v>1</v>
      </c>
      <c r="F821">
        <v>1</v>
      </c>
      <c r="G821">
        <v>1</v>
      </c>
      <c r="H821">
        <v>2</v>
      </c>
      <c r="I821" t="s">
        <v>671</v>
      </c>
      <c r="J821" t="s">
        <v>672</v>
      </c>
      <c r="K821" t="s">
        <v>673</v>
      </c>
      <c r="L821">
        <v>1368</v>
      </c>
      <c r="N821">
        <v>1011</v>
      </c>
      <c r="O821" t="s">
        <v>666</v>
      </c>
      <c r="P821" t="s">
        <v>666</v>
      </c>
      <c r="Q821">
        <v>1</v>
      </c>
      <c r="W821">
        <v>0</v>
      </c>
      <c r="X821">
        <v>-1718674368</v>
      </c>
      <c r="Y821">
        <v>0.1</v>
      </c>
      <c r="AA821">
        <v>0</v>
      </c>
      <c r="AB821">
        <v>111.99</v>
      </c>
      <c r="AC821">
        <v>13.5</v>
      </c>
      <c r="AD821">
        <v>0</v>
      </c>
      <c r="AE821">
        <v>0</v>
      </c>
      <c r="AF821">
        <v>111.99</v>
      </c>
      <c r="AG821">
        <v>13.5</v>
      </c>
      <c r="AH821">
        <v>0</v>
      </c>
      <c r="AI821">
        <v>1</v>
      </c>
      <c r="AJ821">
        <v>1</v>
      </c>
      <c r="AK821">
        <v>1</v>
      </c>
      <c r="AL821">
        <v>1</v>
      </c>
      <c r="AN821">
        <v>0</v>
      </c>
      <c r="AO821">
        <v>1</v>
      </c>
      <c r="AP821">
        <v>0</v>
      </c>
      <c r="AQ821">
        <v>0</v>
      </c>
      <c r="AR821">
        <v>0</v>
      </c>
      <c r="AS821" t="s">
        <v>6</v>
      </c>
      <c r="AT821">
        <v>0.1</v>
      </c>
      <c r="AU821" t="s">
        <v>6</v>
      </c>
      <c r="AV821">
        <v>0</v>
      </c>
      <c r="AW821">
        <v>2</v>
      </c>
      <c r="AX821">
        <v>16783001</v>
      </c>
      <c r="AY821">
        <v>1</v>
      </c>
      <c r="AZ821">
        <v>0</v>
      </c>
      <c r="BA821">
        <v>789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X821">
        <f>Y821*Source!I468</f>
        <v>0.05</v>
      </c>
      <c r="CY821">
        <f>AB821</f>
        <v>111.99</v>
      </c>
      <c r="CZ821">
        <f>AF821</f>
        <v>111.99</v>
      </c>
      <c r="DA821">
        <f>AJ821</f>
        <v>1</v>
      </c>
      <c r="DB821">
        <f t="shared" si="147"/>
        <v>11.2</v>
      </c>
      <c r="DC821">
        <f t="shared" si="148"/>
        <v>1.35</v>
      </c>
    </row>
    <row r="822" spans="1:107" x14ac:dyDescent="0.2">
      <c r="A822">
        <f>ROW(Source!A468)</f>
        <v>468</v>
      </c>
      <c r="B822">
        <v>16781625</v>
      </c>
      <c r="C822">
        <v>16782998</v>
      </c>
      <c r="D822">
        <v>15247962</v>
      </c>
      <c r="E822">
        <v>1</v>
      </c>
      <c r="F822">
        <v>1</v>
      </c>
      <c r="G822">
        <v>1</v>
      </c>
      <c r="H822">
        <v>2</v>
      </c>
      <c r="I822" t="s">
        <v>1036</v>
      </c>
      <c r="J822" t="s">
        <v>1037</v>
      </c>
      <c r="K822" t="s">
        <v>1038</v>
      </c>
      <c r="L822">
        <v>1368</v>
      </c>
      <c r="N822">
        <v>1011</v>
      </c>
      <c r="O822" t="s">
        <v>666</v>
      </c>
      <c r="P822" t="s">
        <v>666</v>
      </c>
      <c r="Q822">
        <v>1</v>
      </c>
      <c r="W822">
        <v>0</v>
      </c>
      <c r="X822">
        <v>68519795</v>
      </c>
      <c r="Y822">
        <v>2.0699999999999998</v>
      </c>
      <c r="AA822">
        <v>0</v>
      </c>
      <c r="AB822">
        <v>29.6</v>
      </c>
      <c r="AC822">
        <v>10.06</v>
      </c>
      <c r="AD822">
        <v>0</v>
      </c>
      <c r="AE822">
        <v>0</v>
      </c>
      <c r="AF822">
        <v>29.6</v>
      </c>
      <c r="AG822">
        <v>10.06</v>
      </c>
      <c r="AH822">
        <v>0</v>
      </c>
      <c r="AI822">
        <v>1</v>
      </c>
      <c r="AJ822">
        <v>1</v>
      </c>
      <c r="AK822">
        <v>1</v>
      </c>
      <c r="AL822">
        <v>1</v>
      </c>
      <c r="AN822">
        <v>0</v>
      </c>
      <c r="AO822">
        <v>1</v>
      </c>
      <c r="AP822">
        <v>0</v>
      </c>
      <c r="AQ822">
        <v>0</v>
      </c>
      <c r="AR822">
        <v>0</v>
      </c>
      <c r="AS822" t="s">
        <v>6</v>
      </c>
      <c r="AT822">
        <v>2.0699999999999998</v>
      </c>
      <c r="AU822" t="s">
        <v>6</v>
      </c>
      <c r="AV822">
        <v>0</v>
      </c>
      <c r="AW822">
        <v>2</v>
      </c>
      <c r="AX822">
        <v>16783002</v>
      </c>
      <c r="AY822">
        <v>1</v>
      </c>
      <c r="AZ822">
        <v>0</v>
      </c>
      <c r="BA822">
        <v>790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X822">
        <f>Y822*Source!I468</f>
        <v>1.0349999999999999</v>
      </c>
      <c r="CY822">
        <f>AB822</f>
        <v>29.6</v>
      </c>
      <c r="CZ822">
        <f>AF822</f>
        <v>29.6</v>
      </c>
      <c r="DA822">
        <f>AJ822</f>
        <v>1</v>
      </c>
      <c r="DB822">
        <f t="shared" si="147"/>
        <v>61.27</v>
      </c>
      <c r="DC822">
        <f t="shared" si="148"/>
        <v>20.82</v>
      </c>
    </row>
    <row r="823" spans="1:107" x14ac:dyDescent="0.2">
      <c r="A823">
        <f>ROW(Source!A468)</f>
        <v>468</v>
      </c>
      <c r="B823">
        <v>16781625</v>
      </c>
      <c r="C823">
        <v>16782998</v>
      </c>
      <c r="D823">
        <v>15249073</v>
      </c>
      <c r="E823">
        <v>1</v>
      </c>
      <c r="F823">
        <v>1</v>
      </c>
      <c r="G823">
        <v>1</v>
      </c>
      <c r="H823">
        <v>2</v>
      </c>
      <c r="I823" t="s">
        <v>674</v>
      </c>
      <c r="J823" t="s">
        <v>675</v>
      </c>
      <c r="K823" t="s">
        <v>676</v>
      </c>
      <c r="L823">
        <v>1368</v>
      </c>
      <c r="N823">
        <v>1011</v>
      </c>
      <c r="O823" t="s">
        <v>666</v>
      </c>
      <c r="P823" t="s">
        <v>666</v>
      </c>
      <c r="Q823">
        <v>1</v>
      </c>
      <c r="W823">
        <v>0</v>
      </c>
      <c r="X823">
        <v>1372534845</v>
      </c>
      <c r="Y823">
        <v>0.1</v>
      </c>
      <c r="AA823">
        <v>0</v>
      </c>
      <c r="AB823">
        <v>65.709999999999994</v>
      </c>
      <c r="AC823">
        <v>11.6</v>
      </c>
      <c r="AD823">
        <v>0</v>
      </c>
      <c r="AE823">
        <v>0</v>
      </c>
      <c r="AF823">
        <v>65.709999999999994</v>
      </c>
      <c r="AG823">
        <v>11.6</v>
      </c>
      <c r="AH823">
        <v>0</v>
      </c>
      <c r="AI823">
        <v>1</v>
      </c>
      <c r="AJ823">
        <v>1</v>
      </c>
      <c r="AK823">
        <v>1</v>
      </c>
      <c r="AL823">
        <v>1</v>
      </c>
      <c r="AN823">
        <v>0</v>
      </c>
      <c r="AO823">
        <v>1</v>
      </c>
      <c r="AP823">
        <v>0</v>
      </c>
      <c r="AQ823">
        <v>0</v>
      </c>
      <c r="AR823">
        <v>0</v>
      </c>
      <c r="AS823" t="s">
        <v>6</v>
      </c>
      <c r="AT823">
        <v>0.1</v>
      </c>
      <c r="AU823" t="s">
        <v>6</v>
      </c>
      <c r="AV823">
        <v>0</v>
      </c>
      <c r="AW823">
        <v>2</v>
      </c>
      <c r="AX823">
        <v>16783003</v>
      </c>
      <c r="AY823">
        <v>1</v>
      </c>
      <c r="AZ823">
        <v>0</v>
      </c>
      <c r="BA823">
        <v>791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X823">
        <f>Y823*Source!I468</f>
        <v>0.05</v>
      </c>
      <c r="CY823">
        <f>AB823</f>
        <v>65.709999999999994</v>
      </c>
      <c r="CZ823">
        <f>AF823</f>
        <v>65.709999999999994</v>
      </c>
      <c r="DA823">
        <f>AJ823</f>
        <v>1</v>
      </c>
      <c r="DB823">
        <f t="shared" si="147"/>
        <v>6.57</v>
      </c>
      <c r="DC823">
        <f t="shared" si="148"/>
        <v>1.1599999999999999</v>
      </c>
    </row>
    <row r="824" spans="1:107" x14ac:dyDescent="0.2">
      <c r="A824">
        <f>ROW(Source!A468)</f>
        <v>468</v>
      </c>
      <c r="B824">
        <v>16781625</v>
      </c>
      <c r="C824">
        <v>16782998</v>
      </c>
      <c r="D824">
        <v>15249377</v>
      </c>
      <c r="E824">
        <v>1</v>
      </c>
      <c r="F824">
        <v>1</v>
      </c>
      <c r="G824">
        <v>1</v>
      </c>
      <c r="H824">
        <v>2</v>
      </c>
      <c r="I824" t="s">
        <v>677</v>
      </c>
      <c r="J824" t="s">
        <v>678</v>
      </c>
      <c r="K824" t="s">
        <v>679</v>
      </c>
      <c r="L824">
        <v>1368</v>
      </c>
      <c r="N824">
        <v>1011</v>
      </c>
      <c r="O824" t="s">
        <v>666</v>
      </c>
      <c r="P824" t="s">
        <v>666</v>
      </c>
      <c r="Q824">
        <v>1</v>
      </c>
      <c r="W824">
        <v>0</v>
      </c>
      <c r="X824">
        <v>-353815937</v>
      </c>
      <c r="Y824">
        <v>1.93</v>
      </c>
      <c r="AA824">
        <v>0</v>
      </c>
      <c r="AB824">
        <v>8.1</v>
      </c>
      <c r="AC824">
        <v>0</v>
      </c>
      <c r="AD824">
        <v>0</v>
      </c>
      <c r="AE824">
        <v>0</v>
      </c>
      <c r="AF824">
        <v>8.1</v>
      </c>
      <c r="AG824">
        <v>0</v>
      </c>
      <c r="AH824">
        <v>0</v>
      </c>
      <c r="AI824">
        <v>1</v>
      </c>
      <c r="AJ824">
        <v>1</v>
      </c>
      <c r="AK824">
        <v>1</v>
      </c>
      <c r="AL824">
        <v>1</v>
      </c>
      <c r="AN824">
        <v>0</v>
      </c>
      <c r="AO824">
        <v>1</v>
      </c>
      <c r="AP824">
        <v>0</v>
      </c>
      <c r="AQ824">
        <v>0</v>
      </c>
      <c r="AR824">
        <v>0</v>
      </c>
      <c r="AS824" t="s">
        <v>6</v>
      </c>
      <c r="AT824">
        <v>1.93</v>
      </c>
      <c r="AU824" t="s">
        <v>6</v>
      </c>
      <c r="AV824">
        <v>0</v>
      </c>
      <c r="AW824">
        <v>2</v>
      </c>
      <c r="AX824">
        <v>16783004</v>
      </c>
      <c r="AY824">
        <v>1</v>
      </c>
      <c r="AZ824">
        <v>0</v>
      </c>
      <c r="BA824">
        <v>792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X824">
        <f>Y824*Source!I468</f>
        <v>0.96499999999999997</v>
      </c>
      <c r="CY824">
        <f>AB824</f>
        <v>8.1</v>
      </c>
      <c r="CZ824">
        <f>AF824</f>
        <v>8.1</v>
      </c>
      <c r="DA824">
        <f>AJ824</f>
        <v>1</v>
      </c>
      <c r="DB824">
        <f t="shared" si="147"/>
        <v>15.63</v>
      </c>
      <c r="DC824">
        <f t="shared" si="148"/>
        <v>0</v>
      </c>
    </row>
    <row r="825" spans="1:107" x14ac:dyDescent="0.2">
      <c r="A825">
        <f>ROW(Source!A468)</f>
        <v>468</v>
      </c>
      <c r="B825">
        <v>16781625</v>
      </c>
      <c r="C825">
        <v>16782998</v>
      </c>
      <c r="D825">
        <v>15168752</v>
      </c>
      <c r="E825">
        <v>1</v>
      </c>
      <c r="F825">
        <v>1</v>
      </c>
      <c r="G825">
        <v>1</v>
      </c>
      <c r="H825">
        <v>3</v>
      </c>
      <c r="I825" t="s">
        <v>680</v>
      </c>
      <c r="J825" t="s">
        <v>681</v>
      </c>
      <c r="K825" t="s">
        <v>682</v>
      </c>
      <c r="L825">
        <v>1346</v>
      </c>
      <c r="N825">
        <v>1009</v>
      </c>
      <c r="O825" t="s">
        <v>201</v>
      </c>
      <c r="P825" t="s">
        <v>201</v>
      </c>
      <c r="Q825">
        <v>1</v>
      </c>
      <c r="W825">
        <v>0</v>
      </c>
      <c r="X825">
        <v>586013393</v>
      </c>
      <c r="Y825">
        <v>2.14</v>
      </c>
      <c r="AA825">
        <v>10.57</v>
      </c>
      <c r="AB825">
        <v>0</v>
      </c>
      <c r="AC825">
        <v>0</v>
      </c>
      <c r="AD825">
        <v>0</v>
      </c>
      <c r="AE825">
        <v>10.57</v>
      </c>
      <c r="AF825">
        <v>0</v>
      </c>
      <c r="AG825">
        <v>0</v>
      </c>
      <c r="AH825">
        <v>0</v>
      </c>
      <c r="AI825">
        <v>1</v>
      </c>
      <c r="AJ825">
        <v>1</v>
      </c>
      <c r="AK825">
        <v>1</v>
      </c>
      <c r="AL825">
        <v>1</v>
      </c>
      <c r="AN825">
        <v>0</v>
      </c>
      <c r="AO825">
        <v>1</v>
      </c>
      <c r="AP825">
        <v>0</v>
      </c>
      <c r="AQ825">
        <v>0</v>
      </c>
      <c r="AR825">
        <v>0</v>
      </c>
      <c r="AS825" t="s">
        <v>6</v>
      </c>
      <c r="AT825">
        <v>2.14</v>
      </c>
      <c r="AU825" t="s">
        <v>6</v>
      </c>
      <c r="AV825">
        <v>0</v>
      </c>
      <c r="AW825">
        <v>2</v>
      </c>
      <c r="AX825">
        <v>16783005</v>
      </c>
      <c r="AY825">
        <v>1</v>
      </c>
      <c r="AZ825">
        <v>0</v>
      </c>
      <c r="BA825">
        <v>793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X825">
        <f>Y825*Source!I468</f>
        <v>1.07</v>
      </c>
      <c r="CY825">
        <f t="shared" ref="CY825:CY831" si="149">AA825</f>
        <v>10.57</v>
      </c>
      <c r="CZ825">
        <f t="shared" ref="CZ825:CZ831" si="150">AE825</f>
        <v>10.57</v>
      </c>
      <c r="DA825">
        <f t="shared" ref="DA825:DA831" si="151">AI825</f>
        <v>1</v>
      </c>
      <c r="DB825">
        <f t="shared" si="147"/>
        <v>22.62</v>
      </c>
      <c r="DC825">
        <f t="shared" si="148"/>
        <v>0</v>
      </c>
    </row>
    <row r="826" spans="1:107" x14ac:dyDescent="0.2">
      <c r="A826">
        <f>ROW(Source!A468)</f>
        <v>468</v>
      </c>
      <c r="B826">
        <v>16781625</v>
      </c>
      <c r="C826">
        <v>16782998</v>
      </c>
      <c r="D826">
        <v>15169942</v>
      </c>
      <c r="E826">
        <v>1</v>
      </c>
      <c r="F826">
        <v>1</v>
      </c>
      <c r="G826">
        <v>1</v>
      </c>
      <c r="H826">
        <v>3</v>
      </c>
      <c r="I826" t="s">
        <v>683</v>
      </c>
      <c r="J826" t="s">
        <v>684</v>
      </c>
      <c r="K826" t="s">
        <v>685</v>
      </c>
      <c r="L826">
        <v>1346</v>
      </c>
      <c r="N826">
        <v>1009</v>
      </c>
      <c r="O826" t="s">
        <v>201</v>
      </c>
      <c r="P826" t="s">
        <v>201</v>
      </c>
      <c r="Q826">
        <v>1</v>
      </c>
      <c r="W826">
        <v>0</v>
      </c>
      <c r="X826">
        <v>103900845</v>
      </c>
      <c r="Y826">
        <v>1.25</v>
      </c>
      <c r="AA826">
        <v>9.0399999999999991</v>
      </c>
      <c r="AB826">
        <v>0</v>
      </c>
      <c r="AC826">
        <v>0</v>
      </c>
      <c r="AD826">
        <v>0</v>
      </c>
      <c r="AE826">
        <v>9.0399999999999991</v>
      </c>
      <c r="AF826">
        <v>0</v>
      </c>
      <c r="AG826">
        <v>0</v>
      </c>
      <c r="AH826">
        <v>0</v>
      </c>
      <c r="AI826">
        <v>1</v>
      </c>
      <c r="AJ826">
        <v>1</v>
      </c>
      <c r="AK826">
        <v>1</v>
      </c>
      <c r="AL826">
        <v>1</v>
      </c>
      <c r="AN826">
        <v>0</v>
      </c>
      <c r="AO826">
        <v>1</v>
      </c>
      <c r="AP826">
        <v>0</v>
      </c>
      <c r="AQ826">
        <v>0</v>
      </c>
      <c r="AR826">
        <v>0</v>
      </c>
      <c r="AS826" t="s">
        <v>6</v>
      </c>
      <c r="AT826">
        <v>1.25</v>
      </c>
      <c r="AU826" t="s">
        <v>6</v>
      </c>
      <c r="AV826">
        <v>0</v>
      </c>
      <c r="AW826">
        <v>2</v>
      </c>
      <c r="AX826">
        <v>16783006</v>
      </c>
      <c r="AY826">
        <v>1</v>
      </c>
      <c r="AZ826">
        <v>0</v>
      </c>
      <c r="BA826">
        <v>794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X826">
        <f>Y826*Source!I468</f>
        <v>0.625</v>
      </c>
      <c r="CY826">
        <f t="shared" si="149"/>
        <v>9.0399999999999991</v>
      </c>
      <c r="CZ826">
        <f t="shared" si="150"/>
        <v>9.0399999999999991</v>
      </c>
      <c r="DA826">
        <f t="shared" si="151"/>
        <v>1</v>
      </c>
      <c r="DB826">
        <f t="shared" si="147"/>
        <v>11.3</v>
      </c>
      <c r="DC826">
        <f t="shared" si="148"/>
        <v>0</v>
      </c>
    </row>
    <row r="827" spans="1:107" x14ac:dyDescent="0.2">
      <c r="A827">
        <f>ROW(Source!A468)</f>
        <v>468</v>
      </c>
      <c r="B827">
        <v>16781625</v>
      </c>
      <c r="C827">
        <v>16782998</v>
      </c>
      <c r="D827">
        <v>15170074</v>
      </c>
      <c r="E827">
        <v>1</v>
      </c>
      <c r="F827">
        <v>1</v>
      </c>
      <c r="G827">
        <v>1</v>
      </c>
      <c r="H827">
        <v>3</v>
      </c>
      <c r="I827" t="s">
        <v>953</v>
      </c>
      <c r="J827" t="s">
        <v>954</v>
      </c>
      <c r="K827" t="s">
        <v>955</v>
      </c>
      <c r="L827">
        <v>1355</v>
      </c>
      <c r="N827">
        <v>1010</v>
      </c>
      <c r="O827" t="s">
        <v>292</v>
      </c>
      <c r="P827" t="s">
        <v>292</v>
      </c>
      <c r="Q827">
        <v>100</v>
      </c>
      <c r="W827">
        <v>0</v>
      </c>
      <c r="X827">
        <v>1794244060</v>
      </c>
      <c r="Y827">
        <v>0.3</v>
      </c>
      <c r="AA827">
        <v>86</v>
      </c>
      <c r="AB827">
        <v>0</v>
      </c>
      <c r="AC827">
        <v>0</v>
      </c>
      <c r="AD827">
        <v>0</v>
      </c>
      <c r="AE827">
        <v>86</v>
      </c>
      <c r="AF827">
        <v>0</v>
      </c>
      <c r="AG827">
        <v>0</v>
      </c>
      <c r="AH827">
        <v>0</v>
      </c>
      <c r="AI827">
        <v>1</v>
      </c>
      <c r="AJ827">
        <v>1</v>
      </c>
      <c r="AK827">
        <v>1</v>
      </c>
      <c r="AL827">
        <v>1</v>
      </c>
      <c r="AN827">
        <v>0</v>
      </c>
      <c r="AO827">
        <v>1</v>
      </c>
      <c r="AP827">
        <v>0</v>
      </c>
      <c r="AQ827">
        <v>0</v>
      </c>
      <c r="AR827">
        <v>0</v>
      </c>
      <c r="AS827" t="s">
        <v>6</v>
      </c>
      <c r="AT827">
        <v>0.3</v>
      </c>
      <c r="AU827" t="s">
        <v>6</v>
      </c>
      <c r="AV827">
        <v>0</v>
      </c>
      <c r="AW827">
        <v>2</v>
      </c>
      <c r="AX827">
        <v>16783007</v>
      </c>
      <c r="AY827">
        <v>1</v>
      </c>
      <c r="AZ827">
        <v>0</v>
      </c>
      <c r="BA827">
        <v>795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X827">
        <f>Y827*Source!I468</f>
        <v>0.15</v>
      </c>
      <c r="CY827">
        <f t="shared" si="149"/>
        <v>86</v>
      </c>
      <c r="CZ827">
        <f t="shared" si="150"/>
        <v>86</v>
      </c>
      <c r="DA827">
        <f t="shared" si="151"/>
        <v>1</v>
      </c>
      <c r="DB827">
        <f t="shared" si="147"/>
        <v>25.8</v>
      </c>
      <c r="DC827">
        <f t="shared" si="148"/>
        <v>0</v>
      </c>
    </row>
    <row r="828" spans="1:107" x14ac:dyDescent="0.2">
      <c r="A828">
        <f>ROW(Source!A468)</f>
        <v>468</v>
      </c>
      <c r="B828">
        <v>16781625</v>
      </c>
      <c r="C828">
        <v>16782998</v>
      </c>
      <c r="D828">
        <v>15217313</v>
      </c>
      <c r="E828">
        <v>1</v>
      </c>
      <c r="F828">
        <v>1</v>
      </c>
      <c r="G828">
        <v>1</v>
      </c>
      <c r="H828">
        <v>3</v>
      </c>
      <c r="I828" t="s">
        <v>1039</v>
      </c>
      <c r="J828" t="s">
        <v>1040</v>
      </c>
      <c r="K828" t="s">
        <v>1041</v>
      </c>
      <c r="L828">
        <v>1354</v>
      </c>
      <c r="N828">
        <v>1010</v>
      </c>
      <c r="O828" t="s">
        <v>378</v>
      </c>
      <c r="P828" t="s">
        <v>378</v>
      </c>
      <c r="Q828">
        <v>1</v>
      </c>
      <c r="W828">
        <v>0</v>
      </c>
      <c r="X828">
        <v>365674879</v>
      </c>
      <c r="Y828">
        <v>30</v>
      </c>
      <c r="AA828">
        <v>10.54</v>
      </c>
      <c r="AB828">
        <v>0</v>
      </c>
      <c r="AC828">
        <v>0</v>
      </c>
      <c r="AD828">
        <v>0</v>
      </c>
      <c r="AE828">
        <v>10.54</v>
      </c>
      <c r="AF828">
        <v>0</v>
      </c>
      <c r="AG828">
        <v>0</v>
      </c>
      <c r="AH828">
        <v>0</v>
      </c>
      <c r="AI828">
        <v>1</v>
      </c>
      <c r="AJ828">
        <v>1</v>
      </c>
      <c r="AK828">
        <v>1</v>
      </c>
      <c r="AL828">
        <v>1</v>
      </c>
      <c r="AN828">
        <v>0</v>
      </c>
      <c r="AO828">
        <v>1</v>
      </c>
      <c r="AP828">
        <v>0</v>
      </c>
      <c r="AQ828">
        <v>0</v>
      </c>
      <c r="AR828">
        <v>0</v>
      </c>
      <c r="AS828" t="s">
        <v>6</v>
      </c>
      <c r="AT828">
        <v>30</v>
      </c>
      <c r="AU828" t="s">
        <v>6</v>
      </c>
      <c r="AV828">
        <v>0</v>
      </c>
      <c r="AW828">
        <v>2</v>
      </c>
      <c r="AX828">
        <v>16783008</v>
      </c>
      <c r="AY828">
        <v>1</v>
      </c>
      <c r="AZ828">
        <v>0</v>
      </c>
      <c r="BA828">
        <v>796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X828">
        <f>Y828*Source!I468</f>
        <v>15</v>
      </c>
      <c r="CY828">
        <f t="shared" si="149"/>
        <v>10.54</v>
      </c>
      <c r="CZ828">
        <f t="shared" si="150"/>
        <v>10.54</v>
      </c>
      <c r="DA828">
        <f t="shared" si="151"/>
        <v>1</v>
      </c>
      <c r="DB828">
        <f t="shared" si="147"/>
        <v>316.2</v>
      </c>
      <c r="DC828">
        <f t="shared" si="148"/>
        <v>0</v>
      </c>
    </row>
    <row r="829" spans="1:107" x14ac:dyDescent="0.2">
      <c r="A829">
        <f>ROW(Source!A468)</f>
        <v>468</v>
      </c>
      <c r="B829">
        <v>16781625</v>
      </c>
      <c r="C829">
        <v>16782998</v>
      </c>
      <c r="D829">
        <v>15218661</v>
      </c>
      <c r="E829">
        <v>1</v>
      </c>
      <c r="F829">
        <v>1</v>
      </c>
      <c r="G829">
        <v>1</v>
      </c>
      <c r="H829">
        <v>3</v>
      </c>
      <c r="I829" t="s">
        <v>519</v>
      </c>
      <c r="J829" t="s">
        <v>521</v>
      </c>
      <c r="K829" t="s">
        <v>520</v>
      </c>
      <c r="L829">
        <v>1301</v>
      </c>
      <c r="N829">
        <v>1003</v>
      </c>
      <c r="O829" t="s">
        <v>284</v>
      </c>
      <c r="P829" t="s">
        <v>284</v>
      </c>
      <c r="Q829">
        <v>1</v>
      </c>
      <c r="W829">
        <v>0</v>
      </c>
      <c r="X829">
        <v>-563477267</v>
      </c>
      <c r="Y829">
        <v>100</v>
      </c>
      <c r="AA829">
        <v>26.11</v>
      </c>
      <c r="AB829">
        <v>0</v>
      </c>
      <c r="AC829">
        <v>0</v>
      </c>
      <c r="AD829">
        <v>0</v>
      </c>
      <c r="AE829">
        <v>26.11</v>
      </c>
      <c r="AF829">
        <v>0</v>
      </c>
      <c r="AG829">
        <v>0</v>
      </c>
      <c r="AH829">
        <v>0</v>
      </c>
      <c r="AI829">
        <v>1</v>
      </c>
      <c r="AJ829">
        <v>1</v>
      </c>
      <c r="AK829">
        <v>1</v>
      </c>
      <c r="AL829">
        <v>1</v>
      </c>
      <c r="AN829">
        <v>0</v>
      </c>
      <c r="AO829">
        <v>0</v>
      </c>
      <c r="AP829">
        <v>0</v>
      </c>
      <c r="AQ829">
        <v>0</v>
      </c>
      <c r="AR829">
        <v>0</v>
      </c>
      <c r="AS829" t="s">
        <v>6</v>
      </c>
      <c r="AT829">
        <v>100</v>
      </c>
      <c r="AU829" t="s">
        <v>6</v>
      </c>
      <c r="AV829">
        <v>0</v>
      </c>
      <c r="AW829">
        <v>1</v>
      </c>
      <c r="AX829">
        <v>-1</v>
      </c>
      <c r="AY829">
        <v>0</v>
      </c>
      <c r="AZ829">
        <v>0</v>
      </c>
      <c r="BA829" t="s">
        <v>6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X829">
        <f>Y829*Source!I468</f>
        <v>50</v>
      </c>
      <c r="CY829">
        <f t="shared" si="149"/>
        <v>26.11</v>
      </c>
      <c r="CZ829">
        <f t="shared" si="150"/>
        <v>26.11</v>
      </c>
      <c r="DA829">
        <f t="shared" si="151"/>
        <v>1</v>
      </c>
      <c r="DB829">
        <f t="shared" si="147"/>
        <v>2611</v>
      </c>
      <c r="DC829">
        <f t="shared" si="148"/>
        <v>0</v>
      </c>
    </row>
    <row r="830" spans="1:107" x14ac:dyDescent="0.2">
      <c r="A830">
        <f>ROW(Source!A468)</f>
        <v>468</v>
      </c>
      <c r="B830">
        <v>16781625</v>
      </c>
      <c r="C830">
        <v>16782998</v>
      </c>
      <c r="D830">
        <v>15219265</v>
      </c>
      <c r="E830">
        <v>1</v>
      </c>
      <c r="F830">
        <v>1</v>
      </c>
      <c r="G830">
        <v>1</v>
      </c>
      <c r="H830">
        <v>3</v>
      </c>
      <c r="I830" t="s">
        <v>1042</v>
      </c>
      <c r="J830" t="s">
        <v>1043</v>
      </c>
      <c r="K830" t="s">
        <v>1044</v>
      </c>
      <c r="L830">
        <v>1354</v>
      </c>
      <c r="N830">
        <v>1010</v>
      </c>
      <c r="O830" t="s">
        <v>378</v>
      </c>
      <c r="P830" t="s">
        <v>378</v>
      </c>
      <c r="Q830">
        <v>1</v>
      </c>
      <c r="W830">
        <v>0</v>
      </c>
      <c r="X830">
        <v>1761059010</v>
      </c>
      <c r="Y830">
        <v>6</v>
      </c>
      <c r="AA830">
        <v>5</v>
      </c>
      <c r="AB830">
        <v>0</v>
      </c>
      <c r="AC830">
        <v>0</v>
      </c>
      <c r="AD830">
        <v>0</v>
      </c>
      <c r="AE830">
        <v>5</v>
      </c>
      <c r="AF830">
        <v>0</v>
      </c>
      <c r="AG830">
        <v>0</v>
      </c>
      <c r="AH830">
        <v>0</v>
      </c>
      <c r="AI830">
        <v>1</v>
      </c>
      <c r="AJ830">
        <v>1</v>
      </c>
      <c r="AK830">
        <v>1</v>
      </c>
      <c r="AL830">
        <v>1</v>
      </c>
      <c r="AN830">
        <v>0</v>
      </c>
      <c r="AO830">
        <v>1</v>
      </c>
      <c r="AP830">
        <v>0</v>
      </c>
      <c r="AQ830">
        <v>0</v>
      </c>
      <c r="AR830">
        <v>0</v>
      </c>
      <c r="AS830" t="s">
        <v>6</v>
      </c>
      <c r="AT830">
        <v>6</v>
      </c>
      <c r="AU830" t="s">
        <v>6</v>
      </c>
      <c r="AV830">
        <v>0</v>
      </c>
      <c r="AW830">
        <v>2</v>
      </c>
      <c r="AX830">
        <v>16783009</v>
      </c>
      <c r="AY830">
        <v>1</v>
      </c>
      <c r="AZ830">
        <v>0</v>
      </c>
      <c r="BA830">
        <v>797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X830">
        <f>Y830*Source!I468</f>
        <v>3</v>
      </c>
      <c r="CY830">
        <f t="shared" si="149"/>
        <v>5</v>
      </c>
      <c r="CZ830">
        <f t="shared" si="150"/>
        <v>5</v>
      </c>
      <c r="DA830">
        <f t="shared" si="151"/>
        <v>1</v>
      </c>
      <c r="DB830">
        <f t="shared" si="147"/>
        <v>30</v>
      </c>
      <c r="DC830">
        <f t="shared" si="148"/>
        <v>0</v>
      </c>
    </row>
    <row r="831" spans="1:107" x14ac:dyDescent="0.2">
      <c r="A831">
        <f>ROW(Source!A468)</f>
        <v>468</v>
      </c>
      <c r="B831">
        <v>16781625</v>
      </c>
      <c r="C831">
        <v>16782998</v>
      </c>
      <c r="D831">
        <v>15164559</v>
      </c>
      <c r="E831">
        <v>17</v>
      </c>
      <c r="F831">
        <v>1</v>
      </c>
      <c r="G831">
        <v>1</v>
      </c>
      <c r="H831">
        <v>3</v>
      </c>
      <c r="I831" t="s">
        <v>692</v>
      </c>
      <c r="J831" t="s">
        <v>6</v>
      </c>
      <c r="K831" t="s">
        <v>693</v>
      </c>
      <c r="L831">
        <v>1374</v>
      </c>
      <c r="N831">
        <v>1013</v>
      </c>
      <c r="O831" t="s">
        <v>694</v>
      </c>
      <c r="P831" t="s">
        <v>694</v>
      </c>
      <c r="Q831">
        <v>1</v>
      </c>
      <c r="W831">
        <v>0</v>
      </c>
      <c r="X831">
        <v>-1731369543</v>
      </c>
      <c r="Y831">
        <v>1.61</v>
      </c>
      <c r="AA831">
        <v>1</v>
      </c>
      <c r="AB831">
        <v>0</v>
      </c>
      <c r="AC831">
        <v>0</v>
      </c>
      <c r="AD831">
        <v>0</v>
      </c>
      <c r="AE831">
        <v>1</v>
      </c>
      <c r="AF831">
        <v>0</v>
      </c>
      <c r="AG831">
        <v>0</v>
      </c>
      <c r="AH831">
        <v>0</v>
      </c>
      <c r="AI831">
        <v>1</v>
      </c>
      <c r="AJ831">
        <v>1</v>
      </c>
      <c r="AK831">
        <v>1</v>
      </c>
      <c r="AL831">
        <v>1</v>
      </c>
      <c r="AN831">
        <v>0</v>
      </c>
      <c r="AO831">
        <v>1</v>
      </c>
      <c r="AP831">
        <v>0</v>
      </c>
      <c r="AQ831">
        <v>0</v>
      </c>
      <c r="AR831">
        <v>0</v>
      </c>
      <c r="AS831" t="s">
        <v>6</v>
      </c>
      <c r="AT831">
        <v>1.61</v>
      </c>
      <c r="AU831" t="s">
        <v>6</v>
      </c>
      <c r="AV831">
        <v>0</v>
      </c>
      <c r="AW831">
        <v>2</v>
      </c>
      <c r="AX831">
        <v>16783010</v>
      </c>
      <c r="AY831">
        <v>1</v>
      </c>
      <c r="AZ831">
        <v>0</v>
      </c>
      <c r="BA831">
        <v>798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X831">
        <f>Y831*Source!I468</f>
        <v>0.80500000000000005</v>
      </c>
      <c r="CY831">
        <f t="shared" si="149"/>
        <v>1</v>
      </c>
      <c r="CZ831">
        <f t="shared" si="150"/>
        <v>1</v>
      </c>
      <c r="DA831">
        <f t="shared" si="151"/>
        <v>1</v>
      </c>
      <c r="DB831">
        <f t="shared" si="147"/>
        <v>1.61</v>
      </c>
      <c r="DC831">
        <f t="shared" si="148"/>
        <v>0</v>
      </c>
    </row>
    <row r="832" spans="1:107" x14ac:dyDescent="0.2">
      <c r="A832">
        <f>ROW(Source!A469)</f>
        <v>469</v>
      </c>
      <c r="B832">
        <v>16781639</v>
      </c>
      <c r="C832">
        <v>16782998</v>
      </c>
      <c r="D832">
        <v>15430397</v>
      </c>
      <c r="E832">
        <v>1</v>
      </c>
      <c r="F832">
        <v>1</v>
      </c>
      <c r="G832">
        <v>1</v>
      </c>
      <c r="H832">
        <v>1</v>
      </c>
      <c r="I832" t="s">
        <v>695</v>
      </c>
      <c r="J832" t="s">
        <v>6</v>
      </c>
      <c r="K832" t="s">
        <v>696</v>
      </c>
      <c r="L832">
        <v>1191</v>
      </c>
      <c r="N832">
        <v>1013</v>
      </c>
      <c r="O832" t="s">
        <v>660</v>
      </c>
      <c r="P832" t="s">
        <v>660</v>
      </c>
      <c r="Q832">
        <v>1</v>
      </c>
      <c r="W832">
        <v>0</v>
      </c>
      <c r="X832">
        <v>-1081351934</v>
      </c>
      <c r="Y832">
        <v>8.56</v>
      </c>
      <c r="AA832">
        <v>0</v>
      </c>
      <c r="AB832">
        <v>0</v>
      </c>
      <c r="AC832">
        <v>0</v>
      </c>
      <c r="AD832">
        <v>62.6</v>
      </c>
      <c r="AE832">
        <v>0</v>
      </c>
      <c r="AF832">
        <v>0</v>
      </c>
      <c r="AG832">
        <v>0</v>
      </c>
      <c r="AH832">
        <v>9.4</v>
      </c>
      <c r="AI832">
        <v>1</v>
      </c>
      <c r="AJ832">
        <v>1</v>
      </c>
      <c r="AK832">
        <v>1</v>
      </c>
      <c r="AL832">
        <v>6.66</v>
      </c>
      <c r="AN832">
        <v>0</v>
      </c>
      <c r="AO832">
        <v>1</v>
      </c>
      <c r="AP832">
        <v>0</v>
      </c>
      <c r="AQ832">
        <v>0</v>
      </c>
      <c r="AR832">
        <v>0</v>
      </c>
      <c r="AS832" t="s">
        <v>6</v>
      </c>
      <c r="AT832">
        <v>8.56</v>
      </c>
      <c r="AU832" t="s">
        <v>6</v>
      </c>
      <c r="AV832">
        <v>1</v>
      </c>
      <c r="AW832">
        <v>2</v>
      </c>
      <c r="AX832">
        <v>16782999</v>
      </c>
      <c r="AY832">
        <v>1</v>
      </c>
      <c r="AZ832">
        <v>0</v>
      </c>
      <c r="BA832">
        <v>799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X832">
        <f>Y832*Source!I469</f>
        <v>4.28</v>
      </c>
      <c r="CY832">
        <f>AD832</f>
        <v>62.6</v>
      </c>
      <c r="CZ832">
        <f>AH832</f>
        <v>9.4</v>
      </c>
      <c r="DA832">
        <f>AL832</f>
        <v>6.66</v>
      </c>
      <c r="DB832">
        <f t="shared" si="147"/>
        <v>80.459999999999994</v>
      </c>
      <c r="DC832">
        <f t="shared" si="148"/>
        <v>0</v>
      </c>
    </row>
    <row r="833" spans="1:107" x14ac:dyDescent="0.2">
      <c r="A833">
        <f>ROW(Source!A469)</f>
        <v>469</v>
      </c>
      <c r="B833">
        <v>16781639</v>
      </c>
      <c r="C833">
        <v>16782998</v>
      </c>
      <c r="D833">
        <v>15430395</v>
      </c>
      <c r="E833">
        <v>1</v>
      </c>
      <c r="F833">
        <v>1</v>
      </c>
      <c r="G833">
        <v>1</v>
      </c>
      <c r="H833">
        <v>1</v>
      </c>
      <c r="I833" t="s">
        <v>661</v>
      </c>
      <c r="J833" t="s">
        <v>6</v>
      </c>
      <c r="K833" t="s">
        <v>662</v>
      </c>
      <c r="L833">
        <v>1191</v>
      </c>
      <c r="N833">
        <v>1013</v>
      </c>
      <c r="O833" t="s">
        <v>660</v>
      </c>
      <c r="P833" t="s">
        <v>660</v>
      </c>
      <c r="Q833">
        <v>1</v>
      </c>
      <c r="W833">
        <v>0</v>
      </c>
      <c r="X833">
        <v>-1417349443</v>
      </c>
      <c r="Y833">
        <v>2.27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1</v>
      </c>
      <c r="AJ833">
        <v>1</v>
      </c>
      <c r="AK833">
        <v>6.66</v>
      </c>
      <c r="AL833">
        <v>1</v>
      </c>
      <c r="AN833">
        <v>0</v>
      </c>
      <c r="AO833">
        <v>1</v>
      </c>
      <c r="AP833">
        <v>0</v>
      </c>
      <c r="AQ833">
        <v>0</v>
      </c>
      <c r="AR833">
        <v>0</v>
      </c>
      <c r="AS833" t="s">
        <v>6</v>
      </c>
      <c r="AT833">
        <v>2.27</v>
      </c>
      <c r="AU833" t="s">
        <v>6</v>
      </c>
      <c r="AV833">
        <v>2</v>
      </c>
      <c r="AW833">
        <v>2</v>
      </c>
      <c r="AX833">
        <v>16783000</v>
      </c>
      <c r="AY833">
        <v>1</v>
      </c>
      <c r="AZ833">
        <v>0</v>
      </c>
      <c r="BA833">
        <v>800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X833">
        <f>Y833*Source!I469</f>
        <v>1.135</v>
      </c>
      <c r="CY833">
        <f>AD833</f>
        <v>0</v>
      </c>
      <c r="CZ833">
        <f>AH833</f>
        <v>0</v>
      </c>
      <c r="DA833">
        <f>AL833</f>
        <v>1</v>
      </c>
      <c r="DB833">
        <f t="shared" ref="DB833:DB862" si="152">ROUND(ROUND(AT833*CZ833,2),6)</f>
        <v>0</v>
      </c>
      <c r="DC833">
        <f t="shared" ref="DC833:DC862" si="153">ROUND(ROUND(AT833*AG833,2),6)</f>
        <v>0</v>
      </c>
    </row>
    <row r="834" spans="1:107" x14ac:dyDescent="0.2">
      <c r="A834">
        <f>ROW(Source!A469)</f>
        <v>469</v>
      </c>
      <c r="B834">
        <v>16781639</v>
      </c>
      <c r="C834">
        <v>16782998</v>
      </c>
      <c r="D834">
        <v>15247680</v>
      </c>
      <c r="E834">
        <v>1</v>
      </c>
      <c r="F834">
        <v>1</v>
      </c>
      <c r="G834">
        <v>1</v>
      </c>
      <c r="H834">
        <v>2</v>
      </c>
      <c r="I834" t="s">
        <v>671</v>
      </c>
      <c r="J834" t="s">
        <v>672</v>
      </c>
      <c r="K834" t="s">
        <v>673</v>
      </c>
      <c r="L834">
        <v>1368</v>
      </c>
      <c r="N834">
        <v>1011</v>
      </c>
      <c r="O834" t="s">
        <v>666</v>
      </c>
      <c r="P834" t="s">
        <v>666</v>
      </c>
      <c r="Q834">
        <v>1</v>
      </c>
      <c r="W834">
        <v>0</v>
      </c>
      <c r="X834">
        <v>-1718674368</v>
      </c>
      <c r="Y834">
        <v>0.1</v>
      </c>
      <c r="AA834">
        <v>0</v>
      </c>
      <c r="AB834">
        <v>745.85</v>
      </c>
      <c r="AC834">
        <v>13.5</v>
      </c>
      <c r="AD834">
        <v>0</v>
      </c>
      <c r="AE834">
        <v>0</v>
      </c>
      <c r="AF834">
        <v>111.99</v>
      </c>
      <c r="AG834">
        <v>13.5</v>
      </c>
      <c r="AH834">
        <v>0</v>
      </c>
      <c r="AI834">
        <v>1</v>
      </c>
      <c r="AJ834">
        <v>6.66</v>
      </c>
      <c r="AK834">
        <v>1</v>
      </c>
      <c r="AL834">
        <v>1</v>
      </c>
      <c r="AN834">
        <v>0</v>
      </c>
      <c r="AO834">
        <v>1</v>
      </c>
      <c r="AP834">
        <v>0</v>
      </c>
      <c r="AQ834">
        <v>0</v>
      </c>
      <c r="AR834">
        <v>0</v>
      </c>
      <c r="AS834" t="s">
        <v>6</v>
      </c>
      <c r="AT834">
        <v>0.1</v>
      </c>
      <c r="AU834" t="s">
        <v>6</v>
      </c>
      <c r="AV834">
        <v>0</v>
      </c>
      <c r="AW834">
        <v>2</v>
      </c>
      <c r="AX834">
        <v>16783001</v>
      </c>
      <c r="AY834">
        <v>1</v>
      </c>
      <c r="AZ834">
        <v>0</v>
      </c>
      <c r="BA834">
        <v>801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X834">
        <f>Y834*Source!I469</f>
        <v>0.05</v>
      </c>
      <c r="CY834">
        <f>AB834</f>
        <v>745.85</v>
      </c>
      <c r="CZ834">
        <f>AF834</f>
        <v>111.99</v>
      </c>
      <c r="DA834">
        <f>AJ834</f>
        <v>6.66</v>
      </c>
      <c r="DB834">
        <f t="shared" si="152"/>
        <v>11.2</v>
      </c>
      <c r="DC834">
        <f t="shared" si="153"/>
        <v>1.35</v>
      </c>
    </row>
    <row r="835" spans="1:107" x14ac:dyDescent="0.2">
      <c r="A835">
        <f>ROW(Source!A469)</f>
        <v>469</v>
      </c>
      <c r="B835">
        <v>16781639</v>
      </c>
      <c r="C835">
        <v>16782998</v>
      </c>
      <c r="D835">
        <v>15247962</v>
      </c>
      <c r="E835">
        <v>1</v>
      </c>
      <c r="F835">
        <v>1</v>
      </c>
      <c r="G835">
        <v>1</v>
      </c>
      <c r="H835">
        <v>2</v>
      </c>
      <c r="I835" t="s">
        <v>1036</v>
      </c>
      <c r="J835" t="s">
        <v>1037</v>
      </c>
      <c r="K835" t="s">
        <v>1038</v>
      </c>
      <c r="L835">
        <v>1368</v>
      </c>
      <c r="N835">
        <v>1011</v>
      </c>
      <c r="O835" t="s">
        <v>666</v>
      </c>
      <c r="P835" t="s">
        <v>666</v>
      </c>
      <c r="Q835">
        <v>1</v>
      </c>
      <c r="W835">
        <v>0</v>
      </c>
      <c r="X835">
        <v>68519795</v>
      </c>
      <c r="Y835">
        <v>2.0699999999999998</v>
      </c>
      <c r="AA835">
        <v>0</v>
      </c>
      <c r="AB835">
        <v>197.14</v>
      </c>
      <c r="AC835">
        <v>10.06</v>
      </c>
      <c r="AD835">
        <v>0</v>
      </c>
      <c r="AE835">
        <v>0</v>
      </c>
      <c r="AF835">
        <v>29.6</v>
      </c>
      <c r="AG835">
        <v>10.06</v>
      </c>
      <c r="AH835">
        <v>0</v>
      </c>
      <c r="AI835">
        <v>1</v>
      </c>
      <c r="AJ835">
        <v>6.66</v>
      </c>
      <c r="AK835">
        <v>1</v>
      </c>
      <c r="AL835">
        <v>1</v>
      </c>
      <c r="AN835">
        <v>0</v>
      </c>
      <c r="AO835">
        <v>1</v>
      </c>
      <c r="AP835">
        <v>0</v>
      </c>
      <c r="AQ835">
        <v>0</v>
      </c>
      <c r="AR835">
        <v>0</v>
      </c>
      <c r="AS835" t="s">
        <v>6</v>
      </c>
      <c r="AT835">
        <v>2.0699999999999998</v>
      </c>
      <c r="AU835" t="s">
        <v>6</v>
      </c>
      <c r="AV835">
        <v>0</v>
      </c>
      <c r="AW835">
        <v>2</v>
      </c>
      <c r="AX835">
        <v>16783002</v>
      </c>
      <c r="AY835">
        <v>1</v>
      </c>
      <c r="AZ835">
        <v>0</v>
      </c>
      <c r="BA835">
        <v>802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X835">
        <f>Y835*Source!I469</f>
        <v>1.0349999999999999</v>
      </c>
      <c r="CY835">
        <f>AB835</f>
        <v>197.14</v>
      </c>
      <c r="CZ835">
        <f>AF835</f>
        <v>29.6</v>
      </c>
      <c r="DA835">
        <f>AJ835</f>
        <v>6.66</v>
      </c>
      <c r="DB835">
        <f t="shared" si="152"/>
        <v>61.27</v>
      </c>
      <c r="DC835">
        <f t="shared" si="153"/>
        <v>20.82</v>
      </c>
    </row>
    <row r="836" spans="1:107" x14ac:dyDescent="0.2">
      <c r="A836">
        <f>ROW(Source!A469)</f>
        <v>469</v>
      </c>
      <c r="B836">
        <v>16781639</v>
      </c>
      <c r="C836">
        <v>16782998</v>
      </c>
      <c r="D836">
        <v>15249073</v>
      </c>
      <c r="E836">
        <v>1</v>
      </c>
      <c r="F836">
        <v>1</v>
      </c>
      <c r="G836">
        <v>1</v>
      </c>
      <c r="H836">
        <v>2</v>
      </c>
      <c r="I836" t="s">
        <v>674</v>
      </c>
      <c r="J836" t="s">
        <v>675</v>
      </c>
      <c r="K836" t="s">
        <v>676</v>
      </c>
      <c r="L836">
        <v>1368</v>
      </c>
      <c r="N836">
        <v>1011</v>
      </c>
      <c r="O836" t="s">
        <v>666</v>
      </c>
      <c r="P836" t="s">
        <v>666</v>
      </c>
      <c r="Q836">
        <v>1</v>
      </c>
      <c r="W836">
        <v>0</v>
      </c>
      <c r="X836">
        <v>1372534845</v>
      </c>
      <c r="Y836">
        <v>0.1</v>
      </c>
      <c r="AA836">
        <v>0</v>
      </c>
      <c r="AB836">
        <v>437.63</v>
      </c>
      <c r="AC836">
        <v>11.6</v>
      </c>
      <c r="AD836">
        <v>0</v>
      </c>
      <c r="AE836">
        <v>0</v>
      </c>
      <c r="AF836">
        <v>65.709999999999994</v>
      </c>
      <c r="AG836">
        <v>11.6</v>
      </c>
      <c r="AH836">
        <v>0</v>
      </c>
      <c r="AI836">
        <v>1</v>
      </c>
      <c r="AJ836">
        <v>6.66</v>
      </c>
      <c r="AK836">
        <v>1</v>
      </c>
      <c r="AL836">
        <v>1</v>
      </c>
      <c r="AN836">
        <v>0</v>
      </c>
      <c r="AO836">
        <v>1</v>
      </c>
      <c r="AP836">
        <v>0</v>
      </c>
      <c r="AQ836">
        <v>0</v>
      </c>
      <c r="AR836">
        <v>0</v>
      </c>
      <c r="AS836" t="s">
        <v>6</v>
      </c>
      <c r="AT836">
        <v>0.1</v>
      </c>
      <c r="AU836" t="s">
        <v>6</v>
      </c>
      <c r="AV836">
        <v>0</v>
      </c>
      <c r="AW836">
        <v>2</v>
      </c>
      <c r="AX836">
        <v>16783003</v>
      </c>
      <c r="AY836">
        <v>1</v>
      </c>
      <c r="AZ836">
        <v>0</v>
      </c>
      <c r="BA836">
        <v>803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X836">
        <f>Y836*Source!I469</f>
        <v>0.05</v>
      </c>
      <c r="CY836">
        <f>AB836</f>
        <v>437.63</v>
      </c>
      <c r="CZ836">
        <f>AF836</f>
        <v>65.709999999999994</v>
      </c>
      <c r="DA836">
        <f>AJ836</f>
        <v>6.66</v>
      </c>
      <c r="DB836">
        <f t="shared" si="152"/>
        <v>6.57</v>
      </c>
      <c r="DC836">
        <f t="shared" si="153"/>
        <v>1.1599999999999999</v>
      </c>
    </row>
    <row r="837" spans="1:107" x14ac:dyDescent="0.2">
      <c r="A837">
        <f>ROW(Source!A469)</f>
        <v>469</v>
      </c>
      <c r="B837">
        <v>16781639</v>
      </c>
      <c r="C837">
        <v>16782998</v>
      </c>
      <c r="D837">
        <v>15249377</v>
      </c>
      <c r="E837">
        <v>1</v>
      </c>
      <c r="F837">
        <v>1</v>
      </c>
      <c r="G837">
        <v>1</v>
      </c>
      <c r="H837">
        <v>2</v>
      </c>
      <c r="I837" t="s">
        <v>677</v>
      </c>
      <c r="J837" t="s">
        <v>678</v>
      </c>
      <c r="K837" t="s">
        <v>679</v>
      </c>
      <c r="L837">
        <v>1368</v>
      </c>
      <c r="N837">
        <v>1011</v>
      </c>
      <c r="O837" t="s">
        <v>666</v>
      </c>
      <c r="P837" t="s">
        <v>666</v>
      </c>
      <c r="Q837">
        <v>1</v>
      </c>
      <c r="W837">
        <v>0</v>
      </c>
      <c r="X837">
        <v>-353815937</v>
      </c>
      <c r="Y837">
        <v>1.93</v>
      </c>
      <c r="AA837">
        <v>0</v>
      </c>
      <c r="AB837">
        <v>53.95</v>
      </c>
      <c r="AC837">
        <v>0</v>
      </c>
      <c r="AD837">
        <v>0</v>
      </c>
      <c r="AE837">
        <v>0</v>
      </c>
      <c r="AF837">
        <v>8.1</v>
      </c>
      <c r="AG837">
        <v>0</v>
      </c>
      <c r="AH837">
        <v>0</v>
      </c>
      <c r="AI837">
        <v>1</v>
      </c>
      <c r="AJ837">
        <v>6.66</v>
      </c>
      <c r="AK837">
        <v>1</v>
      </c>
      <c r="AL837">
        <v>1</v>
      </c>
      <c r="AN837">
        <v>0</v>
      </c>
      <c r="AO837">
        <v>1</v>
      </c>
      <c r="AP837">
        <v>0</v>
      </c>
      <c r="AQ837">
        <v>0</v>
      </c>
      <c r="AR837">
        <v>0</v>
      </c>
      <c r="AS837" t="s">
        <v>6</v>
      </c>
      <c r="AT837">
        <v>1.93</v>
      </c>
      <c r="AU837" t="s">
        <v>6</v>
      </c>
      <c r="AV837">
        <v>0</v>
      </c>
      <c r="AW837">
        <v>2</v>
      </c>
      <c r="AX837">
        <v>16783004</v>
      </c>
      <c r="AY837">
        <v>1</v>
      </c>
      <c r="AZ837">
        <v>0</v>
      </c>
      <c r="BA837">
        <v>804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X837">
        <f>Y837*Source!I469</f>
        <v>0.96499999999999997</v>
      </c>
      <c r="CY837">
        <f>AB837</f>
        <v>53.95</v>
      </c>
      <c r="CZ837">
        <f>AF837</f>
        <v>8.1</v>
      </c>
      <c r="DA837">
        <f>AJ837</f>
        <v>6.66</v>
      </c>
      <c r="DB837">
        <f t="shared" si="152"/>
        <v>15.63</v>
      </c>
      <c r="DC837">
        <f t="shared" si="153"/>
        <v>0</v>
      </c>
    </row>
    <row r="838" spans="1:107" x14ac:dyDescent="0.2">
      <c r="A838">
        <f>ROW(Source!A469)</f>
        <v>469</v>
      </c>
      <c r="B838">
        <v>16781639</v>
      </c>
      <c r="C838">
        <v>16782998</v>
      </c>
      <c r="D838">
        <v>15168752</v>
      </c>
      <c r="E838">
        <v>1</v>
      </c>
      <c r="F838">
        <v>1</v>
      </c>
      <c r="G838">
        <v>1</v>
      </c>
      <c r="H838">
        <v>3</v>
      </c>
      <c r="I838" t="s">
        <v>680</v>
      </c>
      <c r="J838" t="s">
        <v>681</v>
      </c>
      <c r="K838" t="s">
        <v>682</v>
      </c>
      <c r="L838">
        <v>1346</v>
      </c>
      <c r="N838">
        <v>1009</v>
      </c>
      <c r="O838" t="s">
        <v>201</v>
      </c>
      <c r="P838" t="s">
        <v>201</v>
      </c>
      <c r="Q838">
        <v>1</v>
      </c>
      <c r="W838">
        <v>0</v>
      </c>
      <c r="X838">
        <v>586013393</v>
      </c>
      <c r="Y838">
        <v>2.14</v>
      </c>
      <c r="AA838">
        <v>70.400000000000006</v>
      </c>
      <c r="AB838">
        <v>0</v>
      </c>
      <c r="AC838">
        <v>0</v>
      </c>
      <c r="AD838">
        <v>0</v>
      </c>
      <c r="AE838">
        <v>10.57</v>
      </c>
      <c r="AF838">
        <v>0</v>
      </c>
      <c r="AG838">
        <v>0</v>
      </c>
      <c r="AH838">
        <v>0</v>
      </c>
      <c r="AI838">
        <v>6.66</v>
      </c>
      <c r="AJ838">
        <v>1</v>
      </c>
      <c r="AK838">
        <v>1</v>
      </c>
      <c r="AL838">
        <v>1</v>
      </c>
      <c r="AN838">
        <v>0</v>
      </c>
      <c r="AO838">
        <v>1</v>
      </c>
      <c r="AP838">
        <v>0</v>
      </c>
      <c r="AQ838">
        <v>0</v>
      </c>
      <c r="AR838">
        <v>0</v>
      </c>
      <c r="AS838" t="s">
        <v>6</v>
      </c>
      <c r="AT838">
        <v>2.14</v>
      </c>
      <c r="AU838" t="s">
        <v>6</v>
      </c>
      <c r="AV838">
        <v>0</v>
      </c>
      <c r="AW838">
        <v>2</v>
      </c>
      <c r="AX838">
        <v>16783005</v>
      </c>
      <c r="AY838">
        <v>1</v>
      </c>
      <c r="AZ838">
        <v>0</v>
      </c>
      <c r="BA838">
        <v>805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X838">
        <f>Y838*Source!I469</f>
        <v>1.07</v>
      </c>
      <c r="CY838">
        <f t="shared" ref="CY838:CY844" si="154">AA838</f>
        <v>70.400000000000006</v>
      </c>
      <c r="CZ838">
        <f t="shared" ref="CZ838:CZ844" si="155">AE838</f>
        <v>10.57</v>
      </c>
      <c r="DA838">
        <f t="shared" ref="DA838:DA844" si="156">AI838</f>
        <v>6.66</v>
      </c>
      <c r="DB838">
        <f t="shared" si="152"/>
        <v>22.62</v>
      </c>
      <c r="DC838">
        <f t="shared" si="153"/>
        <v>0</v>
      </c>
    </row>
    <row r="839" spans="1:107" x14ac:dyDescent="0.2">
      <c r="A839">
        <f>ROW(Source!A469)</f>
        <v>469</v>
      </c>
      <c r="B839">
        <v>16781639</v>
      </c>
      <c r="C839">
        <v>16782998</v>
      </c>
      <c r="D839">
        <v>15169942</v>
      </c>
      <c r="E839">
        <v>1</v>
      </c>
      <c r="F839">
        <v>1</v>
      </c>
      <c r="G839">
        <v>1</v>
      </c>
      <c r="H839">
        <v>3</v>
      </c>
      <c r="I839" t="s">
        <v>683</v>
      </c>
      <c r="J839" t="s">
        <v>684</v>
      </c>
      <c r="K839" t="s">
        <v>685</v>
      </c>
      <c r="L839">
        <v>1346</v>
      </c>
      <c r="N839">
        <v>1009</v>
      </c>
      <c r="O839" t="s">
        <v>201</v>
      </c>
      <c r="P839" t="s">
        <v>201</v>
      </c>
      <c r="Q839">
        <v>1</v>
      </c>
      <c r="W839">
        <v>0</v>
      </c>
      <c r="X839">
        <v>103900845</v>
      </c>
      <c r="Y839">
        <v>1.25</v>
      </c>
      <c r="AA839">
        <v>60.21</v>
      </c>
      <c r="AB839">
        <v>0</v>
      </c>
      <c r="AC839">
        <v>0</v>
      </c>
      <c r="AD839">
        <v>0</v>
      </c>
      <c r="AE839">
        <v>9.0399999999999991</v>
      </c>
      <c r="AF839">
        <v>0</v>
      </c>
      <c r="AG839">
        <v>0</v>
      </c>
      <c r="AH839">
        <v>0</v>
      </c>
      <c r="AI839">
        <v>6.66</v>
      </c>
      <c r="AJ839">
        <v>1</v>
      </c>
      <c r="AK839">
        <v>1</v>
      </c>
      <c r="AL839">
        <v>1</v>
      </c>
      <c r="AN839">
        <v>0</v>
      </c>
      <c r="AO839">
        <v>1</v>
      </c>
      <c r="AP839">
        <v>0</v>
      </c>
      <c r="AQ839">
        <v>0</v>
      </c>
      <c r="AR839">
        <v>0</v>
      </c>
      <c r="AS839" t="s">
        <v>6</v>
      </c>
      <c r="AT839">
        <v>1.25</v>
      </c>
      <c r="AU839" t="s">
        <v>6</v>
      </c>
      <c r="AV839">
        <v>0</v>
      </c>
      <c r="AW839">
        <v>2</v>
      </c>
      <c r="AX839">
        <v>16783006</v>
      </c>
      <c r="AY839">
        <v>1</v>
      </c>
      <c r="AZ839">
        <v>0</v>
      </c>
      <c r="BA839">
        <v>806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X839">
        <f>Y839*Source!I469</f>
        <v>0.625</v>
      </c>
      <c r="CY839">
        <f t="shared" si="154"/>
        <v>60.21</v>
      </c>
      <c r="CZ839">
        <f t="shared" si="155"/>
        <v>9.0399999999999991</v>
      </c>
      <c r="DA839">
        <f t="shared" si="156"/>
        <v>6.66</v>
      </c>
      <c r="DB839">
        <f t="shared" si="152"/>
        <v>11.3</v>
      </c>
      <c r="DC839">
        <f t="shared" si="153"/>
        <v>0</v>
      </c>
    </row>
    <row r="840" spans="1:107" x14ac:dyDescent="0.2">
      <c r="A840">
        <f>ROW(Source!A469)</f>
        <v>469</v>
      </c>
      <c r="B840">
        <v>16781639</v>
      </c>
      <c r="C840">
        <v>16782998</v>
      </c>
      <c r="D840">
        <v>15170074</v>
      </c>
      <c r="E840">
        <v>1</v>
      </c>
      <c r="F840">
        <v>1</v>
      </c>
      <c r="G840">
        <v>1</v>
      </c>
      <c r="H840">
        <v>3</v>
      </c>
      <c r="I840" t="s">
        <v>953</v>
      </c>
      <c r="J840" t="s">
        <v>954</v>
      </c>
      <c r="K840" t="s">
        <v>955</v>
      </c>
      <c r="L840">
        <v>1355</v>
      </c>
      <c r="N840">
        <v>1010</v>
      </c>
      <c r="O840" t="s">
        <v>292</v>
      </c>
      <c r="P840" t="s">
        <v>292</v>
      </c>
      <c r="Q840">
        <v>100</v>
      </c>
      <c r="W840">
        <v>0</v>
      </c>
      <c r="X840">
        <v>1794244060</v>
      </c>
      <c r="Y840">
        <v>0.3</v>
      </c>
      <c r="AA840">
        <v>572.76</v>
      </c>
      <c r="AB840">
        <v>0</v>
      </c>
      <c r="AC840">
        <v>0</v>
      </c>
      <c r="AD840">
        <v>0</v>
      </c>
      <c r="AE840">
        <v>86</v>
      </c>
      <c r="AF840">
        <v>0</v>
      </c>
      <c r="AG840">
        <v>0</v>
      </c>
      <c r="AH840">
        <v>0</v>
      </c>
      <c r="AI840">
        <v>6.66</v>
      </c>
      <c r="AJ840">
        <v>1</v>
      </c>
      <c r="AK840">
        <v>1</v>
      </c>
      <c r="AL840">
        <v>1</v>
      </c>
      <c r="AN840">
        <v>0</v>
      </c>
      <c r="AO840">
        <v>1</v>
      </c>
      <c r="AP840">
        <v>0</v>
      </c>
      <c r="AQ840">
        <v>0</v>
      </c>
      <c r="AR840">
        <v>0</v>
      </c>
      <c r="AS840" t="s">
        <v>6</v>
      </c>
      <c r="AT840">
        <v>0.3</v>
      </c>
      <c r="AU840" t="s">
        <v>6</v>
      </c>
      <c r="AV840">
        <v>0</v>
      </c>
      <c r="AW840">
        <v>2</v>
      </c>
      <c r="AX840">
        <v>16783007</v>
      </c>
      <c r="AY840">
        <v>1</v>
      </c>
      <c r="AZ840">
        <v>0</v>
      </c>
      <c r="BA840">
        <v>807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X840">
        <f>Y840*Source!I469</f>
        <v>0.15</v>
      </c>
      <c r="CY840">
        <f t="shared" si="154"/>
        <v>572.76</v>
      </c>
      <c r="CZ840">
        <f t="shared" si="155"/>
        <v>86</v>
      </c>
      <c r="DA840">
        <f t="shared" si="156"/>
        <v>6.66</v>
      </c>
      <c r="DB840">
        <f t="shared" si="152"/>
        <v>25.8</v>
      </c>
      <c r="DC840">
        <f t="shared" si="153"/>
        <v>0</v>
      </c>
    </row>
    <row r="841" spans="1:107" x14ac:dyDescent="0.2">
      <c r="A841">
        <f>ROW(Source!A469)</f>
        <v>469</v>
      </c>
      <c r="B841">
        <v>16781639</v>
      </c>
      <c r="C841">
        <v>16782998</v>
      </c>
      <c r="D841">
        <v>15217313</v>
      </c>
      <c r="E841">
        <v>1</v>
      </c>
      <c r="F841">
        <v>1</v>
      </c>
      <c r="G841">
        <v>1</v>
      </c>
      <c r="H841">
        <v>3</v>
      </c>
      <c r="I841" t="s">
        <v>1039</v>
      </c>
      <c r="J841" t="s">
        <v>1040</v>
      </c>
      <c r="K841" t="s">
        <v>1041</v>
      </c>
      <c r="L841">
        <v>1354</v>
      </c>
      <c r="N841">
        <v>1010</v>
      </c>
      <c r="O841" t="s">
        <v>378</v>
      </c>
      <c r="P841" t="s">
        <v>378</v>
      </c>
      <c r="Q841">
        <v>1</v>
      </c>
      <c r="W841">
        <v>0</v>
      </c>
      <c r="X841">
        <v>365674879</v>
      </c>
      <c r="Y841">
        <v>30</v>
      </c>
      <c r="AA841">
        <v>70.2</v>
      </c>
      <c r="AB841">
        <v>0</v>
      </c>
      <c r="AC841">
        <v>0</v>
      </c>
      <c r="AD841">
        <v>0</v>
      </c>
      <c r="AE841">
        <v>10.54</v>
      </c>
      <c r="AF841">
        <v>0</v>
      </c>
      <c r="AG841">
        <v>0</v>
      </c>
      <c r="AH841">
        <v>0</v>
      </c>
      <c r="AI841">
        <v>6.66</v>
      </c>
      <c r="AJ841">
        <v>1</v>
      </c>
      <c r="AK841">
        <v>1</v>
      </c>
      <c r="AL841">
        <v>1</v>
      </c>
      <c r="AN841">
        <v>0</v>
      </c>
      <c r="AO841">
        <v>1</v>
      </c>
      <c r="AP841">
        <v>0</v>
      </c>
      <c r="AQ841">
        <v>0</v>
      </c>
      <c r="AR841">
        <v>0</v>
      </c>
      <c r="AS841" t="s">
        <v>6</v>
      </c>
      <c r="AT841">
        <v>30</v>
      </c>
      <c r="AU841" t="s">
        <v>6</v>
      </c>
      <c r="AV841">
        <v>0</v>
      </c>
      <c r="AW841">
        <v>2</v>
      </c>
      <c r="AX841">
        <v>16783008</v>
      </c>
      <c r="AY841">
        <v>1</v>
      </c>
      <c r="AZ841">
        <v>0</v>
      </c>
      <c r="BA841">
        <v>808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X841">
        <f>Y841*Source!I469</f>
        <v>15</v>
      </c>
      <c r="CY841">
        <f t="shared" si="154"/>
        <v>70.2</v>
      </c>
      <c r="CZ841">
        <f t="shared" si="155"/>
        <v>10.54</v>
      </c>
      <c r="DA841">
        <f t="shared" si="156"/>
        <v>6.66</v>
      </c>
      <c r="DB841">
        <f t="shared" si="152"/>
        <v>316.2</v>
      </c>
      <c r="DC841">
        <f t="shared" si="153"/>
        <v>0</v>
      </c>
    </row>
    <row r="842" spans="1:107" x14ac:dyDescent="0.2">
      <c r="A842">
        <f>ROW(Source!A469)</f>
        <v>469</v>
      </c>
      <c r="B842">
        <v>16781639</v>
      </c>
      <c r="C842">
        <v>16782998</v>
      </c>
      <c r="D842">
        <v>15218661</v>
      </c>
      <c r="E842">
        <v>1</v>
      </c>
      <c r="F842">
        <v>1</v>
      </c>
      <c r="G842">
        <v>1</v>
      </c>
      <c r="H842">
        <v>3</v>
      </c>
      <c r="I842" t="s">
        <v>519</v>
      </c>
      <c r="J842" t="s">
        <v>521</v>
      </c>
      <c r="K842" t="s">
        <v>520</v>
      </c>
      <c r="L842">
        <v>1301</v>
      </c>
      <c r="N842">
        <v>1003</v>
      </c>
      <c r="O842" t="s">
        <v>284</v>
      </c>
      <c r="P842" t="s">
        <v>284</v>
      </c>
      <c r="Q842">
        <v>1</v>
      </c>
      <c r="W842">
        <v>0</v>
      </c>
      <c r="X842">
        <v>-563477267</v>
      </c>
      <c r="Y842">
        <v>100</v>
      </c>
      <c r="AA842">
        <v>173.89</v>
      </c>
      <c r="AB842">
        <v>0</v>
      </c>
      <c r="AC842">
        <v>0</v>
      </c>
      <c r="AD842">
        <v>0</v>
      </c>
      <c r="AE842">
        <v>26.11</v>
      </c>
      <c r="AF842">
        <v>0</v>
      </c>
      <c r="AG842">
        <v>0</v>
      </c>
      <c r="AH842">
        <v>0</v>
      </c>
      <c r="AI842">
        <v>6.66</v>
      </c>
      <c r="AJ842">
        <v>1</v>
      </c>
      <c r="AK842">
        <v>1</v>
      </c>
      <c r="AL842">
        <v>1</v>
      </c>
      <c r="AN842">
        <v>0</v>
      </c>
      <c r="AO842">
        <v>0</v>
      </c>
      <c r="AP842">
        <v>0</v>
      </c>
      <c r="AQ842">
        <v>0</v>
      </c>
      <c r="AR842">
        <v>0</v>
      </c>
      <c r="AS842" t="s">
        <v>6</v>
      </c>
      <c r="AT842">
        <v>100</v>
      </c>
      <c r="AU842" t="s">
        <v>6</v>
      </c>
      <c r="AV842">
        <v>0</v>
      </c>
      <c r="AW842">
        <v>1</v>
      </c>
      <c r="AX842">
        <v>-1</v>
      </c>
      <c r="AY842">
        <v>0</v>
      </c>
      <c r="AZ842">
        <v>0</v>
      </c>
      <c r="BA842" t="s">
        <v>6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X842">
        <f>Y842*Source!I469</f>
        <v>50</v>
      </c>
      <c r="CY842">
        <f t="shared" si="154"/>
        <v>173.89</v>
      </c>
      <c r="CZ842">
        <f t="shared" si="155"/>
        <v>26.11</v>
      </c>
      <c r="DA842">
        <f t="shared" si="156"/>
        <v>6.66</v>
      </c>
      <c r="DB842">
        <f t="shared" si="152"/>
        <v>2611</v>
      </c>
      <c r="DC842">
        <f t="shared" si="153"/>
        <v>0</v>
      </c>
    </row>
    <row r="843" spans="1:107" x14ac:dyDescent="0.2">
      <c r="A843">
        <f>ROW(Source!A469)</f>
        <v>469</v>
      </c>
      <c r="B843">
        <v>16781639</v>
      </c>
      <c r="C843">
        <v>16782998</v>
      </c>
      <c r="D843">
        <v>15219265</v>
      </c>
      <c r="E843">
        <v>1</v>
      </c>
      <c r="F843">
        <v>1</v>
      </c>
      <c r="G843">
        <v>1</v>
      </c>
      <c r="H843">
        <v>3</v>
      </c>
      <c r="I843" t="s">
        <v>1042</v>
      </c>
      <c r="J843" t="s">
        <v>1043</v>
      </c>
      <c r="K843" t="s">
        <v>1044</v>
      </c>
      <c r="L843">
        <v>1354</v>
      </c>
      <c r="N843">
        <v>1010</v>
      </c>
      <c r="O843" t="s">
        <v>378</v>
      </c>
      <c r="P843" t="s">
        <v>378</v>
      </c>
      <c r="Q843">
        <v>1</v>
      </c>
      <c r="W843">
        <v>0</v>
      </c>
      <c r="X843">
        <v>1761059010</v>
      </c>
      <c r="Y843">
        <v>6</v>
      </c>
      <c r="AA843">
        <v>33.299999999999997</v>
      </c>
      <c r="AB843">
        <v>0</v>
      </c>
      <c r="AC843">
        <v>0</v>
      </c>
      <c r="AD843">
        <v>0</v>
      </c>
      <c r="AE843">
        <v>5</v>
      </c>
      <c r="AF843">
        <v>0</v>
      </c>
      <c r="AG843">
        <v>0</v>
      </c>
      <c r="AH843">
        <v>0</v>
      </c>
      <c r="AI843">
        <v>6.66</v>
      </c>
      <c r="AJ843">
        <v>1</v>
      </c>
      <c r="AK843">
        <v>1</v>
      </c>
      <c r="AL843">
        <v>1</v>
      </c>
      <c r="AN843">
        <v>0</v>
      </c>
      <c r="AO843">
        <v>1</v>
      </c>
      <c r="AP843">
        <v>0</v>
      </c>
      <c r="AQ843">
        <v>0</v>
      </c>
      <c r="AR843">
        <v>0</v>
      </c>
      <c r="AS843" t="s">
        <v>6</v>
      </c>
      <c r="AT843">
        <v>6</v>
      </c>
      <c r="AU843" t="s">
        <v>6</v>
      </c>
      <c r="AV843">
        <v>0</v>
      </c>
      <c r="AW843">
        <v>2</v>
      </c>
      <c r="AX843">
        <v>16783009</v>
      </c>
      <c r="AY843">
        <v>1</v>
      </c>
      <c r="AZ843">
        <v>0</v>
      </c>
      <c r="BA843">
        <v>809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X843">
        <f>Y843*Source!I469</f>
        <v>3</v>
      </c>
      <c r="CY843">
        <f t="shared" si="154"/>
        <v>33.299999999999997</v>
      </c>
      <c r="CZ843">
        <f t="shared" si="155"/>
        <v>5</v>
      </c>
      <c r="DA843">
        <f t="shared" si="156"/>
        <v>6.66</v>
      </c>
      <c r="DB843">
        <f t="shared" si="152"/>
        <v>30</v>
      </c>
      <c r="DC843">
        <f t="shared" si="153"/>
        <v>0</v>
      </c>
    </row>
    <row r="844" spans="1:107" x14ac:dyDescent="0.2">
      <c r="A844">
        <f>ROW(Source!A469)</f>
        <v>469</v>
      </c>
      <c r="B844">
        <v>16781639</v>
      </c>
      <c r="C844">
        <v>16782998</v>
      </c>
      <c r="D844">
        <v>15164559</v>
      </c>
      <c r="E844">
        <v>17</v>
      </c>
      <c r="F844">
        <v>1</v>
      </c>
      <c r="G844">
        <v>1</v>
      </c>
      <c r="H844">
        <v>3</v>
      </c>
      <c r="I844" t="s">
        <v>692</v>
      </c>
      <c r="J844" t="s">
        <v>6</v>
      </c>
      <c r="K844" t="s">
        <v>693</v>
      </c>
      <c r="L844">
        <v>1374</v>
      </c>
      <c r="N844">
        <v>1013</v>
      </c>
      <c r="O844" t="s">
        <v>694</v>
      </c>
      <c r="P844" t="s">
        <v>694</v>
      </c>
      <c r="Q844">
        <v>1</v>
      </c>
      <c r="W844">
        <v>0</v>
      </c>
      <c r="X844">
        <v>-1731369543</v>
      </c>
      <c r="Y844">
        <v>1.61</v>
      </c>
      <c r="AA844">
        <v>1</v>
      </c>
      <c r="AB844">
        <v>0</v>
      </c>
      <c r="AC844">
        <v>0</v>
      </c>
      <c r="AD844">
        <v>0</v>
      </c>
      <c r="AE844">
        <v>1</v>
      </c>
      <c r="AF844">
        <v>0</v>
      </c>
      <c r="AG844">
        <v>0</v>
      </c>
      <c r="AH844">
        <v>0</v>
      </c>
      <c r="AI844">
        <v>1</v>
      </c>
      <c r="AJ844">
        <v>1</v>
      </c>
      <c r="AK844">
        <v>1</v>
      </c>
      <c r="AL844">
        <v>1</v>
      </c>
      <c r="AN844">
        <v>0</v>
      </c>
      <c r="AO844">
        <v>1</v>
      </c>
      <c r="AP844">
        <v>0</v>
      </c>
      <c r="AQ844">
        <v>0</v>
      </c>
      <c r="AR844">
        <v>0</v>
      </c>
      <c r="AS844" t="s">
        <v>6</v>
      </c>
      <c r="AT844">
        <v>1.61</v>
      </c>
      <c r="AU844" t="s">
        <v>6</v>
      </c>
      <c r="AV844">
        <v>0</v>
      </c>
      <c r="AW844">
        <v>2</v>
      </c>
      <c r="AX844">
        <v>16783010</v>
      </c>
      <c r="AY844">
        <v>1</v>
      </c>
      <c r="AZ844">
        <v>0</v>
      </c>
      <c r="BA844">
        <v>810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X844">
        <f>Y844*Source!I469</f>
        <v>0.80500000000000005</v>
      </c>
      <c r="CY844">
        <f t="shared" si="154"/>
        <v>1</v>
      </c>
      <c r="CZ844">
        <f t="shared" si="155"/>
        <v>1</v>
      </c>
      <c r="DA844">
        <f t="shared" si="156"/>
        <v>1</v>
      </c>
      <c r="DB844">
        <f t="shared" si="152"/>
        <v>1.61</v>
      </c>
      <c r="DC844">
        <f t="shared" si="153"/>
        <v>0</v>
      </c>
    </row>
    <row r="845" spans="1:107" x14ac:dyDescent="0.2">
      <c r="A845">
        <f>ROW(Source!A472)</f>
        <v>472</v>
      </c>
      <c r="B845">
        <v>16781625</v>
      </c>
      <c r="C845">
        <v>16783013</v>
      </c>
      <c r="D845">
        <v>15430397</v>
      </c>
      <c r="E845">
        <v>1</v>
      </c>
      <c r="F845">
        <v>1</v>
      </c>
      <c r="G845">
        <v>1</v>
      </c>
      <c r="H845">
        <v>1</v>
      </c>
      <c r="I845" t="s">
        <v>695</v>
      </c>
      <c r="J845" t="s">
        <v>6</v>
      </c>
      <c r="K845" t="s">
        <v>696</v>
      </c>
      <c r="L845">
        <v>1191</v>
      </c>
      <c r="N845">
        <v>1013</v>
      </c>
      <c r="O845" t="s">
        <v>660</v>
      </c>
      <c r="P845" t="s">
        <v>660</v>
      </c>
      <c r="Q845">
        <v>1</v>
      </c>
      <c r="W845">
        <v>0</v>
      </c>
      <c r="X845">
        <v>-1081351934</v>
      </c>
      <c r="Y845">
        <v>1.03</v>
      </c>
      <c r="AA845">
        <v>0</v>
      </c>
      <c r="AB845">
        <v>0</v>
      </c>
      <c r="AC845">
        <v>0</v>
      </c>
      <c r="AD845">
        <v>9.4</v>
      </c>
      <c r="AE845">
        <v>0</v>
      </c>
      <c r="AF845">
        <v>0</v>
      </c>
      <c r="AG845">
        <v>0</v>
      </c>
      <c r="AH845">
        <v>9.4</v>
      </c>
      <c r="AI845">
        <v>1</v>
      </c>
      <c r="AJ845">
        <v>1</v>
      </c>
      <c r="AK845">
        <v>1</v>
      </c>
      <c r="AL845">
        <v>1</v>
      </c>
      <c r="AN845">
        <v>0</v>
      </c>
      <c r="AO845">
        <v>1</v>
      </c>
      <c r="AP845">
        <v>0</v>
      </c>
      <c r="AQ845">
        <v>0</v>
      </c>
      <c r="AR845">
        <v>0</v>
      </c>
      <c r="AS845" t="s">
        <v>6</v>
      </c>
      <c r="AT845">
        <v>1.03</v>
      </c>
      <c r="AU845" t="s">
        <v>6</v>
      </c>
      <c r="AV845">
        <v>1</v>
      </c>
      <c r="AW845">
        <v>2</v>
      </c>
      <c r="AX845">
        <v>16783022</v>
      </c>
      <c r="AY845">
        <v>1</v>
      </c>
      <c r="AZ845">
        <v>0</v>
      </c>
      <c r="BA845">
        <v>811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X845">
        <f>Y845*Source!I472</f>
        <v>0.51500000000000001</v>
      </c>
      <c r="CY845">
        <f>AD845</f>
        <v>9.4</v>
      </c>
      <c r="CZ845">
        <f>AH845</f>
        <v>9.4</v>
      </c>
      <c r="DA845">
        <f>AL845</f>
        <v>1</v>
      </c>
      <c r="DB845">
        <f t="shared" si="152"/>
        <v>9.68</v>
      </c>
      <c r="DC845">
        <f t="shared" si="153"/>
        <v>0</v>
      </c>
    </row>
    <row r="846" spans="1:107" x14ac:dyDescent="0.2">
      <c r="A846">
        <f>ROW(Source!A472)</f>
        <v>472</v>
      </c>
      <c r="B846">
        <v>16781625</v>
      </c>
      <c r="C846">
        <v>16783013</v>
      </c>
      <c r="D846">
        <v>15430395</v>
      </c>
      <c r="E846">
        <v>1</v>
      </c>
      <c r="F846">
        <v>1</v>
      </c>
      <c r="G846">
        <v>1</v>
      </c>
      <c r="H846">
        <v>1</v>
      </c>
      <c r="I846" t="s">
        <v>661</v>
      </c>
      <c r="J846" t="s">
        <v>6</v>
      </c>
      <c r="K846" t="s">
        <v>662</v>
      </c>
      <c r="L846">
        <v>1191</v>
      </c>
      <c r="N846">
        <v>1013</v>
      </c>
      <c r="O846" t="s">
        <v>660</v>
      </c>
      <c r="P846" t="s">
        <v>660</v>
      </c>
      <c r="Q846">
        <v>1</v>
      </c>
      <c r="W846">
        <v>0</v>
      </c>
      <c r="X846">
        <v>-1417349443</v>
      </c>
      <c r="Y846">
        <v>0.02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1</v>
      </c>
      <c r="AJ846">
        <v>1</v>
      </c>
      <c r="AK846">
        <v>1</v>
      </c>
      <c r="AL846">
        <v>1</v>
      </c>
      <c r="AN846">
        <v>0</v>
      </c>
      <c r="AO846">
        <v>1</v>
      </c>
      <c r="AP846">
        <v>0</v>
      </c>
      <c r="AQ846">
        <v>0</v>
      </c>
      <c r="AR846">
        <v>0</v>
      </c>
      <c r="AS846" t="s">
        <v>6</v>
      </c>
      <c r="AT846">
        <v>0.02</v>
      </c>
      <c r="AU846" t="s">
        <v>6</v>
      </c>
      <c r="AV846">
        <v>2</v>
      </c>
      <c r="AW846">
        <v>2</v>
      </c>
      <c r="AX846">
        <v>16783023</v>
      </c>
      <c r="AY846">
        <v>1</v>
      </c>
      <c r="AZ846">
        <v>0</v>
      </c>
      <c r="BA846">
        <v>812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X846">
        <f>Y846*Source!I472</f>
        <v>0.01</v>
      </c>
      <c r="CY846">
        <f>AD846</f>
        <v>0</v>
      </c>
      <c r="CZ846">
        <f>AH846</f>
        <v>0</v>
      </c>
      <c r="DA846">
        <f>AL846</f>
        <v>1</v>
      </c>
      <c r="DB846">
        <f t="shared" si="152"/>
        <v>0</v>
      </c>
      <c r="DC846">
        <f t="shared" si="153"/>
        <v>0</v>
      </c>
    </row>
    <row r="847" spans="1:107" x14ac:dyDescent="0.2">
      <c r="A847">
        <f>ROW(Source!A472)</f>
        <v>472</v>
      </c>
      <c r="B847">
        <v>16781625</v>
      </c>
      <c r="C847">
        <v>16783013</v>
      </c>
      <c r="D847">
        <v>15247680</v>
      </c>
      <c r="E847">
        <v>1</v>
      </c>
      <c r="F847">
        <v>1</v>
      </c>
      <c r="G847">
        <v>1</v>
      </c>
      <c r="H847">
        <v>2</v>
      </c>
      <c r="I847" t="s">
        <v>671</v>
      </c>
      <c r="J847" t="s">
        <v>672</v>
      </c>
      <c r="K847" t="s">
        <v>673</v>
      </c>
      <c r="L847">
        <v>1368</v>
      </c>
      <c r="N847">
        <v>1011</v>
      </c>
      <c r="O847" t="s">
        <v>666</v>
      </c>
      <c r="P847" t="s">
        <v>666</v>
      </c>
      <c r="Q847">
        <v>1</v>
      </c>
      <c r="W847">
        <v>0</v>
      </c>
      <c r="X847">
        <v>-1718674368</v>
      </c>
      <c r="Y847">
        <v>0.01</v>
      </c>
      <c r="AA847">
        <v>0</v>
      </c>
      <c r="AB847">
        <v>111.99</v>
      </c>
      <c r="AC847">
        <v>13.5</v>
      </c>
      <c r="AD847">
        <v>0</v>
      </c>
      <c r="AE847">
        <v>0</v>
      </c>
      <c r="AF847">
        <v>111.99</v>
      </c>
      <c r="AG847">
        <v>13.5</v>
      </c>
      <c r="AH847">
        <v>0</v>
      </c>
      <c r="AI847">
        <v>1</v>
      </c>
      <c r="AJ847">
        <v>1</v>
      </c>
      <c r="AK847">
        <v>1</v>
      </c>
      <c r="AL847">
        <v>1</v>
      </c>
      <c r="AN847">
        <v>0</v>
      </c>
      <c r="AO847">
        <v>1</v>
      </c>
      <c r="AP847">
        <v>0</v>
      </c>
      <c r="AQ847">
        <v>0</v>
      </c>
      <c r="AR847">
        <v>0</v>
      </c>
      <c r="AS847" t="s">
        <v>6</v>
      </c>
      <c r="AT847">
        <v>0.01</v>
      </c>
      <c r="AU847" t="s">
        <v>6</v>
      </c>
      <c r="AV847">
        <v>0</v>
      </c>
      <c r="AW847">
        <v>2</v>
      </c>
      <c r="AX847">
        <v>16783024</v>
      </c>
      <c r="AY847">
        <v>1</v>
      </c>
      <c r="AZ847">
        <v>0</v>
      </c>
      <c r="BA847">
        <v>813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X847">
        <f>Y847*Source!I472</f>
        <v>5.0000000000000001E-3</v>
      </c>
      <c r="CY847">
        <f>AB847</f>
        <v>111.99</v>
      </c>
      <c r="CZ847">
        <f>AF847</f>
        <v>111.99</v>
      </c>
      <c r="DA847">
        <f>AJ847</f>
        <v>1</v>
      </c>
      <c r="DB847">
        <f t="shared" si="152"/>
        <v>1.1200000000000001</v>
      </c>
      <c r="DC847">
        <f t="shared" si="153"/>
        <v>0.14000000000000001</v>
      </c>
    </row>
    <row r="848" spans="1:107" x14ac:dyDescent="0.2">
      <c r="A848">
        <f>ROW(Source!A472)</f>
        <v>472</v>
      </c>
      <c r="B848">
        <v>16781625</v>
      </c>
      <c r="C848">
        <v>16783013</v>
      </c>
      <c r="D848">
        <v>15249073</v>
      </c>
      <c r="E848">
        <v>1</v>
      </c>
      <c r="F848">
        <v>1</v>
      </c>
      <c r="G848">
        <v>1</v>
      </c>
      <c r="H848">
        <v>2</v>
      </c>
      <c r="I848" t="s">
        <v>674</v>
      </c>
      <c r="J848" t="s">
        <v>675</v>
      </c>
      <c r="K848" t="s">
        <v>676</v>
      </c>
      <c r="L848">
        <v>1368</v>
      </c>
      <c r="N848">
        <v>1011</v>
      </c>
      <c r="O848" t="s">
        <v>666</v>
      </c>
      <c r="P848" t="s">
        <v>666</v>
      </c>
      <c r="Q848">
        <v>1</v>
      </c>
      <c r="W848">
        <v>0</v>
      </c>
      <c r="X848">
        <v>1372534845</v>
      </c>
      <c r="Y848">
        <v>0.01</v>
      </c>
      <c r="AA848">
        <v>0</v>
      </c>
      <c r="AB848">
        <v>65.709999999999994</v>
      </c>
      <c r="AC848">
        <v>11.6</v>
      </c>
      <c r="AD848">
        <v>0</v>
      </c>
      <c r="AE848">
        <v>0</v>
      </c>
      <c r="AF848">
        <v>65.709999999999994</v>
      </c>
      <c r="AG848">
        <v>11.6</v>
      </c>
      <c r="AH848">
        <v>0</v>
      </c>
      <c r="AI848">
        <v>1</v>
      </c>
      <c r="AJ848">
        <v>1</v>
      </c>
      <c r="AK848">
        <v>1</v>
      </c>
      <c r="AL848">
        <v>1</v>
      </c>
      <c r="AN848">
        <v>0</v>
      </c>
      <c r="AO848">
        <v>1</v>
      </c>
      <c r="AP848">
        <v>0</v>
      </c>
      <c r="AQ848">
        <v>0</v>
      </c>
      <c r="AR848">
        <v>0</v>
      </c>
      <c r="AS848" t="s">
        <v>6</v>
      </c>
      <c r="AT848">
        <v>0.01</v>
      </c>
      <c r="AU848" t="s">
        <v>6</v>
      </c>
      <c r="AV848">
        <v>0</v>
      </c>
      <c r="AW848">
        <v>2</v>
      </c>
      <c r="AX848">
        <v>16783025</v>
      </c>
      <c r="AY848">
        <v>1</v>
      </c>
      <c r="AZ848">
        <v>0</v>
      </c>
      <c r="BA848">
        <v>814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X848">
        <f>Y848*Source!I472</f>
        <v>5.0000000000000001E-3</v>
      </c>
      <c r="CY848">
        <f>AB848</f>
        <v>65.709999999999994</v>
      </c>
      <c r="CZ848">
        <f>AF848</f>
        <v>65.709999999999994</v>
      </c>
      <c r="DA848">
        <f>AJ848</f>
        <v>1</v>
      </c>
      <c r="DB848">
        <f t="shared" si="152"/>
        <v>0.66</v>
      </c>
      <c r="DC848">
        <f t="shared" si="153"/>
        <v>0.12</v>
      </c>
    </row>
    <row r="849" spans="1:107" x14ac:dyDescent="0.2">
      <c r="A849">
        <f>ROW(Source!A472)</f>
        <v>472</v>
      </c>
      <c r="B849">
        <v>16781625</v>
      </c>
      <c r="C849">
        <v>16783013</v>
      </c>
      <c r="D849">
        <v>15167588</v>
      </c>
      <c r="E849">
        <v>1</v>
      </c>
      <c r="F849">
        <v>1</v>
      </c>
      <c r="G849">
        <v>1</v>
      </c>
      <c r="H849">
        <v>3</v>
      </c>
      <c r="I849" t="s">
        <v>950</v>
      </c>
      <c r="J849" t="s">
        <v>951</v>
      </c>
      <c r="K849" t="s">
        <v>952</v>
      </c>
      <c r="L849">
        <v>1346</v>
      </c>
      <c r="N849">
        <v>1009</v>
      </c>
      <c r="O849" t="s">
        <v>201</v>
      </c>
      <c r="P849" t="s">
        <v>201</v>
      </c>
      <c r="Q849">
        <v>1</v>
      </c>
      <c r="W849">
        <v>0</v>
      </c>
      <c r="X849">
        <v>-1088866022</v>
      </c>
      <c r="Y849">
        <v>0.16</v>
      </c>
      <c r="AA849">
        <v>30.4</v>
      </c>
      <c r="AB849">
        <v>0</v>
      </c>
      <c r="AC849">
        <v>0</v>
      </c>
      <c r="AD849">
        <v>0</v>
      </c>
      <c r="AE849">
        <v>30.4</v>
      </c>
      <c r="AF849">
        <v>0</v>
      </c>
      <c r="AG849">
        <v>0</v>
      </c>
      <c r="AH849">
        <v>0</v>
      </c>
      <c r="AI849">
        <v>1</v>
      </c>
      <c r="AJ849">
        <v>1</v>
      </c>
      <c r="AK849">
        <v>1</v>
      </c>
      <c r="AL849">
        <v>1</v>
      </c>
      <c r="AN849">
        <v>0</v>
      </c>
      <c r="AO849">
        <v>1</v>
      </c>
      <c r="AP849">
        <v>0</v>
      </c>
      <c r="AQ849">
        <v>0</v>
      </c>
      <c r="AR849">
        <v>0</v>
      </c>
      <c r="AS849" t="s">
        <v>6</v>
      </c>
      <c r="AT849">
        <v>0.16</v>
      </c>
      <c r="AU849" t="s">
        <v>6</v>
      </c>
      <c r="AV849">
        <v>0</v>
      </c>
      <c r="AW849">
        <v>2</v>
      </c>
      <c r="AX849">
        <v>16783026</v>
      </c>
      <c r="AY849">
        <v>1</v>
      </c>
      <c r="AZ849">
        <v>0</v>
      </c>
      <c r="BA849">
        <v>815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X849">
        <f>Y849*Source!I472</f>
        <v>0.08</v>
      </c>
      <c r="CY849">
        <f>AA849</f>
        <v>30.4</v>
      </c>
      <c r="CZ849">
        <f>AE849</f>
        <v>30.4</v>
      </c>
      <c r="DA849">
        <f>AI849</f>
        <v>1</v>
      </c>
      <c r="DB849">
        <f t="shared" si="152"/>
        <v>4.8600000000000003</v>
      </c>
      <c r="DC849">
        <f t="shared" si="153"/>
        <v>0</v>
      </c>
    </row>
    <row r="850" spans="1:107" x14ac:dyDescent="0.2">
      <c r="A850">
        <f>ROW(Source!A472)</f>
        <v>472</v>
      </c>
      <c r="B850">
        <v>16781625</v>
      </c>
      <c r="C850">
        <v>16783013</v>
      </c>
      <c r="D850">
        <v>15167600</v>
      </c>
      <c r="E850">
        <v>1</v>
      </c>
      <c r="F850">
        <v>1</v>
      </c>
      <c r="G850">
        <v>1</v>
      </c>
      <c r="H850">
        <v>3</v>
      </c>
      <c r="I850" t="s">
        <v>1010</v>
      </c>
      <c r="J850" t="s">
        <v>1011</v>
      </c>
      <c r="K850" t="s">
        <v>1012</v>
      </c>
      <c r="L850">
        <v>1308</v>
      </c>
      <c r="N850">
        <v>1003</v>
      </c>
      <c r="O850" t="s">
        <v>30</v>
      </c>
      <c r="P850" t="s">
        <v>30</v>
      </c>
      <c r="Q850">
        <v>100</v>
      </c>
      <c r="W850">
        <v>0</v>
      </c>
      <c r="X850">
        <v>568244124</v>
      </c>
      <c r="Y850">
        <v>0.05</v>
      </c>
      <c r="AA850">
        <v>120</v>
      </c>
      <c r="AB850">
        <v>0</v>
      </c>
      <c r="AC850">
        <v>0</v>
      </c>
      <c r="AD850">
        <v>0</v>
      </c>
      <c r="AE850">
        <v>120</v>
      </c>
      <c r="AF850">
        <v>0</v>
      </c>
      <c r="AG850">
        <v>0</v>
      </c>
      <c r="AH850">
        <v>0</v>
      </c>
      <c r="AI850">
        <v>1</v>
      </c>
      <c r="AJ850">
        <v>1</v>
      </c>
      <c r="AK850">
        <v>1</v>
      </c>
      <c r="AL850">
        <v>1</v>
      </c>
      <c r="AN850">
        <v>0</v>
      </c>
      <c r="AO850">
        <v>1</v>
      </c>
      <c r="AP850">
        <v>0</v>
      </c>
      <c r="AQ850">
        <v>0</v>
      </c>
      <c r="AR850">
        <v>0</v>
      </c>
      <c r="AS850" t="s">
        <v>6</v>
      </c>
      <c r="AT850">
        <v>0.05</v>
      </c>
      <c r="AU850" t="s">
        <v>6</v>
      </c>
      <c r="AV850">
        <v>0</v>
      </c>
      <c r="AW850">
        <v>2</v>
      </c>
      <c r="AX850">
        <v>16783027</v>
      </c>
      <c r="AY850">
        <v>1</v>
      </c>
      <c r="AZ850">
        <v>0</v>
      </c>
      <c r="BA850">
        <v>816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X850">
        <f>Y850*Source!I472</f>
        <v>2.5000000000000001E-2</v>
      </c>
      <c r="CY850">
        <f>AA850</f>
        <v>120</v>
      </c>
      <c r="CZ850">
        <f>AE850</f>
        <v>120</v>
      </c>
      <c r="DA850">
        <f>AI850</f>
        <v>1</v>
      </c>
      <c r="DB850">
        <f t="shared" si="152"/>
        <v>6</v>
      </c>
      <c r="DC850">
        <f t="shared" si="153"/>
        <v>0</v>
      </c>
    </row>
    <row r="851" spans="1:107" x14ac:dyDescent="0.2">
      <c r="A851">
        <f>ROW(Source!A472)</f>
        <v>472</v>
      </c>
      <c r="B851">
        <v>16781625</v>
      </c>
      <c r="C851">
        <v>16783013</v>
      </c>
      <c r="D851">
        <v>15203834</v>
      </c>
      <c r="E851">
        <v>1</v>
      </c>
      <c r="F851">
        <v>1</v>
      </c>
      <c r="G851">
        <v>1</v>
      </c>
      <c r="H851">
        <v>3</v>
      </c>
      <c r="I851" t="s">
        <v>689</v>
      </c>
      <c r="J851" t="s">
        <v>690</v>
      </c>
      <c r="K851" t="s">
        <v>691</v>
      </c>
      <c r="L851">
        <v>1346</v>
      </c>
      <c r="N851">
        <v>1009</v>
      </c>
      <c r="O851" t="s">
        <v>201</v>
      </c>
      <c r="P851" t="s">
        <v>201</v>
      </c>
      <c r="Q851">
        <v>1</v>
      </c>
      <c r="W851">
        <v>0</v>
      </c>
      <c r="X851">
        <v>210558753</v>
      </c>
      <c r="Y851">
        <v>0.05</v>
      </c>
      <c r="AA851">
        <v>28.6</v>
      </c>
      <c r="AB851">
        <v>0</v>
      </c>
      <c r="AC851">
        <v>0</v>
      </c>
      <c r="AD851">
        <v>0</v>
      </c>
      <c r="AE851">
        <v>28.6</v>
      </c>
      <c r="AF851">
        <v>0</v>
      </c>
      <c r="AG851">
        <v>0</v>
      </c>
      <c r="AH851">
        <v>0</v>
      </c>
      <c r="AI851">
        <v>1</v>
      </c>
      <c r="AJ851">
        <v>1</v>
      </c>
      <c r="AK851">
        <v>1</v>
      </c>
      <c r="AL851">
        <v>1</v>
      </c>
      <c r="AN851">
        <v>0</v>
      </c>
      <c r="AO851">
        <v>1</v>
      </c>
      <c r="AP851">
        <v>0</v>
      </c>
      <c r="AQ851">
        <v>0</v>
      </c>
      <c r="AR851">
        <v>0</v>
      </c>
      <c r="AS851" t="s">
        <v>6</v>
      </c>
      <c r="AT851">
        <v>0.05</v>
      </c>
      <c r="AU851" t="s">
        <v>6</v>
      </c>
      <c r="AV851">
        <v>0</v>
      </c>
      <c r="AW851">
        <v>2</v>
      </c>
      <c r="AX851">
        <v>16783028</v>
      </c>
      <c r="AY851">
        <v>1</v>
      </c>
      <c r="AZ851">
        <v>0</v>
      </c>
      <c r="BA851">
        <v>817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X851">
        <f>Y851*Source!I472</f>
        <v>2.5000000000000001E-2</v>
      </c>
      <c r="CY851">
        <f>AA851</f>
        <v>28.6</v>
      </c>
      <c r="CZ851">
        <f>AE851</f>
        <v>28.6</v>
      </c>
      <c r="DA851">
        <f>AI851</f>
        <v>1</v>
      </c>
      <c r="DB851">
        <f t="shared" si="152"/>
        <v>1.43</v>
      </c>
      <c r="DC851">
        <f t="shared" si="153"/>
        <v>0</v>
      </c>
    </row>
    <row r="852" spans="1:107" x14ac:dyDescent="0.2">
      <c r="A852">
        <f>ROW(Source!A472)</f>
        <v>472</v>
      </c>
      <c r="B852">
        <v>16781625</v>
      </c>
      <c r="C852">
        <v>16783013</v>
      </c>
      <c r="D852">
        <v>15224229</v>
      </c>
      <c r="E852">
        <v>1</v>
      </c>
      <c r="F852">
        <v>1</v>
      </c>
      <c r="G852">
        <v>1</v>
      </c>
      <c r="H852">
        <v>3</v>
      </c>
      <c r="I852" t="s">
        <v>527</v>
      </c>
      <c r="J852" t="s">
        <v>528</v>
      </c>
      <c r="K852" t="s">
        <v>1114</v>
      </c>
      <c r="L852">
        <v>1477</v>
      </c>
      <c r="N852">
        <v>1013</v>
      </c>
      <c r="O852" t="s">
        <v>411</v>
      </c>
      <c r="P852" t="s">
        <v>413</v>
      </c>
      <c r="Q852">
        <v>1</v>
      </c>
      <c r="W852">
        <v>0</v>
      </c>
      <c r="X852">
        <v>931452419</v>
      </c>
      <c r="Y852">
        <v>0.1</v>
      </c>
      <c r="AA852">
        <v>4088.02</v>
      </c>
      <c r="AB852">
        <v>0</v>
      </c>
      <c r="AC852">
        <v>0</v>
      </c>
      <c r="AD852">
        <v>0</v>
      </c>
      <c r="AE852">
        <v>4088.02</v>
      </c>
      <c r="AF852">
        <v>0</v>
      </c>
      <c r="AG852">
        <v>0</v>
      </c>
      <c r="AH852">
        <v>0</v>
      </c>
      <c r="AI852">
        <v>1</v>
      </c>
      <c r="AJ852">
        <v>1</v>
      </c>
      <c r="AK852">
        <v>1</v>
      </c>
      <c r="AL852">
        <v>1</v>
      </c>
      <c r="AN852">
        <v>0</v>
      </c>
      <c r="AO852">
        <v>0</v>
      </c>
      <c r="AP852">
        <v>0</v>
      </c>
      <c r="AQ852">
        <v>0</v>
      </c>
      <c r="AR852">
        <v>0</v>
      </c>
      <c r="AS852" t="s">
        <v>6</v>
      </c>
      <c r="AT852">
        <v>0.1</v>
      </c>
      <c r="AU852" t="s">
        <v>6</v>
      </c>
      <c r="AV852">
        <v>0</v>
      </c>
      <c r="AW852">
        <v>1</v>
      </c>
      <c r="AX852">
        <v>-1</v>
      </c>
      <c r="AY852">
        <v>0</v>
      </c>
      <c r="AZ852">
        <v>0</v>
      </c>
      <c r="BA852" t="s">
        <v>6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X852">
        <f>Y852*Source!I472</f>
        <v>0.05</v>
      </c>
      <c r="CY852">
        <f>AA852</f>
        <v>4088.02</v>
      </c>
      <c r="CZ852">
        <f>AE852</f>
        <v>4088.02</v>
      </c>
      <c r="DA852">
        <f>AI852</f>
        <v>1</v>
      </c>
      <c r="DB852">
        <f t="shared" si="152"/>
        <v>408.8</v>
      </c>
      <c r="DC852">
        <f t="shared" si="153"/>
        <v>0</v>
      </c>
    </row>
    <row r="853" spans="1:107" x14ac:dyDescent="0.2">
      <c r="A853">
        <f>ROW(Source!A472)</f>
        <v>472</v>
      </c>
      <c r="B853">
        <v>16781625</v>
      </c>
      <c r="C853">
        <v>16783013</v>
      </c>
      <c r="D853">
        <v>15164559</v>
      </c>
      <c r="E853">
        <v>17</v>
      </c>
      <c r="F853">
        <v>1</v>
      </c>
      <c r="G853">
        <v>1</v>
      </c>
      <c r="H853">
        <v>3</v>
      </c>
      <c r="I853" t="s">
        <v>692</v>
      </c>
      <c r="J853" t="s">
        <v>6</v>
      </c>
      <c r="K853" t="s">
        <v>693</v>
      </c>
      <c r="L853">
        <v>1374</v>
      </c>
      <c r="N853">
        <v>1013</v>
      </c>
      <c r="O853" t="s">
        <v>694</v>
      </c>
      <c r="P853" t="s">
        <v>694</v>
      </c>
      <c r="Q853">
        <v>1</v>
      </c>
      <c r="W853">
        <v>0</v>
      </c>
      <c r="X853">
        <v>-1731369543</v>
      </c>
      <c r="Y853">
        <v>0.19</v>
      </c>
      <c r="AA853">
        <v>1</v>
      </c>
      <c r="AB853">
        <v>0</v>
      </c>
      <c r="AC853">
        <v>0</v>
      </c>
      <c r="AD853">
        <v>0</v>
      </c>
      <c r="AE853">
        <v>1</v>
      </c>
      <c r="AF853">
        <v>0</v>
      </c>
      <c r="AG853">
        <v>0</v>
      </c>
      <c r="AH853">
        <v>0</v>
      </c>
      <c r="AI853">
        <v>1</v>
      </c>
      <c r="AJ853">
        <v>1</v>
      </c>
      <c r="AK853">
        <v>1</v>
      </c>
      <c r="AL853">
        <v>1</v>
      </c>
      <c r="AN853">
        <v>0</v>
      </c>
      <c r="AO853">
        <v>1</v>
      </c>
      <c r="AP853">
        <v>0</v>
      </c>
      <c r="AQ853">
        <v>0</v>
      </c>
      <c r="AR853">
        <v>0</v>
      </c>
      <c r="AS853" t="s">
        <v>6</v>
      </c>
      <c r="AT853">
        <v>0.19</v>
      </c>
      <c r="AU853" t="s">
        <v>6</v>
      </c>
      <c r="AV853">
        <v>0</v>
      </c>
      <c r="AW853">
        <v>2</v>
      </c>
      <c r="AX853">
        <v>16783029</v>
      </c>
      <c r="AY853">
        <v>1</v>
      </c>
      <c r="AZ853">
        <v>0</v>
      </c>
      <c r="BA853">
        <v>818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X853">
        <f>Y853*Source!I472</f>
        <v>9.5000000000000001E-2</v>
      </c>
      <c r="CY853">
        <f>AA853</f>
        <v>1</v>
      </c>
      <c r="CZ853">
        <f>AE853</f>
        <v>1</v>
      </c>
      <c r="DA853">
        <f>AI853</f>
        <v>1</v>
      </c>
      <c r="DB853">
        <f t="shared" si="152"/>
        <v>0.19</v>
      </c>
      <c r="DC853">
        <f t="shared" si="153"/>
        <v>0</v>
      </c>
    </row>
    <row r="854" spans="1:107" x14ac:dyDescent="0.2">
      <c r="A854">
        <f>ROW(Source!A473)</f>
        <v>473</v>
      </c>
      <c r="B854">
        <v>16781639</v>
      </c>
      <c r="C854">
        <v>16783013</v>
      </c>
      <c r="D854">
        <v>15430397</v>
      </c>
      <c r="E854">
        <v>1</v>
      </c>
      <c r="F854">
        <v>1</v>
      </c>
      <c r="G854">
        <v>1</v>
      </c>
      <c r="H854">
        <v>1</v>
      </c>
      <c r="I854" t="s">
        <v>695</v>
      </c>
      <c r="J854" t="s">
        <v>6</v>
      </c>
      <c r="K854" t="s">
        <v>696</v>
      </c>
      <c r="L854">
        <v>1191</v>
      </c>
      <c r="N854">
        <v>1013</v>
      </c>
      <c r="O854" t="s">
        <v>660</v>
      </c>
      <c r="P854" t="s">
        <v>660</v>
      </c>
      <c r="Q854">
        <v>1</v>
      </c>
      <c r="W854">
        <v>0</v>
      </c>
      <c r="X854">
        <v>-1081351934</v>
      </c>
      <c r="Y854">
        <v>1.03</v>
      </c>
      <c r="AA854">
        <v>0</v>
      </c>
      <c r="AB854">
        <v>0</v>
      </c>
      <c r="AC854">
        <v>0</v>
      </c>
      <c r="AD854">
        <v>62.6</v>
      </c>
      <c r="AE854">
        <v>0</v>
      </c>
      <c r="AF854">
        <v>0</v>
      </c>
      <c r="AG854">
        <v>0</v>
      </c>
      <c r="AH854">
        <v>9.4</v>
      </c>
      <c r="AI854">
        <v>1</v>
      </c>
      <c r="AJ854">
        <v>1</v>
      </c>
      <c r="AK854">
        <v>1</v>
      </c>
      <c r="AL854">
        <v>6.66</v>
      </c>
      <c r="AN854">
        <v>0</v>
      </c>
      <c r="AO854">
        <v>1</v>
      </c>
      <c r="AP854">
        <v>0</v>
      </c>
      <c r="AQ854">
        <v>0</v>
      </c>
      <c r="AR854">
        <v>0</v>
      </c>
      <c r="AS854" t="s">
        <v>6</v>
      </c>
      <c r="AT854">
        <v>1.03</v>
      </c>
      <c r="AU854" t="s">
        <v>6</v>
      </c>
      <c r="AV854">
        <v>1</v>
      </c>
      <c r="AW854">
        <v>2</v>
      </c>
      <c r="AX854">
        <v>16783022</v>
      </c>
      <c r="AY854">
        <v>1</v>
      </c>
      <c r="AZ854">
        <v>0</v>
      </c>
      <c r="BA854">
        <v>819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X854">
        <f>Y854*Source!I473</f>
        <v>0.51500000000000001</v>
      </c>
      <c r="CY854">
        <f>AD854</f>
        <v>62.6</v>
      </c>
      <c r="CZ854">
        <f>AH854</f>
        <v>9.4</v>
      </c>
      <c r="DA854">
        <f>AL854</f>
        <v>6.66</v>
      </c>
      <c r="DB854">
        <f t="shared" si="152"/>
        <v>9.68</v>
      </c>
      <c r="DC854">
        <f t="shared" si="153"/>
        <v>0</v>
      </c>
    </row>
    <row r="855" spans="1:107" x14ac:dyDescent="0.2">
      <c r="A855">
        <f>ROW(Source!A473)</f>
        <v>473</v>
      </c>
      <c r="B855">
        <v>16781639</v>
      </c>
      <c r="C855">
        <v>16783013</v>
      </c>
      <c r="D855">
        <v>15430395</v>
      </c>
      <c r="E855">
        <v>1</v>
      </c>
      <c r="F855">
        <v>1</v>
      </c>
      <c r="G855">
        <v>1</v>
      </c>
      <c r="H855">
        <v>1</v>
      </c>
      <c r="I855" t="s">
        <v>661</v>
      </c>
      <c r="J855" t="s">
        <v>6</v>
      </c>
      <c r="K855" t="s">
        <v>662</v>
      </c>
      <c r="L855">
        <v>1191</v>
      </c>
      <c r="N855">
        <v>1013</v>
      </c>
      <c r="O855" t="s">
        <v>660</v>
      </c>
      <c r="P855" t="s">
        <v>660</v>
      </c>
      <c r="Q855">
        <v>1</v>
      </c>
      <c r="W855">
        <v>0</v>
      </c>
      <c r="X855">
        <v>-1417349443</v>
      </c>
      <c r="Y855">
        <v>0.02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1</v>
      </c>
      <c r="AJ855">
        <v>1</v>
      </c>
      <c r="AK855">
        <v>6.66</v>
      </c>
      <c r="AL855">
        <v>1</v>
      </c>
      <c r="AN855">
        <v>0</v>
      </c>
      <c r="AO855">
        <v>1</v>
      </c>
      <c r="AP855">
        <v>0</v>
      </c>
      <c r="AQ855">
        <v>0</v>
      </c>
      <c r="AR855">
        <v>0</v>
      </c>
      <c r="AS855" t="s">
        <v>6</v>
      </c>
      <c r="AT855">
        <v>0.02</v>
      </c>
      <c r="AU855" t="s">
        <v>6</v>
      </c>
      <c r="AV855">
        <v>2</v>
      </c>
      <c r="AW855">
        <v>2</v>
      </c>
      <c r="AX855">
        <v>16783023</v>
      </c>
      <c r="AY855">
        <v>1</v>
      </c>
      <c r="AZ855">
        <v>0</v>
      </c>
      <c r="BA855">
        <v>820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CX855">
        <f>Y855*Source!I473</f>
        <v>0.01</v>
      </c>
      <c r="CY855">
        <f>AD855</f>
        <v>0</v>
      </c>
      <c r="CZ855">
        <f>AH855</f>
        <v>0</v>
      </c>
      <c r="DA855">
        <f>AL855</f>
        <v>1</v>
      </c>
      <c r="DB855">
        <f t="shared" si="152"/>
        <v>0</v>
      </c>
      <c r="DC855">
        <f t="shared" si="153"/>
        <v>0</v>
      </c>
    </row>
    <row r="856" spans="1:107" x14ac:dyDescent="0.2">
      <c r="A856">
        <f>ROW(Source!A473)</f>
        <v>473</v>
      </c>
      <c r="B856">
        <v>16781639</v>
      </c>
      <c r="C856">
        <v>16783013</v>
      </c>
      <c r="D856">
        <v>15247680</v>
      </c>
      <c r="E856">
        <v>1</v>
      </c>
      <c r="F856">
        <v>1</v>
      </c>
      <c r="G856">
        <v>1</v>
      </c>
      <c r="H856">
        <v>2</v>
      </c>
      <c r="I856" t="s">
        <v>671</v>
      </c>
      <c r="J856" t="s">
        <v>672</v>
      </c>
      <c r="K856" t="s">
        <v>673</v>
      </c>
      <c r="L856">
        <v>1368</v>
      </c>
      <c r="N856">
        <v>1011</v>
      </c>
      <c r="O856" t="s">
        <v>666</v>
      </c>
      <c r="P856" t="s">
        <v>666</v>
      </c>
      <c r="Q856">
        <v>1</v>
      </c>
      <c r="W856">
        <v>0</v>
      </c>
      <c r="X856">
        <v>-1718674368</v>
      </c>
      <c r="Y856">
        <v>0.01</v>
      </c>
      <c r="AA856">
        <v>0</v>
      </c>
      <c r="AB856">
        <v>745.85</v>
      </c>
      <c r="AC856">
        <v>13.5</v>
      </c>
      <c r="AD856">
        <v>0</v>
      </c>
      <c r="AE856">
        <v>0</v>
      </c>
      <c r="AF856">
        <v>111.99</v>
      </c>
      <c r="AG856">
        <v>13.5</v>
      </c>
      <c r="AH856">
        <v>0</v>
      </c>
      <c r="AI856">
        <v>1</v>
      </c>
      <c r="AJ856">
        <v>6.66</v>
      </c>
      <c r="AK856">
        <v>1</v>
      </c>
      <c r="AL856">
        <v>1</v>
      </c>
      <c r="AN856">
        <v>0</v>
      </c>
      <c r="AO856">
        <v>1</v>
      </c>
      <c r="AP856">
        <v>0</v>
      </c>
      <c r="AQ856">
        <v>0</v>
      </c>
      <c r="AR856">
        <v>0</v>
      </c>
      <c r="AS856" t="s">
        <v>6</v>
      </c>
      <c r="AT856">
        <v>0.01</v>
      </c>
      <c r="AU856" t="s">
        <v>6</v>
      </c>
      <c r="AV856">
        <v>0</v>
      </c>
      <c r="AW856">
        <v>2</v>
      </c>
      <c r="AX856">
        <v>16783024</v>
      </c>
      <c r="AY856">
        <v>1</v>
      </c>
      <c r="AZ856">
        <v>0</v>
      </c>
      <c r="BA856">
        <v>821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CX856">
        <f>Y856*Source!I473</f>
        <v>5.0000000000000001E-3</v>
      </c>
      <c r="CY856">
        <f>AB856</f>
        <v>745.85</v>
      </c>
      <c r="CZ856">
        <f>AF856</f>
        <v>111.99</v>
      </c>
      <c r="DA856">
        <f>AJ856</f>
        <v>6.66</v>
      </c>
      <c r="DB856">
        <f t="shared" si="152"/>
        <v>1.1200000000000001</v>
      </c>
      <c r="DC856">
        <f t="shared" si="153"/>
        <v>0.14000000000000001</v>
      </c>
    </row>
    <row r="857" spans="1:107" x14ac:dyDescent="0.2">
      <c r="A857">
        <f>ROW(Source!A473)</f>
        <v>473</v>
      </c>
      <c r="B857">
        <v>16781639</v>
      </c>
      <c r="C857">
        <v>16783013</v>
      </c>
      <c r="D857">
        <v>15249073</v>
      </c>
      <c r="E857">
        <v>1</v>
      </c>
      <c r="F857">
        <v>1</v>
      </c>
      <c r="G857">
        <v>1</v>
      </c>
      <c r="H857">
        <v>2</v>
      </c>
      <c r="I857" t="s">
        <v>674</v>
      </c>
      <c r="J857" t="s">
        <v>675</v>
      </c>
      <c r="K857" t="s">
        <v>676</v>
      </c>
      <c r="L857">
        <v>1368</v>
      </c>
      <c r="N857">
        <v>1011</v>
      </c>
      <c r="O857" t="s">
        <v>666</v>
      </c>
      <c r="P857" t="s">
        <v>666</v>
      </c>
      <c r="Q857">
        <v>1</v>
      </c>
      <c r="W857">
        <v>0</v>
      </c>
      <c r="X857">
        <v>1372534845</v>
      </c>
      <c r="Y857">
        <v>0.01</v>
      </c>
      <c r="AA857">
        <v>0</v>
      </c>
      <c r="AB857">
        <v>437.63</v>
      </c>
      <c r="AC857">
        <v>11.6</v>
      </c>
      <c r="AD857">
        <v>0</v>
      </c>
      <c r="AE857">
        <v>0</v>
      </c>
      <c r="AF857">
        <v>65.709999999999994</v>
      </c>
      <c r="AG857">
        <v>11.6</v>
      </c>
      <c r="AH857">
        <v>0</v>
      </c>
      <c r="AI857">
        <v>1</v>
      </c>
      <c r="AJ857">
        <v>6.66</v>
      </c>
      <c r="AK857">
        <v>1</v>
      </c>
      <c r="AL857">
        <v>1</v>
      </c>
      <c r="AN857">
        <v>0</v>
      </c>
      <c r="AO857">
        <v>1</v>
      </c>
      <c r="AP857">
        <v>0</v>
      </c>
      <c r="AQ857">
        <v>0</v>
      </c>
      <c r="AR857">
        <v>0</v>
      </c>
      <c r="AS857" t="s">
        <v>6</v>
      </c>
      <c r="AT857">
        <v>0.01</v>
      </c>
      <c r="AU857" t="s">
        <v>6</v>
      </c>
      <c r="AV857">
        <v>0</v>
      </c>
      <c r="AW857">
        <v>2</v>
      </c>
      <c r="AX857">
        <v>16783025</v>
      </c>
      <c r="AY857">
        <v>1</v>
      </c>
      <c r="AZ857">
        <v>0</v>
      </c>
      <c r="BA857">
        <v>822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CX857">
        <f>Y857*Source!I473</f>
        <v>5.0000000000000001E-3</v>
      </c>
      <c r="CY857">
        <f>AB857</f>
        <v>437.63</v>
      </c>
      <c r="CZ857">
        <f>AF857</f>
        <v>65.709999999999994</v>
      </c>
      <c r="DA857">
        <f>AJ857</f>
        <v>6.66</v>
      </c>
      <c r="DB857">
        <f t="shared" si="152"/>
        <v>0.66</v>
      </c>
      <c r="DC857">
        <f t="shared" si="153"/>
        <v>0.12</v>
      </c>
    </row>
    <row r="858" spans="1:107" x14ac:dyDescent="0.2">
      <c r="A858">
        <f>ROW(Source!A473)</f>
        <v>473</v>
      </c>
      <c r="B858">
        <v>16781639</v>
      </c>
      <c r="C858">
        <v>16783013</v>
      </c>
      <c r="D858">
        <v>15167588</v>
      </c>
      <c r="E858">
        <v>1</v>
      </c>
      <c r="F858">
        <v>1</v>
      </c>
      <c r="G858">
        <v>1</v>
      </c>
      <c r="H858">
        <v>3</v>
      </c>
      <c r="I858" t="s">
        <v>950</v>
      </c>
      <c r="J858" t="s">
        <v>951</v>
      </c>
      <c r="K858" t="s">
        <v>952</v>
      </c>
      <c r="L858">
        <v>1346</v>
      </c>
      <c r="N858">
        <v>1009</v>
      </c>
      <c r="O858" t="s">
        <v>201</v>
      </c>
      <c r="P858" t="s">
        <v>201</v>
      </c>
      <c r="Q858">
        <v>1</v>
      </c>
      <c r="W858">
        <v>0</v>
      </c>
      <c r="X858">
        <v>-1088866022</v>
      </c>
      <c r="Y858">
        <v>0.16</v>
      </c>
      <c r="AA858">
        <v>202.46</v>
      </c>
      <c r="AB858">
        <v>0</v>
      </c>
      <c r="AC858">
        <v>0</v>
      </c>
      <c r="AD858">
        <v>0</v>
      </c>
      <c r="AE858">
        <v>30.4</v>
      </c>
      <c r="AF858">
        <v>0</v>
      </c>
      <c r="AG858">
        <v>0</v>
      </c>
      <c r="AH858">
        <v>0</v>
      </c>
      <c r="AI858">
        <v>6.66</v>
      </c>
      <c r="AJ858">
        <v>1</v>
      </c>
      <c r="AK858">
        <v>1</v>
      </c>
      <c r="AL858">
        <v>1</v>
      </c>
      <c r="AN858">
        <v>0</v>
      </c>
      <c r="AO858">
        <v>1</v>
      </c>
      <c r="AP858">
        <v>0</v>
      </c>
      <c r="AQ858">
        <v>0</v>
      </c>
      <c r="AR858">
        <v>0</v>
      </c>
      <c r="AS858" t="s">
        <v>6</v>
      </c>
      <c r="AT858">
        <v>0.16</v>
      </c>
      <c r="AU858" t="s">
        <v>6</v>
      </c>
      <c r="AV858">
        <v>0</v>
      </c>
      <c r="AW858">
        <v>2</v>
      </c>
      <c r="AX858">
        <v>16783026</v>
      </c>
      <c r="AY858">
        <v>1</v>
      </c>
      <c r="AZ858">
        <v>0</v>
      </c>
      <c r="BA858">
        <v>823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CX858">
        <f>Y858*Source!I473</f>
        <v>0.08</v>
      </c>
      <c r="CY858">
        <f>AA858</f>
        <v>202.46</v>
      </c>
      <c r="CZ858">
        <f>AE858</f>
        <v>30.4</v>
      </c>
      <c r="DA858">
        <f>AI858</f>
        <v>6.66</v>
      </c>
      <c r="DB858">
        <f t="shared" si="152"/>
        <v>4.8600000000000003</v>
      </c>
      <c r="DC858">
        <f t="shared" si="153"/>
        <v>0</v>
      </c>
    </row>
    <row r="859" spans="1:107" x14ac:dyDescent="0.2">
      <c r="A859">
        <f>ROW(Source!A473)</f>
        <v>473</v>
      </c>
      <c r="B859">
        <v>16781639</v>
      </c>
      <c r="C859">
        <v>16783013</v>
      </c>
      <c r="D859">
        <v>15167600</v>
      </c>
      <c r="E859">
        <v>1</v>
      </c>
      <c r="F859">
        <v>1</v>
      </c>
      <c r="G859">
        <v>1</v>
      </c>
      <c r="H859">
        <v>3</v>
      </c>
      <c r="I859" t="s">
        <v>1010</v>
      </c>
      <c r="J859" t="s">
        <v>1011</v>
      </c>
      <c r="K859" t="s">
        <v>1012</v>
      </c>
      <c r="L859">
        <v>1308</v>
      </c>
      <c r="N859">
        <v>1003</v>
      </c>
      <c r="O859" t="s">
        <v>30</v>
      </c>
      <c r="P859" t="s">
        <v>30</v>
      </c>
      <c r="Q859">
        <v>100</v>
      </c>
      <c r="W859">
        <v>0</v>
      </c>
      <c r="X859">
        <v>568244124</v>
      </c>
      <c r="Y859">
        <v>0.05</v>
      </c>
      <c r="AA859">
        <v>799.2</v>
      </c>
      <c r="AB859">
        <v>0</v>
      </c>
      <c r="AC859">
        <v>0</v>
      </c>
      <c r="AD859">
        <v>0</v>
      </c>
      <c r="AE859">
        <v>120</v>
      </c>
      <c r="AF859">
        <v>0</v>
      </c>
      <c r="AG859">
        <v>0</v>
      </c>
      <c r="AH859">
        <v>0</v>
      </c>
      <c r="AI859">
        <v>6.66</v>
      </c>
      <c r="AJ859">
        <v>1</v>
      </c>
      <c r="AK859">
        <v>1</v>
      </c>
      <c r="AL859">
        <v>1</v>
      </c>
      <c r="AN859">
        <v>0</v>
      </c>
      <c r="AO859">
        <v>1</v>
      </c>
      <c r="AP859">
        <v>0</v>
      </c>
      <c r="AQ859">
        <v>0</v>
      </c>
      <c r="AR859">
        <v>0</v>
      </c>
      <c r="AS859" t="s">
        <v>6</v>
      </c>
      <c r="AT859">
        <v>0.05</v>
      </c>
      <c r="AU859" t="s">
        <v>6</v>
      </c>
      <c r="AV859">
        <v>0</v>
      </c>
      <c r="AW859">
        <v>2</v>
      </c>
      <c r="AX859">
        <v>16783027</v>
      </c>
      <c r="AY859">
        <v>1</v>
      </c>
      <c r="AZ859">
        <v>0</v>
      </c>
      <c r="BA859">
        <v>824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CX859">
        <f>Y859*Source!I473</f>
        <v>2.5000000000000001E-2</v>
      </c>
      <c r="CY859">
        <f>AA859</f>
        <v>799.2</v>
      </c>
      <c r="CZ859">
        <f>AE859</f>
        <v>120</v>
      </c>
      <c r="DA859">
        <f>AI859</f>
        <v>6.66</v>
      </c>
      <c r="DB859">
        <f t="shared" si="152"/>
        <v>6</v>
      </c>
      <c r="DC859">
        <f t="shared" si="153"/>
        <v>0</v>
      </c>
    </row>
    <row r="860" spans="1:107" x14ac:dyDescent="0.2">
      <c r="A860">
        <f>ROW(Source!A473)</f>
        <v>473</v>
      </c>
      <c r="B860">
        <v>16781639</v>
      </c>
      <c r="C860">
        <v>16783013</v>
      </c>
      <c r="D860">
        <v>15203834</v>
      </c>
      <c r="E860">
        <v>1</v>
      </c>
      <c r="F860">
        <v>1</v>
      </c>
      <c r="G860">
        <v>1</v>
      </c>
      <c r="H860">
        <v>3</v>
      </c>
      <c r="I860" t="s">
        <v>689</v>
      </c>
      <c r="J860" t="s">
        <v>690</v>
      </c>
      <c r="K860" t="s">
        <v>691</v>
      </c>
      <c r="L860">
        <v>1346</v>
      </c>
      <c r="N860">
        <v>1009</v>
      </c>
      <c r="O860" t="s">
        <v>201</v>
      </c>
      <c r="P860" t="s">
        <v>201</v>
      </c>
      <c r="Q860">
        <v>1</v>
      </c>
      <c r="W860">
        <v>0</v>
      </c>
      <c r="X860">
        <v>210558753</v>
      </c>
      <c r="Y860">
        <v>0.05</v>
      </c>
      <c r="AA860">
        <v>190.48</v>
      </c>
      <c r="AB860">
        <v>0</v>
      </c>
      <c r="AC860">
        <v>0</v>
      </c>
      <c r="AD860">
        <v>0</v>
      </c>
      <c r="AE860">
        <v>28.6</v>
      </c>
      <c r="AF860">
        <v>0</v>
      </c>
      <c r="AG860">
        <v>0</v>
      </c>
      <c r="AH860">
        <v>0</v>
      </c>
      <c r="AI860">
        <v>6.66</v>
      </c>
      <c r="AJ860">
        <v>1</v>
      </c>
      <c r="AK860">
        <v>1</v>
      </c>
      <c r="AL860">
        <v>1</v>
      </c>
      <c r="AN860">
        <v>0</v>
      </c>
      <c r="AO860">
        <v>1</v>
      </c>
      <c r="AP860">
        <v>0</v>
      </c>
      <c r="AQ860">
        <v>0</v>
      </c>
      <c r="AR860">
        <v>0</v>
      </c>
      <c r="AS860" t="s">
        <v>6</v>
      </c>
      <c r="AT860">
        <v>0.05</v>
      </c>
      <c r="AU860" t="s">
        <v>6</v>
      </c>
      <c r="AV860">
        <v>0</v>
      </c>
      <c r="AW860">
        <v>2</v>
      </c>
      <c r="AX860">
        <v>16783028</v>
      </c>
      <c r="AY860">
        <v>1</v>
      </c>
      <c r="AZ860">
        <v>0</v>
      </c>
      <c r="BA860">
        <v>825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CX860">
        <f>Y860*Source!I473</f>
        <v>2.5000000000000001E-2</v>
      </c>
      <c r="CY860">
        <f>AA860</f>
        <v>190.48</v>
      </c>
      <c r="CZ860">
        <f>AE860</f>
        <v>28.6</v>
      </c>
      <c r="DA860">
        <f>AI860</f>
        <v>6.66</v>
      </c>
      <c r="DB860">
        <f t="shared" si="152"/>
        <v>1.43</v>
      </c>
      <c r="DC860">
        <f t="shared" si="153"/>
        <v>0</v>
      </c>
    </row>
    <row r="861" spans="1:107" x14ac:dyDescent="0.2">
      <c r="A861">
        <f>ROW(Source!A473)</f>
        <v>473</v>
      </c>
      <c r="B861">
        <v>16781639</v>
      </c>
      <c r="C861">
        <v>16783013</v>
      </c>
      <c r="D861">
        <v>15224229</v>
      </c>
      <c r="E861">
        <v>1</v>
      </c>
      <c r="F861">
        <v>1</v>
      </c>
      <c r="G861">
        <v>1</v>
      </c>
      <c r="H861">
        <v>3</v>
      </c>
      <c r="I861" t="s">
        <v>527</v>
      </c>
      <c r="J861" t="s">
        <v>528</v>
      </c>
      <c r="K861" t="s">
        <v>1114</v>
      </c>
      <c r="L861">
        <v>1477</v>
      </c>
      <c r="N861">
        <v>1013</v>
      </c>
      <c r="O861" t="s">
        <v>411</v>
      </c>
      <c r="P861" t="s">
        <v>413</v>
      </c>
      <c r="Q861">
        <v>1</v>
      </c>
      <c r="W861">
        <v>0</v>
      </c>
      <c r="X861">
        <v>931452419</v>
      </c>
      <c r="Y861">
        <v>0.1</v>
      </c>
      <c r="AA861">
        <v>27226.21</v>
      </c>
      <c r="AB861">
        <v>0</v>
      </c>
      <c r="AC861">
        <v>0</v>
      </c>
      <c r="AD861">
        <v>0</v>
      </c>
      <c r="AE861">
        <v>4088.02</v>
      </c>
      <c r="AF861">
        <v>0</v>
      </c>
      <c r="AG861">
        <v>0</v>
      </c>
      <c r="AH861">
        <v>0</v>
      </c>
      <c r="AI861">
        <v>6.66</v>
      </c>
      <c r="AJ861">
        <v>1</v>
      </c>
      <c r="AK861">
        <v>1</v>
      </c>
      <c r="AL861">
        <v>1</v>
      </c>
      <c r="AN861">
        <v>0</v>
      </c>
      <c r="AO861">
        <v>0</v>
      </c>
      <c r="AP861">
        <v>0</v>
      </c>
      <c r="AQ861">
        <v>0</v>
      </c>
      <c r="AR861">
        <v>0</v>
      </c>
      <c r="AS861" t="s">
        <v>6</v>
      </c>
      <c r="AT861">
        <v>0.1</v>
      </c>
      <c r="AU861" t="s">
        <v>6</v>
      </c>
      <c r="AV861">
        <v>0</v>
      </c>
      <c r="AW861">
        <v>1</v>
      </c>
      <c r="AX861">
        <v>-1</v>
      </c>
      <c r="AY861">
        <v>0</v>
      </c>
      <c r="AZ861">
        <v>0</v>
      </c>
      <c r="BA861" t="s">
        <v>6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CX861">
        <f>Y861*Source!I473</f>
        <v>0.05</v>
      </c>
      <c r="CY861">
        <f>AA861</f>
        <v>27226.21</v>
      </c>
      <c r="CZ861">
        <f>AE861</f>
        <v>4088.02</v>
      </c>
      <c r="DA861">
        <f>AI861</f>
        <v>6.66</v>
      </c>
      <c r="DB861">
        <f t="shared" si="152"/>
        <v>408.8</v>
      </c>
      <c r="DC861">
        <f t="shared" si="153"/>
        <v>0</v>
      </c>
    </row>
    <row r="862" spans="1:107" x14ac:dyDescent="0.2">
      <c r="A862">
        <f>ROW(Source!A473)</f>
        <v>473</v>
      </c>
      <c r="B862">
        <v>16781639</v>
      </c>
      <c r="C862">
        <v>16783013</v>
      </c>
      <c r="D862">
        <v>15164559</v>
      </c>
      <c r="E862">
        <v>17</v>
      </c>
      <c r="F862">
        <v>1</v>
      </c>
      <c r="G862">
        <v>1</v>
      </c>
      <c r="H862">
        <v>3</v>
      </c>
      <c r="I862" t="s">
        <v>692</v>
      </c>
      <c r="J862" t="s">
        <v>6</v>
      </c>
      <c r="K862" t="s">
        <v>693</v>
      </c>
      <c r="L862">
        <v>1374</v>
      </c>
      <c r="N862">
        <v>1013</v>
      </c>
      <c r="O862" t="s">
        <v>694</v>
      </c>
      <c r="P862" t="s">
        <v>694</v>
      </c>
      <c r="Q862">
        <v>1</v>
      </c>
      <c r="W862">
        <v>0</v>
      </c>
      <c r="X862">
        <v>-1731369543</v>
      </c>
      <c r="Y862">
        <v>0.19</v>
      </c>
      <c r="AA862">
        <v>1</v>
      </c>
      <c r="AB862">
        <v>0</v>
      </c>
      <c r="AC862">
        <v>0</v>
      </c>
      <c r="AD862">
        <v>0</v>
      </c>
      <c r="AE862">
        <v>1</v>
      </c>
      <c r="AF862">
        <v>0</v>
      </c>
      <c r="AG862">
        <v>0</v>
      </c>
      <c r="AH862">
        <v>0</v>
      </c>
      <c r="AI862">
        <v>1</v>
      </c>
      <c r="AJ862">
        <v>1</v>
      </c>
      <c r="AK862">
        <v>1</v>
      </c>
      <c r="AL862">
        <v>1</v>
      </c>
      <c r="AN862">
        <v>0</v>
      </c>
      <c r="AO862">
        <v>1</v>
      </c>
      <c r="AP862">
        <v>0</v>
      </c>
      <c r="AQ862">
        <v>0</v>
      </c>
      <c r="AR862">
        <v>0</v>
      </c>
      <c r="AS862" t="s">
        <v>6</v>
      </c>
      <c r="AT862">
        <v>0.19</v>
      </c>
      <c r="AU862" t="s">
        <v>6</v>
      </c>
      <c r="AV862">
        <v>0</v>
      </c>
      <c r="AW862">
        <v>2</v>
      </c>
      <c r="AX862">
        <v>16783029</v>
      </c>
      <c r="AY862">
        <v>1</v>
      </c>
      <c r="AZ862">
        <v>0</v>
      </c>
      <c r="BA862">
        <v>826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CX862">
        <f>Y862*Source!I473</f>
        <v>9.5000000000000001E-2</v>
      </c>
      <c r="CY862">
        <f>AA862</f>
        <v>1</v>
      </c>
      <c r="CZ862">
        <f>AE862</f>
        <v>1</v>
      </c>
      <c r="DA862">
        <f>AI862</f>
        <v>1</v>
      </c>
      <c r="DB862">
        <f t="shared" si="152"/>
        <v>0.19</v>
      </c>
      <c r="DC862">
        <f t="shared" si="153"/>
        <v>0</v>
      </c>
    </row>
    <row r="863" spans="1:107" x14ac:dyDescent="0.2">
      <c r="A863">
        <f>ROW(Source!A476)</f>
        <v>476</v>
      </c>
      <c r="B863">
        <v>16781625</v>
      </c>
      <c r="C863">
        <v>16782977</v>
      </c>
      <c r="D863">
        <v>15430447</v>
      </c>
      <c r="E863">
        <v>1</v>
      </c>
      <c r="F863">
        <v>1</v>
      </c>
      <c r="G863">
        <v>1</v>
      </c>
      <c r="H863">
        <v>1</v>
      </c>
      <c r="I863" t="s">
        <v>700</v>
      </c>
      <c r="J863" t="s">
        <v>6</v>
      </c>
      <c r="K863" t="s">
        <v>701</v>
      </c>
      <c r="L863">
        <v>1191</v>
      </c>
      <c r="N863">
        <v>1013</v>
      </c>
      <c r="O863" t="s">
        <v>660</v>
      </c>
      <c r="P863" t="s">
        <v>660</v>
      </c>
      <c r="Q863">
        <v>1</v>
      </c>
      <c r="W863">
        <v>0</v>
      </c>
      <c r="X863">
        <v>145020957</v>
      </c>
      <c r="Y863">
        <v>0.3</v>
      </c>
      <c r="AA863">
        <v>0</v>
      </c>
      <c r="AB863">
        <v>0</v>
      </c>
      <c r="AC863">
        <v>0</v>
      </c>
      <c r="AD863">
        <v>9.07</v>
      </c>
      <c r="AE863">
        <v>0</v>
      </c>
      <c r="AF863">
        <v>0</v>
      </c>
      <c r="AG863">
        <v>0</v>
      </c>
      <c r="AH863">
        <v>9.07</v>
      </c>
      <c r="AI863">
        <v>1</v>
      </c>
      <c r="AJ863">
        <v>1</v>
      </c>
      <c r="AK863">
        <v>1</v>
      </c>
      <c r="AL863">
        <v>1</v>
      </c>
      <c r="AN863">
        <v>0</v>
      </c>
      <c r="AO863">
        <v>1</v>
      </c>
      <c r="AP863">
        <v>1</v>
      </c>
      <c r="AQ863">
        <v>0</v>
      </c>
      <c r="AR863">
        <v>0</v>
      </c>
      <c r="AS863" t="s">
        <v>6</v>
      </c>
      <c r="AT863">
        <v>1</v>
      </c>
      <c r="AU863" t="s">
        <v>39</v>
      </c>
      <c r="AV863">
        <v>1</v>
      </c>
      <c r="AW863">
        <v>2</v>
      </c>
      <c r="AX863">
        <v>16782978</v>
      </c>
      <c r="AY863">
        <v>1</v>
      </c>
      <c r="AZ863">
        <v>0</v>
      </c>
      <c r="BA863">
        <v>827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X863">
        <f>Y863*Source!I476</f>
        <v>0.3</v>
      </c>
      <c r="CY863">
        <f>AD863</f>
        <v>9.07</v>
      </c>
      <c r="CZ863">
        <f>AH863</f>
        <v>9.07</v>
      </c>
      <c r="DA863">
        <f>AL863</f>
        <v>1</v>
      </c>
      <c r="DB863">
        <f>ROUND((ROUND(AT863*CZ863,2)*0.3),6)</f>
        <v>2.7210000000000001</v>
      </c>
      <c r="DC863">
        <f>ROUND((ROUND(AT863*AG863,2)*0.3),6)</f>
        <v>0</v>
      </c>
    </row>
    <row r="864" spans="1:107" x14ac:dyDescent="0.2">
      <c r="A864">
        <f>ROW(Source!A476)</f>
        <v>476</v>
      </c>
      <c r="B864">
        <v>16781625</v>
      </c>
      <c r="C864">
        <v>16782977</v>
      </c>
      <c r="D864">
        <v>15195043</v>
      </c>
      <c r="E864">
        <v>1</v>
      </c>
      <c r="F864">
        <v>1</v>
      </c>
      <c r="G864">
        <v>1</v>
      </c>
      <c r="H864">
        <v>3</v>
      </c>
      <c r="I864" t="s">
        <v>936</v>
      </c>
      <c r="J864" t="s">
        <v>937</v>
      </c>
      <c r="K864" t="s">
        <v>938</v>
      </c>
      <c r="L864">
        <v>1346</v>
      </c>
      <c r="N864">
        <v>1009</v>
      </c>
      <c r="O864" t="s">
        <v>201</v>
      </c>
      <c r="P864" t="s">
        <v>201</v>
      </c>
      <c r="Q864">
        <v>1</v>
      </c>
      <c r="W864">
        <v>0</v>
      </c>
      <c r="X864">
        <v>-1726842289</v>
      </c>
      <c r="Y864">
        <v>0</v>
      </c>
      <c r="AA864">
        <v>65.75</v>
      </c>
      <c r="AB864">
        <v>0</v>
      </c>
      <c r="AC864">
        <v>0</v>
      </c>
      <c r="AD864">
        <v>0</v>
      </c>
      <c r="AE864">
        <v>65.75</v>
      </c>
      <c r="AF864">
        <v>0</v>
      </c>
      <c r="AG864">
        <v>0</v>
      </c>
      <c r="AH864">
        <v>0</v>
      </c>
      <c r="AI864">
        <v>1</v>
      </c>
      <c r="AJ864">
        <v>1</v>
      </c>
      <c r="AK864">
        <v>1</v>
      </c>
      <c r="AL864">
        <v>1</v>
      </c>
      <c r="AN864">
        <v>0</v>
      </c>
      <c r="AO864">
        <v>1</v>
      </c>
      <c r="AP864">
        <v>1</v>
      </c>
      <c r="AQ864">
        <v>0</v>
      </c>
      <c r="AR864">
        <v>0</v>
      </c>
      <c r="AS864" t="s">
        <v>6</v>
      </c>
      <c r="AT864">
        <v>0.01</v>
      </c>
      <c r="AU864" t="s">
        <v>38</v>
      </c>
      <c r="AV864">
        <v>0</v>
      </c>
      <c r="AW864">
        <v>2</v>
      </c>
      <c r="AX864">
        <v>16782979</v>
      </c>
      <c r="AY864">
        <v>1</v>
      </c>
      <c r="AZ864">
        <v>0</v>
      </c>
      <c r="BA864">
        <v>828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CX864">
        <f>Y864*Source!I476</f>
        <v>0</v>
      </c>
      <c r="CY864">
        <f>AA864</f>
        <v>65.75</v>
      </c>
      <c r="CZ864">
        <f>AE864</f>
        <v>65.75</v>
      </c>
      <c r="DA864">
        <f>AI864</f>
        <v>1</v>
      </c>
      <c r="DB864">
        <f>ROUND((ROUND(AT864*CZ864,2)*0),6)</f>
        <v>0</v>
      </c>
      <c r="DC864">
        <f>ROUND((ROUND(AT864*AG864,2)*0),6)</f>
        <v>0</v>
      </c>
    </row>
    <row r="865" spans="1:107" x14ac:dyDescent="0.2">
      <c r="A865">
        <f>ROW(Source!A476)</f>
        <v>476</v>
      </c>
      <c r="B865">
        <v>16781625</v>
      </c>
      <c r="C865">
        <v>16782977</v>
      </c>
      <c r="D865">
        <v>15225376</v>
      </c>
      <c r="E865">
        <v>1</v>
      </c>
      <c r="F865">
        <v>1</v>
      </c>
      <c r="G865">
        <v>1</v>
      </c>
      <c r="H865">
        <v>3</v>
      </c>
      <c r="I865" t="s">
        <v>1045</v>
      </c>
      <c r="J865" t="s">
        <v>1046</v>
      </c>
      <c r="K865" t="s">
        <v>1047</v>
      </c>
      <c r="L865">
        <v>1477</v>
      </c>
      <c r="N865">
        <v>1013</v>
      </c>
      <c r="O865" t="s">
        <v>411</v>
      </c>
      <c r="P865" t="s">
        <v>413</v>
      </c>
      <c r="Q865">
        <v>1</v>
      </c>
      <c r="W865">
        <v>0</v>
      </c>
      <c r="X865">
        <v>-275422861</v>
      </c>
      <c r="Y865">
        <v>0</v>
      </c>
      <c r="AA865">
        <v>3005.8</v>
      </c>
      <c r="AB865">
        <v>0</v>
      </c>
      <c r="AC865">
        <v>0</v>
      </c>
      <c r="AD865">
        <v>0</v>
      </c>
      <c r="AE865">
        <v>3005.8</v>
      </c>
      <c r="AF865">
        <v>0</v>
      </c>
      <c r="AG865">
        <v>0</v>
      </c>
      <c r="AH865">
        <v>0</v>
      </c>
      <c r="AI865">
        <v>1</v>
      </c>
      <c r="AJ865">
        <v>1</v>
      </c>
      <c r="AK865">
        <v>1</v>
      </c>
      <c r="AL865">
        <v>1</v>
      </c>
      <c r="AN865">
        <v>0</v>
      </c>
      <c r="AO865">
        <v>1</v>
      </c>
      <c r="AP865">
        <v>1</v>
      </c>
      <c r="AQ865">
        <v>0</v>
      </c>
      <c r="AR865">
        <v>0</v>
      </c>
      <c r="AS865" t="s">
        <v>6</v>
      </c>
      <c r="AT865">
        <v>2E-3</v>
      </c>
      <c r="AU865" t="s">
        <v>38</v>
      </c>
      <c r="AV865">
        <v>0</v>
      </c>
      <c r="AW865">
        <v>2</v>
      </c>
      <c r="AX865">
        <v>16782980</v>
      </c>
      <c r="AY865">
        <v>1</v>
      </c>
      <c r="AZ865">
        <v>0</v>
      </c>
      <c r="BA865">
        <v>829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CX865">
        <f>Y865*Source!I476</f>
        <v>0</v>
      </c>
      <c r="CY865">
        <f>AA865</f>
        <v>3005.8</v>
      </c>
      <c r="CZ865">
        <f>AE865</f>
        <v>3005.8</v>
      </c>
      <c r="DA865">
        <f>AI865</f>
        <v>1</v>
      </c>
      <c r="DB865">
        <f>ROUND((ROUND(AT865*CZ865,2)*0),6)</f>
        <v>0</v>
      </c>
      <c r="DC865">
        <f>ROUND((ROUND(AT865*AG865,2)*0),6)</f>
        <v>0</v>
      </c>
    </row>
    <row r="866" spans="1:107" x14ac:dyDescent="0.2">
      <c r="A866">
        <f>ROW(Source!A476)</f>
        <v>476</v>
      </c>
      <c r="B866">
        <v>16781625</v>
      </c>
      <c r="C866">
        <v>16782977</v>
      </c>
      <c r="D866">
        <v>15164559</v>
      </c>
      <c r="E866">
        <v>17</v>
      </c>
      <c r="F866">
        <v>1</v>
      </c>
      <c r="G866">
        <v>1</v>
      </c>
      <c r="H866">
        <v>3</v>
      </c>
      <c r="I866" t="s">
        <v>692</v>
      </c>
      <c r="J866" t="s">
        <v>6</v>
      </c>
      <c r="K866" t="s">
        <v>693</v>
      </c>
      <c r="L866">
        <v>1374</v>
      </c>
      <c r="N866">
        <v>1013</v>
      </c>
      <c r="O866" t="s">
        <v>694</v>
      </c>
      <c r="P866" t="s">
        <v>694</v>
      </c>
      <c r="Q866">
        <v>1</v>
      </c>
      <c r="W866">
        <v>0</v>
      </c>
      <c r="X866">
        <v>-1731369543</v>
      </c>
      <c r="Y866">
        <v>0</v>
      </c>
      <c r="AA866">
        <v>1</v>
      </c>
      <c r="AB866">
        <v>0</v>
      </c>
      <c r="AC866">
        <v>0</v>
      </c>
      <c r="AD866">
        <v>0</v>
      </c>
      <c r="AE866">
        <v>1</v>
      </c>
      <c r="AF866">
        <v>0</v>
      </c>
      <c r="AG866">
        <v>0</v>
      </c>
      <c r="AH866">
        <v>0</v>
      </c>
      <c r="AI866">
        <v>1</v>
      </c>
      <c r="AJ866">
        <v>1</v>
      </c>
      <c r="AK866">
        <v>1</v>
      </c>
      <c r="AL866">
        <v>1</v>
      </c>
      <c r="AN866">
        <v>0</v>
      </c>
      <c r="AO866">
        <v>1</v>
      </c>
      <c r="AP866">
        <v>1</v>
      </c>
      <c r="AQ866">
        <v>0</v>
      </c>
      <c r="AR866">
        <v>0</v>
      </c>
      <c r="AS866" t="s">
        <v>6</v>
      </c>
      <c r="AT866">
        <v>0.18</v>
      </c>
      <c r="AU866" t="s">
        <v>38</v>
      </c>
      <c r="AV866">
        <v>0</v>
      </c>
      <c r="AW866">
        <v>2</v>
      </c>
      <c r="AX866">
        <v>16782981</v>
      </c>
      <c r="AY866">
        <v>1</v>
      </c>
      <c r="AZ866">
        <v>0</v>
      </c>
      <c r="BA866">
        <v>830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CX866">
        <f>Y866*Source!I476</f>
        <v>0</v>
      </c>
      <c r="CY866">
        <f>AA866</f>
        <v>1</v>
      </c>
      <c r="CZ866">
        <f>AE866</f>
        <v>1</v>
      </c>
      <c r="DA866">
        <f>AI866</f>
        <v>1</v>
      </c>
      <c r="DB866">
        <f>ROUND((ROUND(AT866*CZ866,2)*0),6)</f>
        <v>0</v>
      </c>
      <c r="DC866">
        <f>ROUND((ROUND(AT866*AG866,2)*0),6)</f>
        <v>0</v>
      </c>
    </row>
    <row r="867" spans="1:107" x14ac:dyDescent="0.2">
      <c r="A867">
        <f>ROW(Source!A477)</f>
        <v>477</v>
      </c>
      <c r="B867">
        <v>16781639</v>
      </c>
      <c r="C867">
        <v>16782977</v>
      </c>
      <c r="D867">
        <v>15430447</v>
      </c>
      <c r="E867">
        <v>1</v>
      </c>
      <c r="F867">
        <v>1</v>
      </c>
      <c r="G867">
        <v>1</v>
      </c>
      <c r="H867">
        <v>1</v>
      </c>
      <c r="I867" t="s">
        <v>700</v>
      </c>
      <c r="J867" t="s">
        <v>6</v>
      </c>
      <c r="K867" t="s">
        <v>701</v>
      </c>
      <c r="L867">
        <v>1191</v>
      </c>
      <c r="N867">
        <v>1013</v>
      </c>
      <c r="O867" t="s">
        <v>660</v>
      </c>
      <c r="P867" t="s">
        <v>660</v>
      </c>
      <c r="Q867">
        <v>1</v>
      </c>
      <c r="W867">
        <v>0</v>
      </c>
      <c r="X867">
        <v>145020957</v>
      </c>
      <c r="Y867">
        <v>0.3</v>
      </c>
      <c r="AA867">
        <v>0</v>
      </c>
      <c r="AB867">
        <v>0</v>
      </c>
      <c r="AC867">
        <v>0</v>
      </c>
      <c r="AD867">
        <v>60.41</v>
      </c>
      <c r="AE867">
        <v>0</v>
      </c>
      <c r="AF867">
        <v>0</v>
      </c>
      <c r="AG867">
        <v>0</v>
      </c>
      <c r="AH867">
        <v>9.07</v>
      </c>
      <c r="AI867">
        <v>1</v>
      </c>
      <c r="AJ867">
        <v>1</v>
      </c>
      <c r="AK867">
        <v>1</v>
      </c>
      <c r="AL867">
        <v>6.66</v>
      </c>
      <c r="AN867">
        <v>0</v>
      </c>
      <c r="AO867">
        <v>1</v>
      </c>
      <c r="AP867">
        <v>1</v>
      </c>
      <c r="AQ867">
        <v>0</v>
      </c>
      <c r="AR867">
        <v>0</v>
      </c>
      <c r="AS867" t="s">
        <v>6</v>
      </c>
      <c r="AT867">
        <v>1</v>
      </c>
      <c r="AU867" t="s">
        <v>39</v>
      </c>
      <c r="AV867">
        <v>1</v>
      </c>
      <c r="AW867">
        <v>2</v>
      </c>
      <c r="AX867">
        <v>16782978</v>
      </c>
      <c r="AY867">
        <v>1</v>
      </c>
      <c r="AZ867">
        <v>0</v>
      </c>
      <c r="BA867">
        <v>831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CX867">
        <f>Y867*Source!I477</f>
        <v>0.3</v>
      </c>
      <c r="CY867">
        <f>AD867</f>
        <v>60.41</v>
      </c>
      <c r="CZ867">
        <f>AH867</f>
        <v>9.07</v>
      </c>
      <c r="DA867">
        <f>AL867</f>
        <v>6.66</v>
      </c>
      <c r="DB867">
        <f>ROUND((ROUND(AT867*CZ867,2)*0.3),6)</f>
        <v>2.7210000000000001</v>
      </c>
      <c r="DC867">
        <f>ROUND((ROUND(AT867*AG867,2)*0.3),6)</f>
        <v>0</v>
      </c>
    </row>
    <row r="868" spans="1:107" x14ac:dyDescent="0.2">
      <c r="A868">
        <f>ROW(Source!A477)</f>
        <v>477</v>
      </c>
      <c r="B868">
        <v>16781639</v>
      </c>
      <c r="C868">
        <v>16782977</v>
      </c>
      <c r="D868">
        <v>15195043</v>
      </c>
      <c r="E868">
        <v>1</v>
      </c>
      <c r="F868">
        <v>1</v>
      </c>
      <c r="G868">
        <v>1</v>
      </c>
      <c r="H868">
        <v>3</v>
      </c>
      <c r="I868" t="s">
        <v>936</v>
      </c>
      <c r="J868" t="s">
        <v>937</v>
      </c>
      <c r="K868" t="s">
        <v>938</v>
      </c>
      <c r="L868">
        <v>1346</v>
      </c>
      <c r="N868">
        <v>1009</v>
      </c>
      <c r="O868" t="s">
        <v>201</v>
      </c>
      <c r="P868" t="s">
        <v>201</v>
      </c>
      <c r="Q868">
        <v>1</v>
      </c>
      <c r="W868">
        <v>0</v>
      </c>
      <c r="X868">
        <v>-1726842289</v>
      </c>
      <c r="Y868">
        <v>0</v>
      </c>
      <c r="AA868">
        <v>437.9</v>
      </c>
      <c r="AB868">
        <v>0</v>
      </c>
      <c r="AC868">
        <v>0</v>
      </c>
      <c r="AD868">
        <v>0</v>
      </c>
      <c r="AE868">
        <v>65.75</v>
      </c>
      <c r="AF868">
        <v>0</v>
      </c>
      <c r="AG868">
        <v>0</v>
      </c>
      <c r="AH868">
        <v>0</v>
      </c>
      <c r="AI868">
        <v>6.66</v>
      </c>
      <c r="AJ868">
        <v>1</v>
      </c>
      <c r="AK868">
        <v>1</v>
      </c>
      <c r="AL868">
        <v>1</v>
      </c>
      <c r="AN868">
        <v>0</v>
      </c>
      <c r="AO868">
        <v>1</v>
      </c>
      <c r="AP868">
        <v>1</v>
      </c>
      <c r="AQ868">
        <v>0</v>
      </c>
      <c r="AR868">
        <v>0</v>
      </c>
      <c r="AS868" t="s">
        <v>6</v>
      </c>
      <c r="AT868">
        <v>0.01</v>
      </c>
      <c r="AU868" t="s">
        <v>38</v>
      </c>
      <c r="AV868">
        <v>0</v>
      </c>
      <c r="AW868">
        <v>2</v>
      </c>
      <c r="AX868">
        <v>16782979</v>
      </c>
      <c r="AY868">
        <v>1</v>
      </c>
      <c r="AZ868">
        <v>0</v>
      </c>
      <c r="BA868">
        <v>832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CX868">
        <f>Y868*Source!I477</f>
        <v>0</v>
      </c>
      <c r="CY868">
        <f>AA868</f>
        <v>437.9</v>
      </c>
      <c r="CZ868">
        <f>AE868</f>
        <v>65.75</v>
      </c>
      <c r="DA868">
        <f>AI868</f>
        <v>6.66</v>
      </c>
      <c r="DB868">
        <f>ROUND((ROUND(AT868*CZ868,2)*0),6)</f>
        <v>0</v>
      </c>
      <c r="DC868">
        <f>ROUND((ROUND(AT868*AG868,2)*0),6)</f>
        <v>0</v>
      </c>
    </row>
    <row r="869" spans="1:107" x14ac:dyDescent="0.2">
      <c r="A869">
        <f>ROW(Source!A477)</f>
        <v>477</v>
      </c>
      <c r="B869">
        <v>16781639</v>
      </c>
      <c r="C869">
        <v>16782977</v>
      </c>
      <c r="D869">
        <v>15225376</v>
      </c>
      <c r="E869">
        <v>1</v>
      </c>
      <c r="F869">
        <v>1</v>
      </c>
      <c r="G869">
        <v>1</v>
      </c>
      <c r="H869">
        <v>3</v>
      </c>
      <c r="I869" t="s">
        <v>1045</v>
      </c>
      <c r="J869" t="s">
        <v>1046</v>
      </c>
      <c r="K869" t="s">
        <v>1047</v>
      </c>
      <c r="L869">
        <v>1477</v>
      </c>
      <c r="N869">
        <v>1013</v>
      </c>
      <c r="O869" t="s">
        <v>411</v>
      </c>
      <c r="P869" t="s">
        <v>413</v>
      </c>
      <c r="Q869">
        <v>1</v>
      </c>
      <c r="W869">
        <v>0</v>
      </c>
      <c r="X869">
        <v>-275422861</v>
      </c>
      <c r="Y869">
        <v>0</v>
      </c>
      <c r="AA869">
        <v>20018.63</v>
      </c>
      <c r="AB869">
        <v>0</v>
      </c>
      <c r="AC869">
        <v>0</v>
      </c>
      <c r="AD869">
        <v>0</v>
      </c>
      <c r="AE869">
        <v>3005.8</v>
      </c>
      <c r="AF869">
        <v>0</v>
      </c>
      <c r="AG869">
        <v>0</v>
      </c>
      <c r="AH869">
        <v>0</v>
      </c>
      <c r="AI869">
        <v>6.66</v>
      </c>
      <c r="AJ869">
        <v>1</v>
      </c>
      <c r="AK869">
        <v>1</v>
      </c>
      <c r="AL869">
        <v>1</v>
      </c>
      <c r="AN869">
        <v>0</v>
      </c>
      <c r="AO869">
        <v>1</v>
      </c>
      <c r="AP869">
        <v>1</v>
      </c>
      <c r="AQ869">
        <v>0</v>
      </c>
      <c r="AR869">
        <v>0</v>
      </c>
      <c r="AS869" t="s">
        <v>6</v>
      </c>
      <c r="AT869">
        <v>2E-3</v>
      </c>
      <c r="AU869" t="s">
        <v>38</v>
      </c>
      <c r="AV869">
        <v>0</v>
      </c>
      <c r="AW869">
        <v>2</v>
      </c>
      <c r="AX869">
        <v>16782980</v>
      </c>
      <c r="AY869">
        <v>1</v>
      </c>
      <c r="AZ869">
        <v>0</v>
      </c>
      <c r="BA869">
        <v>833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X869">
        <f>Y869*Source!I477</f>
        <v>0</v>
      </c>
      <c r="CY869">
        <f>AA869</f>
        <v>20018.63</v>
      </c>
      <c r="CZ869">
        <f>AE869</f>
        <v>3005.8</v>
      </c>
      <c r="DA869">
        <f>AI869</f>
        <v>6.66</v>
      </c>
      <c r="DB869">
        <f>ROUND((ROUND(AT869*CZ869,2)*0),6)</f>
        <v>0</v>
      </c>
      <c r="DC869">
        <f>ROUND((ROUND(AT869*AG869,2)*0),6)</f>
        <v>0</v>
      </c>
    </row>
    <row r="870" spans="1:107" x14ac:dyDescent="0.2">
      <c r="A870">
        <f>ROW(Source!A477)</f>
        <v>477</v>
      </c>
      <c r="B870">
        <v>16781639</v>
      </c>
      <c r="C870">
        <v>16782977</v>
      </c>
      <c r="D870">
        <v>15164559</v>
      </c>
      <c r="E870">
        <v>17</v>
      </c>
      <c r="F870">
        <v>1</v>
      </c>
      <c r="G870">
        <v>1</v>
      </c>
      <c r="H870">
        <v>3</v>
      </c>
      <c r="I870" t="s">
        <v>692</v>
      </c>
      <c r="J870" t="s">
        <v>6</v>
      </c>
      <c r="K870" t="s">
        <v>693</v>
      </c>
      <c r="L870">
        <v>1374</v>
      </c>
      <c r="N870">
        <v>1013</v>
      </c>
      <c r="O870" t="s">
        <v>694</v>
      </c>
      <c r="P870" t="s">
        <v>694</v>
      </c>
      <c r="Q870">
        <v>1</v>
      </c>
      <c r="W870">
        <v>0</v>
      </c>
      <c r="X870">
        <v>-1731369543</v>
      </c>
      <c r="Y870">
        <v>0</v>
      </c>
      <c r="AA870">
        <v>1</v>
      </c>
      <c r="AB870">
        <v>0</v>
      </c>
      <c r="AC870">
        <v>0</v>
      </c>
      <c r="AD870">
        <v>0</v>
      </c>
      <c r="AE870">
        <v>1</v>
      </c>
      <c r="AF870">
        <v>0</v>
      </c>
      <c r="AG870">
        <v>0</v>
      </c>
      <c r="AH870">
        <v>0</v>
      </c>
      <c r="AI870">
        <v>1</v>
      </c>
      <c r="AJ870">
        <v>1</v>
      </c>
      <c r="AK870">
        <v>1</v>
      </c>
      <c r="AL870">
        <v>1</v>
      </c>
      <c r="AN870">
        <v>0</v>
      </c>
      <c r="AO870">
        <v>1</v>
      </c>
      <c r="AP870">
        <v>1</v>
      </c>
      <c r="AQ870">
        <v>0</v>
      </c>
      <c r="AR870">
        <v>0</v>
      </c>
      <c r="AS870" t="s">
        <v>6</v>
      </c>
      <c r="AT870">
        <v>0.18</v>
      </c>
      <c r="AU870" t="s">
        <v>38</v>
      </c>
      <c r="AV870">
        <v>0</v>
      </c>
      <c r="AW870">
        <v>2</v>
      </c>
      <c r="AX870">
        <v>16782981</v>
      </c>
      <c r="AY870">
        <v>1</v>
      </c>
      <c r="AZ870">
        <v>0</v>
      </c>
      <c r="BA870">
        <v>834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CX870">
        <f>Y870*Source!I477</f>
        <v>0</v>
      </c>
      <c r="CY870">
        <f>AA870</f>
        <v>1</v>
      </c>
      <c r="CZ870">
        <f>AE870</f>
        <v>1</v>
      </c>
      <c r="DA870">
        <f>AI870</f>
        <v>1</v>
      </c>
      <c r="DB870">
        <f>ROUND((ROUND(AT870*CZ870,2)*0),6)</f>
        <v>0</v>
      </c>
      <c r="DC870">
        <f>ROUND((ROUND(AT870*AG870,2)*0),6)</f>
        <v>0</v>
      </c>
    </row>
    <row r="871" spans="1:107" x14ac:dyDescent="0.2">
      <c r="A871">
        <f>ROW(Source!A478)</f>
        <v>478</v>
      </c>
      <c r="B871">
        <v>16781625</v>
      </c>
      <c r="C871">
        <v>16782982</v>
      </c>
      <c r="D871">
        <v>15430447</v>
      </c>
      <c r="E871">
        <v>1</v>
      </c>
      <c r="F871">
        <v>1</v>
      </c>
      <c r="G871">
        <v>1</v>
      </c>
      <c r="H871">
        <v>1</v>
      </c>
      <c r="I871" t="s">
        <v>700</v>
      </c>
      <c r="J871" t="s">
        <v>6</v>
      </c>
      <c r="K871" t="s">
        <v>701</v>
      </c>
      <c r="L871">
        <v>1191</v>
      </c>
      <c r="N871">
        <v>1013</v>
      </c>
      <c r="O871" t="s">
        <v>660</v>
      </c>
      <c r="P871" t="s">
        <v>660</v>
      </c>
      <c r="Q871">
        <v>1</v>
      </c>
      <c r="W871">
        <v>0</v>
      </c>
      <c r="X871">
        <v>145020957</v>
      </c>
      <c r="Y871">
        <v>1</v>
      </c>
      <c r="AA871">
        <v>0</v>
      </c>
      <c r="AB871">
        <v>0</v>
      </c>
      <c r="AC871">
        <v>0</v>
      </c>
      <c r="AD871">
        <v>9.07</v>
      </c>
      <c r="AE871">
        <v>0</v>
      </c>
      <c r="AF871">
        <v>0</v>
      </c>
      <c r="AG871">
        <v>0</v>
      </c>
      <c r="AH871">
        <v>9.07</v>
      </c>
      <c r="AI871">
        <v>1</v>
      </c>
      <c r="AJ871">
        <v>1</v>
      </c>
      <c r="AK871">
        <v>1</v>
      </c>
      <c r="AL871">
        <v>1</v>
      </c>
      <c r="AN871">
        <v>0</v>
      </c>
      <c r="AO871">
        <v>1</v>
      </c>
      <c r="AP871">
        <v>0</v>
      </c>
      <c r="AQ871">
        <v>0</v>
      </c>
      <c r="AR871">
        <v>0</v>
      </c>
      <c r="AS871" t="s">
        <v>6</v>
      </c>
      <c r="AT871">
        <v>1</v>
      </c>
      <c r="AU871" t="s">
        <v>6</v>
      </c>
      <c r="AV871">
        <v>1</v>
      </c>
      <c r="AW871">
        <v>2</v>
      </c>
      <c r="AX871">
        <v>16782987</v>
      </c>
      <c r="AY871">
        <v>1</v>
      </c>
      <c r="AZ871">
        <v>0</v>
      </c>
      <c r="BA871">
        <v>835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CX871">
        <f>Y871*Source!I478</f>
        <v>1</v>
      </c>
      <c r="CY871">
        <f>AD871</f>
        <v>9.07</v>
      </c>
      <c r="CZ871">
        <f>AH871</f>
        <v>9.07</v>
      </c>
      <c r="DA871">
        <f>AL871</f>
        <v>1</v>
      </c>
      <c r="DB871">
        <f t="shared" ref="DB871:DB886" si="157">ROUND(ROUND(AT871*CZ871,2),6)</f>
        <v>9.07</v>
      </c>
      <c r="DC871">
        <f t="shared" ref="DC871:DC886" si="158">ROUND(ROUND(AT871*AG871,2),6)</f>
        <v>0</v>
      </c>
    </row>
    <row r="872" spans="1:107" x14ac:dyDescent="0.2">
      <c r="A872">
        <f>ROW(Source!A478)</f>
        <v>478</v>
      </c>
      <c r="B872">
        <v>16781625</v>
      </c>
      <c r="C872">
        <v>16782982</v>
      </c>
      <c r="D872">
        <v>15195043</v>
      </c>
      <c r="E872">
        <v>1</v>
      </c>
      <c r="F872">
        <v>1</v>
      </c>
      <c r="G872">
        <v>1</v>
      </c>
      <c r="H872">
        <v>3</v>
      </c>
      <c r="I872" t="s">
        <v>936</v>
      </c>
      <c r="J872" t="s">
        <v>937</v>
      </c>
      <c r="K872" t="s">
        <v>938</v>
      </c>
      <c r="L872">
        <v>1346</v>
      </c>
      <c r="N872">
        <v>1009</v>
      </c>
      <c r="O872" t="s">
        <v>201</v>
      </c>
      <c r="P872" t="s">
        <v>201</v>
      </c>
      <c r="Q872">
        <v>1</v>
      </c>
      <c r="W872">
        <v>0</v>
      </c>
      <c r="X872">
        <v>-1726842289</v>
      </c>
      <c r="Y872">
        <v>0.01</v>
      </c>
      <c r="AA872">
        <v>65.75</v>
      </c>
      <c r="AB872">
        <v>0</v>
      </c>
      <c r="AC872">
        <v>0</v>
      </c>
      <c r="AD872">
        <v>0</v>
      </c>
      <c r="AE872">
        <v>65.75</v>
      </c>
      <c r="AF872">
        <v>0</v>
      </c>
      <c r="AG872">
        <v>0</v>
      </c>
      <c r="AH872">
        <v>0</v>
      </c>
      <c r="AI872">
        <v>1</v>
      </c>
      <c r="AJ872">
        <v>1</v>
      </c>
      <c r="AK872">
        <v>1</v>
      </c>
      <c r="AL872">
        <v>1</v>
      </c>
      <c r="AN872">
        <v>0</v>
      </c>
      <c r="AO872">
        <v>1</v>
      </c>
      <c r="AP872">
        <v>0</v>
      </c>
      <c r="AQ872">
        <v>0</v>
      </c>
      <c r="AR872">
        <v>0</v>
      </c>
      <c r="AS872" t="s">
        <v>6</v>
      </c>
      <c r="AT872">
        <v>0.01</v>
      </c>
      <c r="AU872" t="s">
        <v>6</v>
      </c>
      <c r="AV872">
        <v>0</v>
      </c>
      <c r="AW872">
        <v>2</v>
      </c>
      <c r="AX872">
        <v>16782988</v>
      </c>
      <c r="AY872">
        <v>1</v>
      </c>
      <c r="AZ872">
        <v>0</v>
      </c>
      <c r="BA872">
        <v>836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CX872">
        <f>Y872*Source!I478</f>
        <v>0.01</v>
      </c>
      <c r="CY872">
        <f>AA872</f>
        <v>65.75</v>
      </c>
      <c r="CZ872">
        <f>AE872</f>
        <v>65.75</v>
      </c>
      <c r="DA872">
        <f>AI872</f>
        <v>1</v>
      </c>
      <c r="DB872">
        <f t="shared" si="157"/>
        <v>0.66</v>
      </c>
      <c r="DC872">
        <f t="shared" si="158"/>
        <v>0</v>
      </c>
    </row>
    <row r="873" spans="1:107" x14ac:dyDescent="0.2">
      <c r="A873">
        <f>ROW(Source!A478)</f>
        <v>478</v>
      </c>
      <c r="B873">
        <v>16781625</v>
      </c>
      <c r="C873">
        <v>16782982</v>
      </c>
      <c r="D873">
        <v>15225376</v>
      </c>
      <c r="E873">
        <v>1</v>
      </c>
      <c r="F873">
        <v>1</v>
      </c>
      <c r="G873">
        <v>1</v>
      </c>
      <c r="H873">
        <v>3</v>
      </c>
      <c r="I873" t="s">
        <v>1045</v>
      </c>
      <c r="J873" t="s">
        <v>1046</v>
      </c>
      <c r="K873" t="s">
        <v>1047</v>
      </c>
      <c r="L873">
        <v>1477</v>
      </c>
      <c r="N873">
        <v>1013</v>
      </c>
      <c r="O873" t="s">
        <v>411</v>
      </c>
      <c r="P873" t="s">
        <v>413</v>
      </c>
      <c r="Q873">
        <v>1</v>
      </c>
      <c r="W873">
        <v>0</v>
      </c>
      <c r="X873">
        <v>-275422861</v>
      </c>
      <c r="Y873">
        <v>2E-3</v>
      </c>
      <c r="AA873">
        <v>3005.8</v>
      </c>
      <c r="AB873">
        <v>0</v>
      </c>
      <c r="AC873">
        <v>0</v>
      </c>
      <c r="AD873">
        <v>0</v>
      </c>
      <c r="AE873">
        <v>3005.8</v>
      </c>
      <c r="AF873">
        <v>0</v>
      </c>
      <c r="AG873">
        <v>0</v>
      </c>
      <c r="AH873">
        <v>0</v>
      </c>
      <c r="AI873">
        <v>1</v>
      </c>
      <c r="AJ873">
        <v>1</v>
      </c>
      <c r="AK873">
        <v>1</v>
      </c>
      <c r="AL873">
        <v>1</v>
      </c>
      <c r="AN873">
        <v>0</v>
      </c>
      <c r="AO873">
        <v>1</v>
      </c>
      <c r="AP873">
        <v>0</v>
      </c>
      <c r="AQ873">
        <v>0</v>
      </c>
      <c r="AR873">
        <v>0</v>
      </c>
      <c r="AS873" t="s">
        <v>6</v>
      </c>
      <c r="AT873">
        <v>2E-3</v>
      </c>
      <c r="AU873" t="s">
        <v>6</v>
      </c>
      <c r="AV873">
        <v>0</v>
      </c>
      <c r="AW873">
        <v>2</v>
      </c>
      <c r="AX873">
        <v>16782989</v>
      </c>
      <c r="AY873">
        <v>1</v>
      </c>
      <c r="AZ873">
        <v>0</v>
      </c>
      <c r="BA873">
        <v>837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CX873">
        <f>Y873*Source!I478</f>
        <v>2E-3</v>
      </c>
      <c r="CY873">
        <f>AA873</f>
        <v>3005.8</v>
      </c>
      <c r="CZ873">
        <f>AE873</f>
        <v>3005.8</v>
      </c>
      <c r="DA873">
        <f>AI873</f>
        <v>1</v>
      </c>
      <c r="DB873">
        <f t="shared" si="157"/>
        <v>6.01</v>
      </c>
      <c r="DC873">
        <f t="shared" si="158"/>
        <v>0</v>
      </c>
    </row>
    <row r="874" spans="1:107" x14ac:dyDescent="0.2">
      <c r="A874">
        <f>ROW(Source!A478)</f>
        <v>478</v>
      </c>
      <c r="B874">
        <v>16781625</v>
      </c>
      <c r="C874">
        <v>16782982</v>
      </c>
      <c r="D874">
        <v>15237786</v>
      </c>
      <c r="E874">
        <v>1</v>
      </c>
      <c r="F874">
        <v>1</v>
      </c>
      <c r="G874">
        <v>1</v>
      </c>
      <c r="H874">
        <v>3</v>
      </c>
      <c r="I874" t="s">
        <v>536</v>
      </c>
      <c r="J874" t="s">
        <v>538</v>
      </c>
      <c r="K874" t="s">
        <v>537</v>
      </c>
      <c r="L874">
        <v>1358</v>
      </c>
      <c r="N874">
        <v>1010</v>
      </c>
      <c r="O874" t="s">
        <v>439</v>
      </c>
      <c r="P874" t="s">
        <v>439</v>
      </c>
      <c r="Q874">
        <v>10</v>
      </c>
      <c r="W874">
        <v>0</v>
      </c>
      <c r="X874">
        <v>637788238</v>
      </c>
      <c r="Y874">
        <v>0.1</v>
      </c>
      <c r="AA874">
        <v>798.26</v>
      </c>
      <c r="AB874">
        <v>0</v>
      </c>
      <c r="AC874">
        <v>0</v>
      </c>
      <c r="AD874">
        <v>0</v>
      </c>
      <c r="AE874">
        <v>798.26</v>
      </c>
      <c r="AF874">
        <v>0</v>
      </c>
      <c r="AG874">
        <v>0</v>
      </c>
      <c r="AH874">
        <v>0</v>
      </c>
      <c r="AI874">
        <v>1</v>
      </c>
      <c r="AJ874">
        <v>1</v>
      </c>
      <c r="AK874">
        <v>1</v>
      </c>
      <c r="AL874">
        <v>1</v>
      </c>
      <c r="AN874">
        <v>0</v>
      </c>
      <c r="AO874">
        <v>0</v>
      </c>
      <c r="AP874">
        <v>0</v>
      </c>
      <c r="AQ874">
        <v>0</v>
      </c>
      <c r="AR874">
        <v>0</v>
      </c>
      <c r="AS874" t="s">
        <v>6</v>
      </c>
      <c r="AT874">
        <v>0.1</v>
      </c>
      <c r="AU874" t="s">
        <v>6</v>
      </c>
      <c r="AV874">
        <v>0</v>
      </c>
      <c r="AW874">
        <v>1</v>
      </c>
      <c r="AX874">
        <v>-1</v>
      </c>
      <c r="AY874">
        <v>0</v>
      </c>
      <c r="AZ874">
        <v>0</v>
      </c>
      <c r="BA874" t="s">
        <v>6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CX874">
        <f>Y874*Source!I478</f>
        <v>0.1</v>
      </c>
      <c r="CY874">
        <f>AA874</f>
        <v>798.26</v>
      </c>
      <c r="CZ874">
        <f>AE874</f>
        <v>798.26</v>
      </c>
      <c r="DA874">
        <f>AI874</f>
        <v>1</v>
      </c>
      <c r="DB874">
        <f t="shared" si="157"/>
        <v>79.83</v>
      </c>
      <c r="DC874">
        <f t="shared" si="158"/>
        <v>0</v>
      </c>
    </row>
    <row r="875" spans="1:107" x14ac:dyDescent="0.2">
      <c r="A875">
        <f>ROW(Source!A478)</f>
        <v>478</v>
      </c>
      <c r="B875">
        <v>16781625</v>
      </c>
      <c r="C875">
        <v>16782982</v>
      </c>
      <c r="D875">
        <v>15164559</v>
      </c>
      <c r="E875">
        <v>17</v>
      </c>
      <c r="F875">
        <v>1</v>
      </c>
      <c r="G875">
        <v>1</v>
      </c>
      <c r="H875">
        <v>3</v>
      </c>
      <c r="I875" t="s">
        <v>692</v>
      </c>
      <c r="J875" t="s">
        <v>6</v>
      </c>
      <c r="K875" t="s">
        <v>693</v>
      </c>
      <c r="L875">
        <v>1374</v>
      </c>
      <c r="N875">
        <v>1013</v>
      </c>
      <c r="O875" t="s">
        <v>694</v>
      </c>
      <c r="P875" t="s">
        <v>694</v>
      </c>
      <c r="Q875">
        <v>1</v>
      </c>
      <c r="W875">
        <v>0</v>
      </c>
      <c r="X875">
        <v>-1731369543</v>
      </c>
      <c r="Y875">
        <v>0.18</v>
      </c>
      <c r="AA875">
        <v>1</v>
      </c>
      <c r="AB875">
        <v>0</v>
      </c>
      <c r="AC875">
        <v>0</v>
      </c>
      <c r="AD875">
        <v>0</v>
      </c>
      <c r="AE875">
        <v>1</v>
      </c>
      <c r="AF875">
        <v>0</v>
      </c>
      <c r="AG875">
        <v>0</v>
      </c>
      <c r="AH875">
        <v>0</v>
      </c>
      <c r="AI875">
        <v>1</v>
      </c>
      <c r="AJ875">
        <v>1</v>
      </c>
      <c r="AK875">
        <v>1</v>
      </c>
      <c r="AL875">
        <v>1</v>
      </c>
      <c r="AN875">
        <v>0</v>
      </c>
      <c r="AO875">
        <v>1</v>
      </c>
      <c r="AP875">
        <v>0</v>
      </c>
      <c r="AQ875">
        <v>0</v>
      </c>
      <c r="AR875">
        <v>0</v>
      </c>
      <c r="AS875" t="s">
        <v>6</v>
      </c>
      <c r="AT875">
        <v>0.18</v>
      </c>
      <c r="AU875" t="s">
        <v>6</v>
      </c>
      <c r="AV875">
        <v>0</v>
      </c>
      <c r="AW875">
        <v>2</v>
      </c>
      <c r="AX875">
        <v>16782990</v>
      </c>
      <c r="AY875">
        <v>1</v>
      </c>
      <c r="AZ875">
        <v>0</v>
      </c>
      <c r="BA875">
        <v>838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CX875">
        <f>Y875*Source!I478</f>
        <v>0.18</v>
      </c>
      <c r="CY875">
        <f>AA875</f>
        <v>1</v>
      </c>
      <c r="CZ875">
        <f>AE875</f>
        <v>1</v>
      </c>
      <c r="DA875">
        <f>AI875</f>
        <v>1</v>
      </c>
      <c r="DB875">
        <f t="shared" si="157"/>
        <v>0.18</v>
      </c>
      <c r="DC875">
        <f t="shared" si="158"/>
        <v>0</v>
      </c>
    </row>
    <row r="876" spans="1:107" x14ac:dyDescent="0.2">
      <c r="A876">
        <f>ROW(Source!A479)</f>
        <v>479</v>
      </c>
      <c r="B876">
        <v>16781639</v>
      </c>
      <c r="C876">
        <v>16782982</v>
      </c>
      <c r="D876">
        <v>15430447</v>
      </c>
      <c r="E876">
        <v>1</v>
      </c>
      <c r="F876">
        <v>1</v>
      </c>
      <c r="G876">
        <v>1</v>
      </c>
      <c r="H876">
        <v>1</v>
      </c>
      <c r="I876" t="s">
        <v>700</v>
      </c>
      <c r="J876" t="s">
        <v>6</v>
      </c>
      <c r="K876" t="s">
        <v>701</v>
      </c>
      <c r="L876">
        <v>1191</v>
      </c>
      <c r="N876">
        <v>1013</v>
      </c>
      <c r="O876" t="s">
        <v>660</v>
      </c>
      <c r="P876" t="s">
        <v>660</v>
      </c>
      <c r="Q876">
        <v>1</v>
      </c>
      <c r="W876">
        <v>0</v>
      </c>
      <c r="X876">
        <v>145020957</v>
      </c>
      <c r="Y876">
        <v>1</v>
      </c>
      <c r="AA876">
        <v>0</v>
      </c>
      <c r="AB876">
        <v>0</v>
      </c>
      <c r="AC876">
        <v>0</v>
      </c>
      <c r="AD876">
        <v>60.41</v>
      </c>
      <c r="AE876">
        <v>0</v>
      </c>
      <c r="AF876">
        <v>0</v>
      </c>
      <c r="AG876">
        <v>0</v>
      </c>
      <c r="AH876">
        <v>9.07</v>
      </c>
      <c r="AI876">
        <v>1</v>
      </c>
      <c r="AJ876">
        <v>1</v>
      </c>
      <c r="AK876">
        <v>1</v>
      </c>
      <c r="AL876">
        <v>6.66</v>
      </c>
      <c r="AN876">
        <v>0</v>
      </c>
      <c r="AO876">
        <v>1</v>
      </c>
      <c r="AP876">
        <v>0</v>
      </c>
      <c r="AQ876">
        <v>0</v>
      </c>
      <c r="AR876">
        <v>0</v>
      </c>
      <c r="AS876" t="s">
        <v>6</v>
      </c>
      <c r="AT876">
        <v>1</v>
      </c>
      <c r="AU876" t="s">
        <v>6</v>
      </c>
      <c r="AV876">
        <v>1</v>
      </c>
      <c r="AW876">
        <v>2</v>
      </c>
      <c r="AX876">
        <v>16782987</v>
      </c>
      <c r="AY876">
        <v>1</v>
      </c>
      <c r="AZ876">
        <v>0</v>
      </c>
      <c r="BA876">
        <v>839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CX876">
        <f>Y876*Source!I479</f>
        <v>1</v>
      </c>
      <c r="CY876">
        <f>AD876</f>
        <v>60.41</v>
      </c>
      <c r="CZ876">
        <f>AH876</f>
        <v>9.07</v>
      </c>
      <c r="DA876">
        <f>AL876</f>
        <v>6.66</v>
      </c>
      <c r="DB876">
        <f t="shared" si="157"/>
        <v>9.07</v>
      </c>
      <c r="DC876">
        <f t="shared" si="158"/>
        <v>0</v>
      </c>
    </row>
    <row r="877" spans="1:107" x14ac:dyDescent="0.2">
      <c r="A877">
        <f>ROW(Source!A479)</f>
        <v>479</v>
      </c>
      <c r="B877">
        <v>16781639</v>
      </c>
      <c r="C877">
        <v>16782982</v>
      </c>
      <c r="D877">
        <v>15195043</v>
      </c>
      <c r="E877">
        <v>1</v>
      </c>
      <c r="F877">
        <v>1</v>
      </c>
      <c r="G877">
        <v>1</v>
      </c>
      <c r="H877">
        <v>3</v>
      </c>
      <c r="I877" t="s">
        <v>936</v>
      </c>
      <c r="J877" t="s">
        <v>937</v>
      </c>
      <c r="K877" t="s">
        <v>938</v>
      </c>
      <c r="L877">
        <v>1346</v>
      </c>
      <c r="N877">
        <v>1009</v>
      </c>
      <c r="O877" t="s">
        <v>201</v>
      </c>
      <c r="P877" t="s">
        <v>201</v>
      </c>
      <c r="Q877">
        <v>1</v>
      </c>
      <c r="W877">
        <v>0</v>
      </c>
      <c r="X877">
        <v>-1726842289</v>
      </c>
      <c r="Y877">
        <v>0.01</v>
      </c>
      <c r="AA877">
        <v>437.9</v>
      </c>
      <c r="AB877">
        <v>0</v>
      </c>
      <c r="AC877">
        <v>0</v>
      </c>
      <c r="AD877">
        <v>0</v>
      </c>
      <c r="AE877">
        <v>65.75</v>
      </c>
      <c r="AF877">
        <v>0</v>
      </c>
      <c r="AG877">
        <v>0</v>
      </c>
      <c r="AH877">
        <v>0</v>
      </c>
      <c r="AI877">
        <v>6.66</v>
      </c>
      <c r="AJ877">
        <v>1</v>
      </c>
      <c r="AK877">
        <v>1</v>
      </c>
      <c r="AL877">
        <v>1</v>
      </c>
      <c r="AN877">
        <v>0</v>
      </c>
      <c r="AO877">
        <v>1</v>
      </c>
      <c r="AP877">
        <v>0</v>
      </c>
      <c r="AQ877">
        <v>0</v>
      </c>
      <c r="AR877">
        <v>0</v>
      </c>
      <c r="AS877" t="s">
        <v>6</v>
      </c>
      <c r="AT877">
        <v>0.01</v>
      </c>
      <c r="AU877" t="s">
        <v>6</v>
      </c>
      <c r="AV877">
        <v>0</v>
      </c>
      <c r="AW877">
        <v>2</v>
      </c>
      <c r="AX877">
        <v>16782988</v>
      </c>
      <c r="AY877">
        <v>1</v>
      </c>
      <c r="AZ877">
        <v>0</v>
      </c>
      <c r="BA877">
        <v>840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CX877">
        <f>Y877*Source!I479</f>
        <v>0.01</v>
      </c>
      <c r="CY877">
        <f>AA877</f>
        <v>437.9</v>
      </c>
      <c r="CZ877">
        <f>AE877</f>
        <v>65.75</v>
      </c>
      <c r="DA877">
        <f>AI877</f>
        <v>6.66</v>
      </c>
      <c r="DB877">
        <f t="shared" si="157"/>
        <v>0.66</v>
      </c>
      <c r="DC877">
        <f t="shared" si="158"/>
        <v>0</v>
      </c>
    </row>
    <row r="878" spans="1:107" x14ac:dyDescent="0.2">
      <c r="A878">
        <f>ROW(Source!A479)</f>
        <v>479</v>
      </c>
      <c r="B878">
        <v>16781639</v>
      </c>
      <c r="C878">
        <v>16782982</v>
      </c>
      <c r="D878">
        <v>15225376</v>
      </c>
      <c r="E878">
        <v>1</v>
      </c>
      <c r="F878">
        <v>1</v>
      </c>
      <c r="G878">
        <v>1</v>
      </c>
      <c r="H878">
        <v>3</v>
      </c>
      <c r="I878" t="s">
        <v>1045</v>
      </c>
      <c r="J878" t="s">
        <v>1046</v>
      </c>
      <c r="K878" t="s">
        <v>1047</v>
      </c>
      <c r="L878">
        <v>1477</v>
      </c>
      <c r="N878">
        <v>1013</v>
      </c>
      <c r="O878" t="s">
        <v>411</v>
      </c>
      <c r="P878" t="s">
        <v>413</v>
      </c>
      <c r="Q878">
        <v>1</v>
      </c>
      <c r="W878">
        <v>0</v>
      </c>
      <c r="X878">
        <v>-275422861</v>
      </c>
      <c r="Y878">
        <v>2E-3</v>
      </c>
      <c r="AA878">
        <v>20018.63</v>
      </c>
      <c r="AB878">
        <v>0</v>
      </c>
      <c r="AC878">
        <v>0</v>
      </c>
      <c r="AD878">
        <v>0</v>
      </c>
      <c r="AE878">
        <v>3005.8</v>
      </c>
      <c r="AF878">
        <v>0</v>
      </c>
      <c r="AG878">
        <v>0</v>
      </c>
      <c r="AH878">
        <v>0</v>
      </c>
      <c r="AI878">
        <v>6.66</v>
      </c>
      <c r="AJ878">
        <v>1</v>
      </c>
      <c r="AK878">
        <v>1</v>
      </c>
      <c r="AL878">
        <v>1</v>
      </c>
      <c r="AN878">
        <v>0</v>
      </c>
      <c r="AO878">
        <v>1</v>
      </c>
      <c r="AP878">
        <v>0</v>
      </c>
      <c r="AQ878">
        <v>0</v>
      </c>
      <c r="AR878">
        <v>0</v>
      </c>
      <c r="AS878" t="s">
        <v>6</v>
      </c>
      <c r="AT878">
        <v>2E-3</v>
      </c>
      <c r="AU878" t="s">
        <v>6</v>
      </c>
      <c r="AV878">
        <v>0</v>
      </c>
      <c r="AW878">
        <v>2</v>
      </c>
      <c r="AX878">
        <v>16782989</v>
      </c>
      <c r="AY878">
        <v>1</v>
      </c>
      <c r="AZ878">
        <v>0</v>
      </c>
      <c r="BA878">
        <v>841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CX878">
        <f>Y878*Source!I479</f>
        <v>2E-3</v>
      </c>
      <c r="CY878">
        <f>AA878</f>
        <v>20018.63</v>
      </c>
      <c r="CZ878">
        <f>AE878</f>
        <v>3005.8</v>
      </c>
      <c r="DA878">
        <f>AI878</f>
        <v>6.66</v>
      </c>
      <c r="DB878">
        <f t="shared" si="157"/>
        <v>6.01</v>
      </c>
      <c r="DC878">
        <f t="shared" si="158"/>
        <v>0</v>
      </c>
    </row>
    <row r="879" spans="1:107" x14ac:dyDescent="0.2">
      <c r="A879">
        <f>ROW(Source!A479)</f>
        <v>479</v>
      </c>
      <c r="B879">
        <v>16781639</v>
      </c>
      <c r="C879">
        <v>16782982</v>
      </c>
      <c r="D879">
        <v>15237786</v>
      </c>
      <c r="E879">
        <v>1</v>
      </c>
      <c r="F879">
        <v>1</v>
      </c>
      <c r="G879">
        <v>1</v>
      </c>
      <c r="H879">
        <v>3</v>
      </c>
      <c r="I879" t="s">
        <v>536</v>
      </c>
      <c r="J879" t="s">
        <v>538</v>
      </c>
      <c r="K879" t="s">
        <v>537</v>
      </c>
      <c r="L879">
        <v>1358</v>
      </c>
      <c r="N879">
        <v>1010</v>
      </c>
      <c r="O879" t="s">
        <v>439</v>
      </c>
      <c r="P879" t="s">
        <v>439</v>
      </c>
      <c r="Q879">
        <v>10</v>
      </c>
      <c r="W879">
        <v>0</v>
      </c>
      <c r="X879">
        <v>637788238</v>
      </c>
      <c r="Y879">
        <v>0.1</v>
      </c>
      <c r="AA879">
        <v>5316.41</v>
      </c>
      <c r="AB879">
        <v>0</v>
      </c>
      <c r="AC879">
        <v>0</v>
      </c>
      <c r="AD879">
        <v>0</v>
      </c>
      <c r="AE879">
        <v>798.26</v>
      </c>
      <c r="AF879">
        <v>0</v>
      </c>
      <c r="AG879">
        <v>0</v>
      </c>
      <c r="AH879">
        <v>0</v>
      </c>
      <c r="AI879">
        <v>6.66</v>
      </c>
      <c r="AJ879">
        <v>1</v>
      </c>
      <c r="AK879">
        <v>1</v>
      </c>
      <c r="AL879">
        <v>1</v>
      </c>
      <c r="AN879">
        <v>0</v>
      </c>
      <c r="AO879">
        <v>0</v>
      </c>
      <c r="AP879">
        <v>0</v>
      </c>
      <c r="AQ879">
        <v>0</v>
      </c>
      <c r="AR879">
        <v>0</v>
      </c>
      <c r="AS879" t="s">
        <v>6</v>
      </c>
      <c r="AT879">
        <v>0.1</v>
      </c>
      <c r="AU879" t="s">
        <v>6</v>
      </c>
      <c r="AV879">
        <v>0</v>
      </c>
      <c r="AW879">
        <v>1</v>
      </c>
      <c r="AX879">
        <v>-1</v>
      </c>
      <c r="AY879">
        <v>0</v>
      </c>
      <c r="AZ879">
        <v>0</v>
      </c>
      <c r="BA879" t="s">
        <v>6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CX879">
        <f>Y879*Source!I479</f>
        <v>0.1</v>
      </c>
      <c r="CY879">
        <f>AA879</f>
        <v>5316.41</v>
      </c>
      <c r="CZ879">
        <f>AE879</f>
        <v>798.26</v>
      </c>
      <c r="DA879">
        <f>AI879</f>
        <v>6.66</v>
      </c>
      <c r="DB879">
        <f t="shared" si="157"/>
        <v>79.83</v>
      </c>
      <c r="DC879">
        <f t="shared" si="158"/>
        <v>0</v>
      </c>
    </row>
    <row r="880" spans="1:107" x14ac:dyDescent="0.2">
      <c r="A880">
        <f>ROW(Source!A479)</f>
        <v>479</v>
      </c>
      <c r="B880">
        <v>16781639</v>
      </c>
      <c r="C880">
        <v>16782982</v>
      </c>
      <c r="D880">
        <v>15164559</v>
      </c>
      <c r="E880">
        <v>17</v>
      </c>
      <c r="F880">
        <v>1</v>
      </c>
      <c r="G880">
        <v>1</v>
      </c>
      <c r="H880">
        <v>3</v>
      </c>
      <c r="I880" t="s">
        <v>692</v>
      </c>
      <c r="J880" t="s">
        <v>6</v>
      </c>
      <c r="K880" t="s">
        <v>693</v>
      </c>
      <c r="L880">
        <v>1374</v>
      </c>
      <c r="N880">
        <v>1013</v>
      </c>
      <c r="O880" t="s">
        <v>694</v>
      </c>
      <c r="P880" t="s">
        <v>694</v>
      </c>
      <c r="Q880">
        <v>1</v>
      </c>
      <c r="W880">
        <v>0</v>
      </c>
      <c r="X880">
        <v>-1731369543</v>
      </c>
      <c r="Y880">
        <v>0.18</v>
      </c>
      <c r="AA880">
        <v>1</v>
      </c>
      <c r="AB880">
        <v>0</v>
      </c>
      <c r="AC880">
        <v>0</v>
      </c>
      <c r="AD880">
        <v>0</v>
      </c>
      <c r="AE880">
        <v>1</v>
      </c>
      <c r="AF880">
        <v>0</v>
      </c>
      <c r="AG880">
        <v>0</v>
      </c>
      <c r="AH880">
        <v>0</v>
      </c>
      <c r="AI880">
        <v>1</v>
      </c>
      <c r="AJ880">
        <v>1</v>
      </c>
      <c r="AK880">
        <v>1</v>
      </c>
      <c r="AL880">
        <v>1</v>
      </c>
      <c r="AN880">
        <v>0</v>
      </c>
      <c r="AO880">
        <v>1</v>
      </c>
      <c r="AP880">
        <v>0</v>
      </c>
      <c r="AQ880">
        <v>0</v>
      </c>
      <c r="AR880">
        <v>0</v>
      </c>
      <c r="AS880" t="s">
        <v>6</v>
      </c>
      <c r="AT880">
        <v>0.18</v>
      </c>
      <c r="AU880" t="s">
        <v>6</v>
      </c>
      <c r="AV880">
        <v>0</v>
      </c>
      <c r="AW880">
        <v>2</v>
      </c>
      <c r="AX880">
        <v>16782990</v>
      </c>
      <c r="AY880">
        <v>1</v>
      </c>
      <c r="AZ880">
        <v>0</v>
      </c>
      <c r="BA880">
        <v>842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CX880">
        <f>Y880*Source!I479</f>
        <v>0.18</v>
      </c>
      <c r="CY880">
        <f>AA880</f>
        <v>1</v>
      </c>
      <c r="CZ880">
        <f>AE880</f>
        <v>1</v>
      </c>
      <c r="DA880">
        <f>AI880</f>
        <v>1</v>
      </c>
      <c r="DB880">
        <f t="shared" si="157"/>
        <v>0.18</v>
      </c>
      <c r="DC880">
        <f t="shared" si="158"/>
        <v>0</v>
      </c>
    </row>
    <row r="881" spans="1:107" x14ac:dyDescent="0.2">
      <c r="A881">
        <f>ROW(Source!A545)</f>
        <v>545</v>
      </c>
      <c r="B881">
        <v>16781625</v>
      </c>
      <c r="C881">
        <v>16783088</v>
      </c>
      <c r="D881">
        <v>15431465</v>
      </c>
      <c r="E881">
        <v>1</v>
      </c>
      <c r="F881">
        <v>1</v>
      </c>
      <c r="G881">
        <v>1</v>
      </c>
      <c r="H881">
        <v>1</v>
      </c>
      <c r="I881" t="s">
        <v>1048</v>
      </c>
      <c r="J881" t="s">
        <v>6</v>
      </c>
      <c r="K881" t="s">
        <v>1049</v>
      </c>
      <c r="L881">
        <v>1191</v>
      </c>
      <c r="N881">
        <v>1013</v>
      </c>
      <c r="O881" t="s">
        <v>660</v>
      </c>
      <c r="P881" t="s">
        <v>660</v>
      </c>
      <c r="Q881">
        <v>1</v>
      </c>
      <c r="W881">
        <v>0</v>
      </c>
      <c r="X881">
        <v>152375061</v>
      </c>
      <c r="Y881">
        <v>158</v>
      </c>
      <c r="AA881">
        <v>0</v>
      </c>
      <c r="AB881">
        <v>0</v>
      </c>
      <c r="AC881">
        <v>0</v>
      </c>
      <c r="AD881">
        <v>7.87</v>
      </c>
      <c r="AE881">
        <v>0</v>
      </c>
      <c r="AF881">
        <v>0</v>
      </c>
      <c r="AG881">
        <v>0</v>
      </c>
      <c r="AH881">
        <v>7.87</v>
      </c>
      <c r="AI881">
        <v>1</v>
      </c>
      <c r="AJ881">
        <v>1</v>
      </c>
      <c r="AK881">
        <v>1</v>
      </c>
      <c r="AL881">
        <v>1</v>
      </c>
      <c r="AN881">
        <v>0</v>
      </c>
      <c r="AO881">
        <v>1</v>
      </c>
      <c r="AP881">
        <v>0</v>
      </c>
      <c r="AQ881">
        <v>0</v>
      </c>
      <c r="AR881">
        <v>0</v>
      </c>
      <c r="AS881" t="s">
        <v>6</v>
      </c>
      <c r="AT881">
        <v>158</v>
      </c>
      <c r="AU881" t="s">
        <v>6</v>
      </c>
      <c r="AV881">
        <v>1</v>
      </c>
      <c r="AW881">
        <v>2</v>
      </c>
      <c r="AX881">
        <v>16783089</v>
      </c>
      <c r="AY881">
        <v>1</v>
      </c>
      <c r="AZ881">
        <v>0</v>
      </c>
      <c r="BA881">
        <v>843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CX881">
        <f>Y881*Source!I545</f>
        <v>7.9</v>
      </c>
      <c r="CY881">
        <f>AD881</f>
        <v>7.87</v>
      </c>
      <c r="CZ881">
        <f>AH881</f>
        <v>7.87</v>
      </c>
      <c r="DA881">
        <f>AL881</f>
        <v>1</v>
      </c>
      <c r="DB881">
        <f t="shared" si="157"/>
        <v>1243.46</v>
      </c>
      <c r="DC881">
        <f t="shared" si="158"/>
        <v>0</v>
      </c>
    </row>
    <row r="882" spans="1:107" x14ac:dyDescent="0.2">
      <c r="A882">
        <f>ROW(Source!A545)</f>
        <v>545</v>
      </c>
      <c r="B882">
        <v>16781625</v>
      </c>
      <c r="C882">
        <v>16783088</v>
      </c>
      <c r="D882">
        <v>15430395</v>
      </c>
      <c r="E882">
        <v>1</v>
      </c>
      <c r="F882">
        <v>1</v>
      </c>
      <c r="G882">
        <v>1</v>
      </c>
      <c r="H882">
        <v>1</v>
      </c>
      <c r="I882" t="s">
        <v>661</v>
      </c>
      <c r="J882" t="s">
        <v>6</v>
      </c>
      <c r="K882" t="s">
        <v>662</v>
      </c>
      <c r="L882">
        <v>1191</v>
      </c>
      <c r="N882">
        <v>1013</v>
      </c>
      <c r="O882" t="s">
        <v>660</v>
      </c>
      <c r="P882" t="s">
        <v>660</v>
      </c>
      <c r="Q882">
        <v>1</v>
      </c>
      <c r="W882">
        <v>0</v>
      </c>
      <c r="X882">
        <v>-1417349443</v>
      </c>
      <c r="Y882">
        <v>3.82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1</v>
      </c>
      <c r="AJ882">
        <v>1</v>
      </c>
      <c r="AK882">
        <v>1</v>
      </c>
      <c r="AL882">
        <v>1</v>
      </c>
      <c r="AN882">
        <v>0</v>
      </c>
      <c r="AO882">
        <v>1</v>
      </c>
      <c r="AP882">
        <v>0</v>
      </c>
      <c r="AQ882">
        <v>0</v>
      </c>
      <c r="AR882">
        <v>0</v>
      </c>
      <c r="AS882" t="s">
        <v>6</v>
      </c>
      <c r="AT882">
        <v>3.82</v>
      </c>
      <c r="AU882" t="s">
        <v>6</v>
      </c>
      <c r="AV882">
        <v>2</v>
      </c>
      <c r="AW882">
        <v>2</v>
      </c>
      <c r="AX882">
        <v>16783090</v>
      </c>
      <c r="AY882">
        <v>1</v>
      </c>
      <c r="AZ882">
        <v>0</v>
      </c>
      <c r="BA882">
        <v>844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CX882">
        <f>Y882*Source!I545</f>
        <v>0.191</v>
      </c>
      <c r="CY882">
        <f>AD882</f>
        <v>0</v>
      </c>
      <c r="CZ882">
        <f>AH882</f>
        <v>0</v>
      </c>
      <c r="DA882">
        <f>AL882</f>
        <v>1</v>
      </c>
      <c r="DB882">
        <f t="shared" si="157"/>
        <v>0</v>
      </c>
      <c r="DC882">
        <f t="shared" si="158"/>
        <v>0</v>
      </c>
    </row>
    <row r="883" spans="1:107" x14ac:dyDescent="0.2">
      <c r="A883">
        <f>ROW(Source!A545)</f>
        <v>545</v>
      </c>
      <c r="B883">
        <v>16781625</v>
      </c>
      <c r="C883">
        <v>16783088</v>
      </c>
      <c r="D883">
        <v>15247974</v>
      </c>
      <c r="E883">
        <v>1</v>
      </c>
      <c r="F883">
        <v>1</v>
      </c>
      <c r="G883">
        <v>1</v>
      </c>
      <c r="H883">
        <v>2</v>
      </c>
      <c r="I883" t="s">
        <v>663</v>
      </c>
      <c r="J883" t="s">
        <v>664</v>
      </c>
      <c r="K883" t="s">
        <v>665</v>
      </c>
      <c r="L883">
        <v>1368</v>
      </c>
      <c r="N883">
        <v>1011</v>
      </c>
      <c r="O883" t="s">
        <v>666</v>
      </c>
      <c r="P883" t="s">
        <v>666</v>
      </c>
      <c r="Q883">
        <v>1</v>
      </c>
      <c r="W883">
        <v>0</v>
      </c>
      <c r="X883">
        <v>1188625873</v>
      </c>
      <c r="Y883">
        <v>3.82</v>
      </c>
      <c r="AA883">
        <v>0</v>
      </c>
      <c r="AB883">
        <v>31.26</v>
      </c>
      <c r="AC883">
        <v>13.5</v>
      </c>
      <c r="AD883">
        <v>0</v>
      </c>
      <c r="AE883">
        <v>0</v>
      </c>
      <c r="AF883">
        <v>31.26</v>
      </c>
      <c r="AG883">
        <v>13.5</v>
      </c>
      <c r="AH883">
        <v>0</v>
      </c>
      <c r="AI883">
        <v>1</v>
      </c>
      <c r="AJ883">
        <v>1</v>
      </c>
      <c r="AK883">
        <v>1</v>
      </c>
      <c r="AL883">
        <v>1</v>
      </c>
      <c r="AN883">
        <v>0</v>
      </c>
      <c r="AO883">
        <v>1</v>
      </c>
      <c r="AP883">
        <v>0</v>
      </c>
      <c r="AQ883">
        <v>0</v>
      </c>
      <c r="AR883">
        <v>0</v>
      </c>
      <c r="AS883" t="s">
        <v>6</v>
      </c>
      <c r="AT883">
        <v>3.82</v>
      </c>
      <c r="AU883" t="s">
        <v>6</v>
      </c>
      <c r="AV883">
        <v>0</v>
      </c>
      <c r="AW883">
        <v>2</v>
      </c>
      <c r="AX883">
        <v>16783091</v>
      </c>
      <c r="AY883">
        <v>1</v>
      </c>
      <c r="AZ883">
        <v>0</v>
      </c>
      <c r="BA883">
        <v>845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CX883">
        <f>Y883*Source!I545</f>
        <v>0.191</v>
      </c>
      <c r="CY883">
        <f>AB883</f>
        <v>31.26</v>
      </c>
      <c r="CZ883">
        <f>AF883</f>
        <v>31.26</v>
      </c>
      <c r="DA883">
        <f>AJ883</f>
        <v>1</v>
      </c>
      <c r="DB883">
        <f t="shared" si="157"/>
        <v>119.41</v>
      </c>
      <c r="DC883">
        <f t="shared" si="158"/>
        <v>51.57</v>
      </c>
    </row>
    <row r="884" spans="1:107" x14ac:dyDescent="0.2">
      <c r="A884">
        <f>ROW(Source!A546)</f>
        <v>546</v>
      </c>
      <c r="B884">
        <v>16781639</v>
      </c>
      <c r="C884">
        <v>16783088</v>
      </c>
      <c r="D884">
        <v>15431465</v>
      </c>
      <c r="E884">
        <v>1</v>
      </c>
      <c r="F884">
        <v>1</v>
      </c>
      <c r="G884">
        <v>1</v>
      </c>
      <c r="H884">
        <v>1</v>
      </c>
      <c r="I884" t="s">
        <v>1048</v>
      </c>
      <c r="J884" t="s">
        <v>6</v>
      </c>
      <c r="K884" t="s">
        <v>1049</v>
      </c>
      <c r="L884">
        <v>1191</v>
      </c>
      <c r="N884">
        <v>1013</v>
      </c>
      <c r="O884" t="s">
        <v>660</v>
      </c>
      <c r="P884" t="s">
        <v>660</v>
      </c>
      <c r="Q884">
        <v>1</v>
      </c>
      <c r="W884">
        <v>0</v>
      </c>
      <c r="X884">
        <v>152375061</v>
      </c>
      <c r="Y884">
        <v>158</v>
      </c>
      <c r="AA884">
        <v>0</v>
      </c>
      <c r="AB884">
        <v>0</v>
      </c>
      <c r="AC884">
        <v>0</v>
      </c>
      <c r="AD884">
        <v>52.41</v>
      </c>
      <c r="AE884">
        <v>0</v>
      </c>
      <c r="AF884">
        <v>0</v>
      </c>
      <c r="AG884">
        <v>0</v>
      </c>
      <c r="AH884">
        <v>7.87</v>
      </c>
      <c r="AI884">
        <v>1</v>
      </c>
      <c r="AJ884">
        <v>1</v>
      </c>
      <c r="AK884">
        <v>1</v>
      </c>
      <c r="AL884">
        <v>6.66</v>
      </c>
      <c r="AN884">
        <v>0</v>
      </c>
      <c r="AO884">
        <v>1</v>
      </c>
      <c r="AP884">
        <v>0</v>
      </c>
      <c r="AQ884">
        <v>0</v>
      </c>
      <c r="AR884">
        <v>0</v>
      </c>
      <c r="AS884" t="s">
        <v>6</v>
      </c>
      <c r="AT884">
        <v>158</v>
      </c>
      <c r="AU884" t="s">
        <v>6</v>
      </c>
      <c r="AV884">
        <v>1</v>
      </c>
      <c r="AW884">
        <v>2</v>
      </c>
      <c r="AX884">
        <v>16783089</v>
      </c>
      <c r="AY884">
        <v>1</v>
      </c>
      <c r="AZ884">
        <v>0</v>
      </c>
      <c r="BA884">
        <v>846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CX884">
        <f>Y884*Source!I546</f>
        <v>7.9</v>
      </c>
      <c r="CY884">
        <f>AD884</f>
        <v>52.41</v>
      </c>
      <c r="CZ884">
        <f>AH884</f>
        <v>7.87</v>
      </c>
      <c r="DA884">
        <f>AL884</f>
        <v>6.66</v>
      </c>
      <c r="DB884">
        <f t="shared" si="157"/>
        <v>1243.46</v>
      </c>
      <c r="DC884">
        <f t="shared" si="158"/>
        <v>0</v>
      </c>
    </row>
    <row r="885" spans="1:107" x14ac:dyDescent="0.2">
      <c r="A885">
        <f>ROW(Source!A546)</f>
        <v>546</v>
      </c>
      <c r="B885">
        <v>16781639</v>
      </c>
      <c r="C885">
        <v>16783088</v>
      </c>
      <c r="D885">
        <v>15430395</v>
      </c>
      <c r="E885">
        <v>1</v>
      </c>
      <c r="F885">
        <v>1</v>
      </c>
      <c r="G885">
        <v>1</v>
      </c>
      <c r="H885">
        <v>1</v>
      </c>
      <c r="I885" t="s">
        <v>661</v>
      </c>
      <c r="J885" t="s">
        <v>6</v>
      </c>
      <c r="K885" t="s">
        <v>662</v>
      </c>
      <c r="L885">
        <v>1191</v>
      </c>
      <c r="N885">
        <v>1013</v>
      </c>
      <c r="O885" t="s">
        <v>660</v>
      </c>
      <c r="P885" t="s">
        <v>660</v>
      </c>
      <c r="Q885">
        <v>1</v>
      </c>
      <c r="W885">
        <v>0</v>
      </c>
      <c r="X885">
        <v>-1417349443</v>
      </c>
      <c r="Y885">
        <v>3.82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1</v>
      </c>
      <c r="AJ885">
        <v>1</v>
      </c>
      <c r="AK885">
        <v>6.66</v>
      </c>
      <c r="AL885">
        <v>1</v>
      </c>
      <c r="AN885">
        <v>0</v>
      </c>
      <c r="AO885">
        <v>1</v>
      </c>
      <c r="AP885">
        <v>0</v>
      </c>
      <c r="AQ885">
        <v>0</v>
      </c>
      <c r="AR885">
        <v>0</v>
      </c>
      <c r="AS885" t="s">
        <v>6</v>
      </c>
      <c r="AT885">
        <v>3.82</v>
      </c>
      <c r="AU885" t="s">
        <v>6</v>
      </c>
      <c r="AV885">
        <v>2</v>
      </c>
      <c r="AW885">
        <v>2</v>
      </c>
      <c r="AX885">
        <v>16783090</v>
      </c>
      <c r="AY885">
        <v>1</v>
      </c>
      <c r="AZ885">
        <v>0</v>
      </c>
      <c r="BA885">
        <v>847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CX885">
        <f>Y885*Source!I546</f>
        <v>0.191</v>
      </c>
      <c r="CY885">
        <f>AD885</f>
        <v>0</v>
      </c>
      <c r="CZ885">
        <f>AH885</f>
        <v>0</v>
      </c>
      <c r="DA885">
        <f>AL885</f>
        <v>1</v>
      </c>
      <c r="DB885">
        <f t="shared" si="157"/>
        <v>0</v>
      </c>
      <c r="DC885">
        <f t="shared" si="158"/>
        <v>0</v>
      </c>
    </row>
    <row r="886" spans="1:107" x14ac:dyDescent="0.2">
      <c r="A886">
        <f>ROW(Source!A546)</f>
        <v>546</v>
      </c>
      <c r="B886">
        <v>16781639</v>
      </c>
      <c r="C886">
        <v>16783088</v>
      </c>
      <c r="D886">
        <v>15247974</v>
      </c>
      <c r="E886">
        <v>1</v>
      </c>
      <c r="F886">
        <v>1</v>
      </c>
      <c r="G886">
        <v>1</v>
      </c>
      <c r="H886">
        <v>2</v>
      </c>
      <c r="I886" t="s">
        <v>663</v>
      </c>
      <c r="J886" t="s">
        <v>664</v>
      </c>
      <c r="K886" t="s">
        <v>665</v>
      </c>
      <c r="L886">
        <v>1368</v>
      </c>
      <c r="N886">
        <v>1011</v>
      </c>
      <c r="O886" t="s">
        <v>666</v>
      </c>
      <c r="P886" t="s">
        <v>666</v>
      </c>
      <c r="Q886">
        <v>1</v>
      </c>
      <c r="W886">
        <v>0</v>
      </c>
      <c r="X886">
        <v>1188625873</v>
      </c>
      <c r="Y886">
        <v>3.82</v>
      </c>
      <c r="AA886">
        <v>0</v>
      </c>
      <c r="AB886">
        <v>208.19</v>
      </c>
      <c r="AC886">
        <v>13.5</v>
      </c>
      <c r="AD886">
        <v>0</v>
      </c>
      <c r="AE886">
        <v>0</v>
      </c>
      <c r="AF886">
        <v>31.26</v>
      </c>
      <c r="AG886">
        <v>13.5</v>
      </c>
      <c r="AH886">
        <v>0</v>
      </c>
      <c r="AI886">
        <v>1</v>
      </c>
      <c r="AJ886">
        <v>6.66</v>
      </c>
      <c r="AK886">
        <v>1</v>
      </c>
      <c r="AL886">
        <v>1</v>
      </c>
      <c r="AN886">
        <v>0</v>
      </c>
      <c r="AO886">
        <v>1</v>
      </c>
      <c r="AP886">
        <v>0</v>
      </c>
      <c r="AQ886">
        <v>0</v>
      </c>
      <c r="AR886">
        <v>0</v>
      </c>
      <c r="AS886" t="s">
        <v>6</v>
      </c>
      <c r="AT886">
        <v>3.82</v>
      </c>
      <c r="AU886" t="s">
        <v>6</v>
      </c>
      <c r="AV886">
        <v>0</v>
      </c>
      <c r="AW886">
        <v>2</v>
      </c>
      <c r="AX886">
        <v>16783091</v>
      </c>
      <c r="AY886">
        <v>1</v>
      </c>
      <c r="AZ886">
        <v>0</v>
      </c>
      <c r="BA886">
        <v>848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CX886">
        <f>Y886*Source!I546</f>
        <v>0.191</v>
      </c>
      <c r="CY886">
        <f>AB886</f>
        <v>208.19</v>
      </c>
      <c r="CZ886">
        <f>AF886</f>
        <v>31.26</v>
      </c>
      <c r="DA886">
        <f>AJ886</f>
        <v>6.66</v>
      </c>
      <c r="DB886">
        <f t="shared" si="157"/>
        <v>119.41</v>
      </c>
      <c r="DC886">
        <f t="shared" si="158"/>
        <v>51.57</v>
      </c>
    </row>
    <row r="887" spans="1:107" x14ac:dyDescent="0.2">
      <c r="A887">
        <f>ROW(Source!A547)</f>
        <v>547</v>
      </c>
      <c r="B887">
        <v>16781625</v>
      </c>
      <c r="C887">
        <v>16783092</v>
      </c>
      <c r="D887">
        <v>15435609</v>
      </c>
      <c r="E887">
        <v>1</v>
      </c>
      <c r="F887">
        <v>1</v>
      </c>
      <c r="G887">
        <v>1</v>
      </c>
      <c r="H887">
        <v>1</v>
      </c>
      <c r="I887" t="s">
        <v>1050</v>
      </c>
      <c r="J887" t="s">
        <v>6</v>
      </c>
      <c r="K887" t="s">
        <v>1051</v>
      </c>
      <c r="L887">
        <v>1191</v>
      </c>
      <c r="N887">
        <v>1013</v>
      </c>
      <c r="O887" t="s">
        <v>660</v>
      </c>
      <c r="P887" t="s">
        <v>660</v>
      </c>
      <c r="Q887">
        <v>1</v>
      </c>
      <c r="W887">
        <v>0</v>
      </c>
      <c r="X887">
        <v>-814890593</v>
      </c>
      <c r="Y887">
        <v>75.439999999999984</v>
      </c>
      <c r="AA887">
        <v>0</v>
      </c>
      <c r="AB887">
        <v>0</v>
      </c>
      <c r="AC887">
        <v>0</v>
      </c>
      <c r="AD887">
        <v>8.9700000000000006</v>
      </c>
      <c r="AE887">
        <v>0</v>
      </c>
      <c r="AF887">
        <v>0</v>
      </c>
      <c r="AG887">
        <v>0</v>
      </c>
      <c r="AH887">
        <v>8.9700000000000006</v>
      </c>
      <c r="AI887">
        <v>1</v>
      </c>
      <c r="AJ887">
        <v>1</v>
      </c>
      <c r="AK887">
        <v>1</v>
      </c>
      <c r="AL887">
        <v>1</v>
      </c>
      <c r="AN887">
        <v>0</v>
      </c>
      <c r="AO887">
        <v>1</v>
      </c>
      <c r="AP887">
        <v>1</v>
      </c>
      <c r="AQ887">
        <v>0</v>
      </c>
      <c r="AR887">
        <v>0</v>
      </c>
      <c r="AS887" t="s">
        <v>6</v>
      </c>
      <c r="AT887">
        <v>65.599999999999994</v>
      </c>
      <c r="AU887" t="s">
        <v>361</v>
      </c>
      <c r="AV887">
        <v>1</v>
      </c>
      <c r="AW887">
        <v>2</v>
      </c>
      <c r="AX887">
        <v>16783093</v>
      </c>
      <c r="AY887">
        <v>1</v>
      </c>
      <c r="AZ887">
        <v>0</v>
      </c>
      <c r="BA887">
        <v>849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CX887">
        <f>Y887*Source!I547</f>
        <v>9.0527999999999977</v>
      </c>
      <c r="CY887">
        <f>AD887</f>
        <v>8.9700000000000006</v>
      </c>
      <c r="CZ887">
        <f>AH887</f>
        <v>8.9700000000000006</v>
      </c>
      <c r="DA887">
        <f>AL887</f>
        <v>1</v>
      </c>
      <c r="DB887">
        <f>ROUND((ROUND(AT887*CZ887,2)*1.15),6)</f>
        <v>676.69449999999995</v>
      </c>
      <c r="DC887">
        <f>ROUND((ROUND(AT887*AG887,2)*1.15),6)</f>
        <v>0</v>
      </c>
    </row>
    <row r="888" spans="1:107" x14ac:dyDescent="0.2">
      <c r="A888">
        <f>ROW(Source!A547)</f>
        <v>547</v>
      </c>
      <c r="B888">
        <v>16781625</v>
      </c>
      <c r="C888">
        <v>16783092</v>
      </c>
      <c r="D888">
        <v>15430395</v>
      </c>
      <c r="E888">
        <v>1</v>
      </c>
      <c r="F888">
        <v>1</v>
      </c>
      <c r="G888">
        <v>1</v>
      </c>
      <c r="H888">
        <v>1</v>
      </c>
      <c r="I888" t="s">
        <v>661</v>
      </c>
      <c r="J888" t="s">
        <v>6</v>
      </c>
      <c r="K888" t="s">
        <v>662</v>
      </c>
      <c r="L888">
        <v>1191</v>
      </c>
      <c r="N888">
        <v>1013</v>
      </c>
      <c r="O888" t="s">
        <v>660</v>
      </c>
      <c r="P888" t="s">
        <v>660</v>
      </c>
      <c r="Q888">
        <v>1</v>
      </c>
      <c r="W888">
        <v>0</v>
      </c>
      <c r="X888">
        <v>-1417349443</v>
      </c>
      <c r="Y888">
        <v>3.13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1</v>
      </c>
      <c r="AJ888">
        <v>1</v>
      </c>
      <c r="AK888">
        <v>1</v>
      </c>
      <c r="AL888">
        <v>1</v>
      </c>
      <c r="AN888">
        <v>0</v>
      </c>
      <c r="AO888">
        <v>1</v>
      </c>
      <c r="AP888">
        <v>0</v>
      </c>
      <c r="AQ888">
        <v>0</v>
      </c>
      <c r="AR888">
        <v>0</v>
      </c>
      <c r="AS888" t="s">
        <v>6</v>
      </c>
      <c r="AT888">
        <v>3.13</v>
      </c>
      <c r="AU888" t="s">
        <v>6</v>
      </c>
      <c r="AV888">
        <v>2</v>
      </c>
      <c r="AW888">
        <v>2</v>
      </c>
      <c r="AX888">
        <v>16783094</v>
      </c>
      <c r="AY888">
        <v>1</v>
      </c>
      <c r="AZ888">
        <v>2048</v>
      </c>
      <c r="BA888">
        <v>850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CX888">
        <f>Y888*Source!I547</f>
        <v>0.37559999999999999</v>
      </c>
      <c r="CY888">
        <f>AD888</f>
        <v>0</v>
      </c>
      <c r="CZ888">
        <f>AH888</f>
        <v>0</v>
      </c>
      <c r="DA888">
        <f>AL888</f>
        <v>1</v>
      </c>
      <c r="DB888">
        <f>ROUND(ROUND(AT888*CZ888,2),6)</f>
        <v>0</v>
      </c>
      <c r="DC888">
        <f>ROUND(ROUND(AT888*AG888,2),6)</f>
        <v>0</v>
      </c>
    </row>
    <row r="889" spans="1:107" x14ac:dyDescent="0.2">
      <c r="A889">
        <f>ROW(Source!A547)</f>
        <v>547</v>
      </c>
      <c r="B889">
        <v>16781625</v>
      </c>
      <c r="C889">
        <v>16783092</v>
      </c>
      <c r="D889">
        <v>15247680</v>
      </c>
      <c r="E889">
        <v>1</v>
      </c>
      <c r="F889">
        <v>1</v>
      </c>
      <c r="G889">
        <v>1</v>
      </c>
      <c r="H889">
        <v>2</v>
      </c>
      <c r="I889" t="s">
        <v>671</v>
      </c>
      <c r="J889" t="s">
        <v>672</v>
      </c>
      <c r="K889" t="s">
        <v>673</v>
      </c>
      <c r="L889">
        <v>1368</v>
      </c>
      <c r="N889">
        <v>1011</v>
      </c>
      <c r="O889" t="s">
        <v>666</v>
      </c>
      <c r="P889" t="s">
        <v>666</v>
      </c>
      <c r="Q889">
        <v>1</v>
      </c>
      <c r="W889">
        <v>0</v>
      </c>
      <c r="X889">
        <v>-1718674368</v>
      </c>
      <c r="Y889">
        <v>0.11249999999999999</v>
      </c>
      <c r="AA889">
        <v>0</v>
      </c>
      <c r="AB889">
        <v>111.99</v>
      </c>
      <c r="AC889">
        <v>13.5</v>
      </c>
      <c r="AD889">
        <v>0</v>
      </c>
      <c r="AE889">
        <v>0</v>
      </c>
      <c r="AF889">
        <v>111.99</v>
      </c>
      <c r="AG889">
        <v>13.5</v>
      </c>
      <c r="AH889">
        <v>0</v>
      </c>
      <c r="AI889">
        <v>1</v>
      </c>
      <c r="AJ889">
        <v>1</v>
      </c>
      <c r="AK889">
        <v>1</v>
      </c>
      <c r="AL889">
        <v>1</v>
      </c>
      <c r="AN889">
        <v>0</v>
      </c>
      <c r="AO889">
        <v>1</v>
      </c>
      <c r="AP889">
        <v>1</v>
      </c>
      <c r="AQ889">
        <v>0</v>
      </c>
      <c r="AR889">
        <v>0</v>
      </c>
      <c r="AS889" t="s">
        <v>6</v>
      </c>
      <c r="AT889">
        <v>0.09</v>
      </c>
      <c r="AU889" t="s">
        <v>360</v>
      </c>
      <c r="AV889">
        <v>0</v>
      </c>
      <c r="AW889">
        <v>2</v>
      </c>
      <c r="AX889">
        <v>16783095</v>
      </c>
      <c r="AY889">
        <v>1</v>
      </c>
      <c r="AZ889">
        <v>0</v>
      </c>
      <c r="BA889">
        <v>851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CX889">
        <f>Y889*Source!I547</f>
        <v>1.3499999999999998E-2</v>
      </c>
      <c r="CY889">
        <f>AB889</f>
        <v>111.99</v>
      </c>
      <c r="CZ889">
        <f>AF889</f>
        <v>111.99</v>
      </c>
      <c r="DA889">
        <f>AJ889</f>
        <v>1</v>
      </c>
      <c r="DB889">
        <f>ROUND((ROUND(AT889*CZ889,2)*1.25),6)</f>
        <v>12.6</v>
      </c>
      <c r="DC889">
        <f>ROUND((ROUND(AT889*AG889,2)*1.25),6)</f>
        <v>1.5249999999999999</v>
      </c>
    </row>
    <row r="890" spans="1:107" x14ac:dyDescent="0.2">
      <c r="A890">
        <f>ROW(Source!A547)</f>
        <v>547</v>
      </c>
      <c r="B890">
        <v>16781625</v>
      </c>
      <c r="C890">
        <v>16783092</v>
      </c>
      <c r="D890">
        <v>15247974</v>
      </c>
      <c r="E890">
        <v>1</v>
      </c>
      <c r="F890">
        <v>1</v>
      </c>
      <c r="G890">
        <v>1</v>
      </c>
      <c r="H890">
        <v>2</v>
      </c>
      <c r="I890" t="s">
        <v>663</v>
      </c>
      <c r="J890" t="s">
        <v>664</v>
      </c>
      <c r="K890" t="s">
        <v>665</v>
      </c>
      <c r="L890">
        <v>1368</v>
      </c>
      <c r="N890">
        <v>1011</v>
      </c>
      <c r="O890" t="s">
        <v>666</v>
      </c>
      <c r="P890" t="s">
        <v>666</v>
      </c>
      <c r="Q890">
        <v>1</v>
      </c>
      <c r="W890">
        <v>0</v>
      </c>
      <c r="X890">
        <v>1188625873</v>
      </c>
      <c r="Y890">
        <v>1.4874999999999998</v>
      </c>
      <c r="AA890">
        <v>0</v>
      </c>
      <c r="AB890">
        <v>31.26</v>
      </c>
      <c r="AC890">
        <v>13.5</v>
      </c>
      <c r="AD890">
        <v>0</v>
      </c>
      <c r="AE890">
        <v>0</v>
      </c>
      <c r="AF890">
        <v>31.26</v>
      </c>
      <c r="AG890">
        <v>13.5</v>
      </c>
      <c r="AH890">
        <v>0</v>
      </c>
      <c r="AI890">
        <v>1</v>
      </c>
      <c r="AJ890">
        <v>1</v>
      </c>
      <c r="AK890">
        <v>1</v>
      </c>
      <c r="AL890">
        <v>1</v>
      </c>
      <c r="AN890">
        <v>0</v>
      </c>
      <c r="AO890">
        <v>1</v>
      </c>
      <c r="AP890">
        <v>1</v>
      </c>
      <c r="AQ890">
        <v>0</v>
      </c>
      <c r="AR890">
        <v>0</v>
      </c>
      <c r="AS890" t="s">
        <v>6</v>
      </c>
      <c r="AT890">
        <v>1.19</v>
      </c>
      <c r="AU890" t="s">
        <v>360</v>
      </c>
      <c r="AV890">
        <v>0</v>
      </c>
      <c r="AW890">
        <v>2</v>
      </c>
      <c r="AX890">
        <v>16783096</v>
      </c>
      <c r="AY890">
        <v>1</v>
      </c>
      <c r="AZ890">
        <v>0</v>
      </c>
      <c r="BA890">
        <v>852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CX890">
        <f>Y890*Source!I547</f>
        <v>0.17849999999999996</v>
      </c>
      <c r="CY890">
        <f>AB890</f>
        <v>31.26</v>
      </c>
      <c r="CZ890">
        <f>AF890</f>
        <v>31.26</v>
      </c>
      <c r="DA890">
        <f>AJ890</f>
        <v>1</v>
      </c>
      <c r="DB890">
        <f>ROUND((ROUND(AT890*CZ890,2)*1.25),6)</f>
        <v>46.5</v>
      </c>
      <c r="DC890">
        <f>ROUND((ROUND(AT890*AG890,2)*1.25),6)</f>
        <v>20.087499999999999</v>
      </c>
    </row>
    <row r="891" spans="1:107" x14ac:dyDescent="0.2">
      <c r="A891">
        <f>ROW(Source!A547)</f>
        <v>547</v>
      </c>
      <c r="B891">
        <v>16781625</v>
      </c>
      <c r="C891">
        <v>16783092</v>
      </c>
      <c r="D891">
        <v>15248793</v>
      </c>
      <c r="E891">
        <v>1</v>
      </c>
      <c r="F891">
        <v>1</v>
      </c>
      <c r="G891">
        <v>1</v>
      </c>
      <c r="H891">
        <v>2</v>
      </c>
      <c r="I891" t="s">
        <v>1052</v>
      </c>
      <c r="J891" t="s">
        <v>1053</v>
      </c>
      <c r="K891" t="s">
        <v>1054</v>
      </c>
      <c r="L891">
        <v>1368</v>
      </c>
      <c r="N891">
        <v>1011</v>
      </c>
      <c r="O891" t="s">
        <v>666</v>
      </c>
      <c r="P891" t="s">
        <v>666</v>
      </c>
      <c r="Q891">
        <v>1</v>
      </c>
      <c r="W891">
        <v>0</v>
      </c>
      <c r="X891">
        <v>-1347092713</v>
      </c>
      <c r="Y891">
        <v>1</v>
      </c>
      <c r="AA891">
        <v>0</v>
      </c>
      <c r="AB891">
        <v>29.67</v>
      </c>
      <c r="AC891">
        <v>0</v>
      </c>
      <c r="AD891">
        <v>0</v>
      </c>
      <c r="AE891">
        <v>0</v>
      </c>
      <c r="AF891">
        <v>29.67</v>
      </c>
      <c r="AG891">
        <v>0</v>
      </c>
      <c r="AH891">
        <v>0</v>
      </c>
      <c r="AI891">
        <v>1</v>
      </c>
      <c r="AJ891">
        <v>1</v>
      </c>
      <c r="AK891">
        <v>1</v>
      </c>
      <c r="AL891">
        <v>1</v>
      </c>
      <c r="AN891">
        <v>0</v>
      </c>
      <c r="AO891">
        <v>1</v>
      </c>
      <c r="AP891">
        <v>1</v>
      </c>
      <c r="AQ891">
        <v>0</v>
      </c>
      <c r="AR891">
        <v>0</v>
      </c>
      <c r="AS891" t="s">
        <v>6</v>
      </c>
      <c r="AT891">
        <v>0.8</v>
      </c>
      <c r="AU891" t="s">
        <v>360</v>
      </c>
      <c r="AV891">
        <v>0</v>
      </c>
      <c r="AW891">
        <v>2</v>
      </c>
      <c r="AX891">
        <v>16783097</v>
      </c>
      <c r="AY891">
        <v>1</v>
      </c>
      <c r="AZ891">
        <v>0</v>
      </c>
      <c r="BA891">
        <v>853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CX891">
        <f>Y891*Source!I547</f>
        <v>0.12</v>
      </c>
      <c r="CY891">
        <f>AB891</f>
        <v>29.67</v>
      </c>
      <c r="CZ891">
        <f>AF891</f>
        <v>29.67</v>
      </c>
      <c r="DA891">
        <f>AJ891</f>
        <v>1</v>
      </c>
      <c r="DB891">
        <f>ROUND((ROUND(AT891*CZ891,2)*1.25),6)</f>
        <v>29.675000000000001</v>
      </c>
      <c r="DC891">
        <f>ROUND((ROUND(AT891*AG891,2)*1.25),6)</f>
        <v>0</v>
      </c>
    </row>
    <row r="892" spans="1:107" x14ac:dyDescent="0.2">
      <c r="A892">
        <f>ROW(Source!A547)</f>
        <v>547</v>
      </c>
      <c r="B892">
        <v>16781625</v>
      </c>
      <c r="C892">
        <v>16783092</v>
      </c>
      <c r="D892">
        <v>15249073</v>
      </c>
      <c r="E892">
        <v>1</v>
      </c>
      <c r="F892">
        <v>1</v>
      </c>
      <c r="G892">
        <v>1</v>
      </c>
      <c r="H892">
        <v>2</v>
      </c>
      <c r="I892" t="s">
        <v>674</v>
      </c>
      <c r="J892" t="s">
        <v>675</v>
      </c>
      <c r="K892" t="s">
        <v>676</v>
      </c>
      <c r="L892">
        <v>1368</v>
      </c>
      <c r="N892">
        <v>1011</v>
      </c>
      <c r="O892" t="s">
        <v>666</v>
      </c>
      <c r="P892" t="s">
        <v>666</v>
      </c>
      <c r="Q892">
        <v>1</v>
      </c>
      <c r="W892">
        <v>0</v>
      </c>
      <c r="X892">
        <v>1372534845</v>
      </c>
      <c r="Y892">
        <v>2.3125</v>
      </c>
      <c r="AA892">
        <v>0</v>
      </c>
      <c r="AB892">
        <v>65.709999999999994</v>
      </c>
      <c r="AC892">
        <v>11.6</v>
      </c>
      <c r="AD892">
        <v>0</v>
      </c>
      <c r="AE892">
        <v>0</v>
      </c>
      <c r="AF892">
        <v>65.709999999999994</v>
      </c>
      <c r="AG892">
        <v>11.6</v>
      </c>
      <c r="AH892">
        <v>0</v>
      </c>
      <c r="AI892">
        <v>1</v>
      </c>
      <c r="AJ892">
        <v>1</v>
      </c>
      <c r="AK892">
        <v>1</v>
      </c>
      <c r="AL892">
        <v>1</v>
      </c>
      <c r="AN892">
        <v>0</v>
      </c>
      <c r="AO892">
        <v>1</v>
      </c>
      <c r="AP892">
        <v>1</v>
      </c>
      <c r="AQ892">
        <v>0</v>
      </c>
      <c r="AR892">
        <v>0</v>
      </c>
      <c r="AS892" t="s">
        <v>6</v>
      </c>
      <c r="AT892">
        <v>1.85</v>
      </c>
      <c r="AU892" t="s">
        <v>360</v>
      </c>
      <c r="AV892">
        <v>0</v>
      </c>
      <c r="AW892">
        <v>2</v>
      </c>
      <c r="AX892">
        <v>16783098</v>
      </c>
      <c r="AY892">
        <v>1</v>
      </c>
      <c r="AZ892">
        <v>0</v>
      </c>
      <c r="BA892">
        <v>854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CX892">
        <f>Y892*Source!I547</f>
        <v>0.27749999999999997</v>
      </c>
      <c r="CY892">
        <f>AB892</f>
        <v>65.709999999999994</v>
      </c>
      <c r="CZ892">
        <f>AF892</f>
        <v>65.709999999999994</v>
      </c>
      <c r="DA892">
        <f>AJ892</f>
        <v>1</v>
      </c>
      <c r="DB892">
        <f>ROUND((ROUND(AT892*CZ892,2)*1.25),6)</f>
        <v>151.94999999999999</v>
      </c>
      <c r="DC892">
        <f>ROUND((ROUND(AT892*AG892,2)*1.25),6)</f>
        <v>26.824999999999999</v>
      </c>
    </row>
    <row r="893" spans="1:107" x14ac:dyDescent="0.2">
      <c r="A893">
        <f>ROW(Source!A547)</f>
        <v>547</v>
      </c>
      <c r="B893">
        <v>16781625</v>
      </c>
      <c r="C893">
        <v>16783092</v>
      </c>
      <c r="D893">
        <v>15166084</v>
      </c>
      <c r="E893">
        <v>1</v>
      </c>
      <c r="F893">
        <v>1</v>
      </c>
      <c r="G893">
        <v>1</v>
      </c>
      <c r="H893">
        <v>3</v>
      </c>
      <c r="I893" t="s">
        <v>1055</v>
      </c>
      <c r="J893" t="s">
        <v>1056</v>
      </c>
      <c r="K893" t="s">
        <v>1057</v>
      </c>
      <c r="L893">
        <v>1339</v>
      </c>
      <c r="N893">
        <v>1007</v>
      </c>
      <c r="O893" t="s">
        <v>95</v>
      </c>
      <c r="P893" t="s">
        <v>95</v>
      </c>
      <c r="Q893">
        <v>1</v>
      </c>
      <c r="W893">
        <v>0</v>
      </c>
      <c r="X893">
        <v>2048996427</v>
      </c>
      <c r="Y893">
        <v>0.67</v>
      </c>
      <c r="AA893">
        <v>45.83</v>
      </c>
      <c r="AB893">
        <v>0</v>
      </c>
      <c r="AC893">
        <v>0</v>
      </c>
      <c r="AD893">
        <v>0</v>
      </c>
      <c r="AE893">
        <v>45.83</v>
      </c>
      <c r="AF893">
        <v>0</v>
      </c>
      <c r="AG893">
        <v>0</v>
      </c>
      <c r="AH893">
        <v>0</v>
      </c>
      <c r="AI893">
        <v>1</v>
      </c>
      <c r="AJ893">
        <v>1</v>
      </c>
      <c r="AK893">
        <v>1</v>
      </c>
      <c r="AL893">
        <v>1</v>
      </c>
      <c r="AN893">
        <v>0</v>
      </c>
      <c r="AO893">
        <v>1</v>
      </c>
      <c r="AP893">
        <v>0</v>
      </c>
      <c r="AQ893">
        <v>0</v>
      </c>
      <c r="AR893">
        <v>0</v>
      </c>
      <c r="AS893" t="s">
        <v>6</v>
      </c>
      <c r="AT893">
        <v>0.67</v>
      </c>
      <c r="AU893" t="s">
        <v>6</v>
      </c>
      <c r="AV893">
        <v>0</v>
      </c>
      <c r="AW893">
        <v>2</v>
      </c>
      <c r="AX893">
        <v>16783099</v>
      </c>
      <c r="AY893">
        <v>1</v>
      </c>
      <c r="AZ893">
        <v>0</v>
      </c>
      <c r="BA893">
        <v>855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CX893">
        <f>Y893*Source!I547</f>
        <v>8.0399999999999999E-2</v>
      </c>
      <c r="CY893">
        <f>AA893</f>
        <v>45.83</v>
      </c>
      <c r="CZ893">
        <f>AE893</f>
        <v>45.83</v>
      </c>
      <c r="DA893">
        <f>AI893</f>
        <v>1</v>
      </c>
      <c r="DB893">
        <f>ROUND(ROUND(AT893*CZ893,2),6)</f>
        <v>30.71</v>
      </c>
      <c r="DC893">
        <f>ROUND(ROUND(AT893*AG893,2),6)</f>
        <v>0</v>
      </c>
    </row>
    <row r="894" spans="1:107" x14ac:dyDescent="0.2">
      <c r="A894">
        <f>ROW(Source!A547)</f>
        <v>547</v>
      </c>
      <c r="B894">
        <v>16781625</v>
      </c>
      <c r="C894">
        <v>16783092</v>
      </c>
      <c r="D894">
        <v>15167286</v>
      </c>
      <c r="E894">
        <v>1</v>
      </c>
      <c r="F894">
        <v>1</v>
      </c>
      <c r="G894">
        <v>1</v>
      </c>
      <c r="H894">
        <v>3</v>
      </c>
      <c r="I894" t="s">
        <v>822</v>
      </c>
      <c r="J894" t="s">
        <v>823</v>
      </c>
      <c r="K894" t="s">
        <v>824</v>
      </c>
      <c r="L894">
        <v>1339</v>
      </c>
      <c r="N894">
        <v>1007</v>
      </c>
      <c r="O894" t="s">
        <v>95</v>
      </c>
      <c r="P894" t="s">
        <v>95</v>
      </c>
      <c r="Q894">
        <v>1</v>
      </c>
      <c r="W894">
        <v>0</v>
      </c>
      <c r="X894">
        <v>-1660354250</v>
      </c>
      <c r="Y894">
        <v>15</v>
      </c>
      <c r="AA894">
        <v>2.44</v>
      </c>
      <c r="AB894">
        <v>0</v>
      </c>
      <c r="AC894">
        <v>0</v>
      </c>
      <c r="AD894">
        <v>0</v>
      </c>
      <c r="AE894">
        <v>2.44</v>
      </c>
      <c r="AF894">
        <v>0</v>
      </c>
      <c r="AG894">
        <v>0</v>
      </c>
      <c r="AH894">
        <v>0</v>
      </c>
      <c r="AI894">
        <v>1</v>
      </c>
      <c r="AJ894">
        <v>1</v>
      </c>
      <c r="AK894">
        <v>1</v>
      </c>
      <c r="AL894">
        <v>1</v>
      </c>
      <c r="AN894">
        <v>0</v>
      </c>
      <c r="AO894">
        <v>1</v>
      </c>
      <c r="AP894">
        <v>0</v>
      </c>
      <c r="AQ894">
        <v>0</v>
      </c>
      <c r="AR894">
        <v>0</v>
      </c>
      <c r="AS894" t="s">
        <v>6</v>
      </c>
      <c r="AT894">
        <v>15</v>
      </c>
      <c r="AU894" t="s">
        <v>6</v>
      </c>
      <c r="AV894">
        <v>0</v>
      </c>
      <c r="AW894">
        <v>2</v>
      </c>
      <c r="AX894">
        <v>16783100</v>
      </c>
      <c r="AY894">
        <v>1</v>
      </c>
      <c r="AZ894">
        <v>0</v>
      </c>
      <c r="BA894">
        <v>856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CX894">
        <f>Y894*Source!I547</f>
        <v>1.7999999999999998</v>
      </c>
      <c r="CY894">
        <f>AA894</f>
        <v>2.44</v>
      </c>
      <c r="CZ894">
        <f>AE894</f>
        <v>2.44</v>
      </c>
      <c r="DA894">
        <f>AI894</f>
        <v>1</v>
      </c>
      <c r="DB894">
        <f>ROUND(ROUND(AT894*CZ894,2),6)</f>
        <v>36.6</v>
      </c>
      <c r="DC894">
        <f>ROUND(ROUND(AT894*AG894,2),6)</f>
        <v>0</v>
      </c>
    </row>
    <row r="895" spans="1:107" x14ac:dyDescent="0.2">
      <c r="A895">
        <f>ROW(Source!A547)</f>
        <v>547</v>
      </c>
      <c r="B895">
        <v>16781625</v>
      </c>
      <c r="C895">
        <v>16783092</v>
      </c>
      <c r="D895">
        <v>15212828</v>
      </c>
      <c r="E895">
        <v>1</v>
      </c>
      <c r="F895">
        <v>1</v>
      </c>
      <c r="G895">
        <v>1</v>
      </c>
      <c r="H895">
        <v>3</v>
      </c>
      <c r="I895" t="s">
        <v>1058</v>
      </c>
      <c r="J895" t="s">
        <v>1059</v>
      </c>
      <c r="K895" t="s">
        <v>1060</v>
      </c>
      <c r="L895">
        <v>1035</v>
      </c>
      <c r="N895">
        <v>1013</v>
      </c>
      <c r="O895" t="s">
        <v>570</v>
      </c>
      <c r="P895" t="s">
        <v>570</v>
      </c>
      <c r="Q895">
        <v>1</v>
      </c>
      <c r="W895">
        <v>0</v>
      </c>
      <c r="X895">
        <v>-1223829238</v>
      </c>
      <c r="Y895">
        <v>44.2</v>
      </c>
      <c r="AA895">
        <v>24.75</v>
      </c>
      <c r="AB895">
        <v>0</v>
      </c>
      <c r="AC895">
        <v>0</v>
      </c>
      <c r="AD895">
        <v>0</v>
      </c>
      <c r="AE895">
        <v>24.75</v>
      </c>
      <c r="AF895">
        <v>0</v>
      </c>
      <c r="AG895">
        <v>0</v>
      </c>
      <c r="AH895">
        <v>0</v>
      </c>
      <c r="AI895">
        <v>1</v>
      </c>
      <c r="AJ895">
        <v>1</v>
      </c>
      <c r="AK895">
        <v>1</v>
      </c>
      <c r="AL895">
        <v>1</v>
      </c>
      <c r="AN895">
        <v>0</v>
      </c>
      <c r="AO895">
        <v>1</v>
      </c>
      <c r="AP895">
        <v>0</v>
      </c>
      <c r="AQ895">
        <v>0</v>
      </c>
      <c r="AR895">
        <v>0</v>
      </c>
      <c r="AS895" t="s">
        <v>6</v>
      </c>
      <c r="AT895">
        <v>44.2</v>
      </c>
      <c r="AU895" t="s">
        <v>6</v>
      </c>
      <c r="AV895">
        <v>0</v>
      </c>
      <c r="AW895">
        <v>2</v>
      </c>
      <c r="AX895">
        <v>16783103</v>
      </c>
      <c r="AY895">
        <v>1</v>
      </c>
      <c r="AZ895">
        <v>0</v>
      </c>
      <c r="BA895">
        <v>859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CX895">
        <f>Y895*Source!I547</f>
        <v>5.3040000000000003</v>
      </c>
      <c r="CY895">
        <f>AA895</f>
        <v>24.75</v>
      </c>
      <c r="CZ895">
        <f>AE895</f>
        <v>24.75</v>
      </c>
      <c r="DA895">
        <f>AI895</f>
        <v>1</v>
      </c>
      <c r="DB895">
        <f>ROUND(ROUND(AT895*CZ895,2),6)</f>
        <v>1093.95</v>
      </c>
      <c r="DC895">
        <f>ROUND(ROUND(AT895*AG895,2),6)</f>
        <v>0</v>
      </c>
    </row>
    <row r="896" spans="1:107" x14ac:dyDescent="0.2">
      <c r="A896">
        <f>ROW(Source!A547)</f>
        <v>547</v>
      </c>
      <c r="B896">
        <v>16781625</v>
      </c>
      <c r="C896">
        <v>16783092</v>
      </c>
      <c r="D896">
        <v>15213181</v>
      </c>
      <c r="E896">
        <v>1</v>
      </c>
      <c r="F896">
        <v>1</v>
      </c>
      <c r="G896">
        <v>1</v>
      </c>
      <c r="H896">
        <v>3</v>
      </c>
      <c r="I896" t="s">
        <v>558</v>
      </c>
      <c r="J896" t="s">
        <v>560</v>
      </c>
      <c r="K896" t="s">
        <v>559</v>
      </c>
      <c r="L896">
        <v>1354</v>
      </c>
      <c r="N896">
        <v>1010</v>
      </c>
      <c r="O896" t="s">
        <v>378</v>
      </c>
      <c r="P896" t="s">
        <v>378</v>
      </c>
      <c r="Q896">
        <v>1</v>
      </c>
      <c r="W896">
        <v>0</v>
      </c>
      <c r="X896">
        <v>-1092235938</v>
      </c>
      <c r="Y896">
        <v>41.666666999999997</v>
      </c>
      <c r="AA896">
        <v>1161.31</v>
      </c>
      <c r="AB896">
        <v>0</v>
      </c>
      <c r="AC896">
        <v>0</v>
      </c>
      <c r="AD896">
        <v>0</v>
      </c>
      <c r="AE896">
        <v>1161.31</v>
      </c>
      <c r="AF896">
        <v>0</v>
      </c>
      <c r="AG896">
        <v>0</v>
      </c>
      <c r="AH896">
        <v>0</v>
      </c>
      <c r="AI896">
        <v>1</v>
      </c>
      <c r="AJ896">
        <v>1</v>
      </c>
      <c r="AK896">
        <v>1</v>
      </c>
      <c r="AL896">
        <v>1</v>
      </c>
      <c r="AN896">
        <v>0</v>
      </c>
      <c r="AO896">
        <v>0</v>
      </c>
      <c r="AP896">
        <v>0</v>
      </c>
      <c r="AQ896">
        <v>0</v>
      </c>
      <c r="AR896">
        <v>0</v>
      </c>
      <c r="AS896" t="s">
        <v>6</v>
      </c>
      <c r="AT896">
        <v>41.666666999999997</v>
      </c>
      <c r="AU896" t="s">
        <v>6</v>
      </c>
      <c r="AV896">
        <v>0</v>
      </c>
      <c r="AW896">
        <v>1</v>
      </c>
      <c r="AX896">
        <v>-1</v>
      </c>
      <c r="AY896">
        <v>0</v>
      </c>
      <c r="AZ896">
        <v>0</v>
      </c>
      <c r="BA896" t="s">
        <v>6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CX896">
        <f>Y896*Source!I547</f>
        <v>5.0000000399999998</v>
      </c>
      <c r="CY896">
        <f>AA896</f>
        <v>1161.31</v>
      </c>
      <c r="CZ896">
        <f>AE896</f>
        <v>1161.31</v>
      </c>
      <c r="DA896">
        <f>AI896</f>
        <v>1</v>
      </c>
      <c r="DB896">
        <f>ROUND(ROUND(AT896*CZ896,2),6)</f>
        <v>48387.92</v>
      </c>
      <c r="DC896">
        <f>ROUND(ROUND(AT896*AG896,2),6)</f>
        <v>0</v>
      </c>
    </row>
    <row r="897" spans="1:107" x14ac:dyDescent="0.2">
      <c r="A897">
        <f>ROW(Source!A547)</f>
        <v>547</v>
      </c>
      <c r="B897">
        <v>16781625</v>
      </c>
      <c r="C897">
        <v>16783092</v>
      </c>
      <c r="D897">
        <v>15163239</v>
      </c>
      <c r="E897">
        <v>17</v>
      </c>
      <c r="F897">
        <v>1</v>
      </c>
      <c r="G897">
        <v>1</v>
      </c>
      <c r="H897">
        <v>3</v>
      </c>
      <c r="I897" t="s">
        <v>554</v>
      </c>
      <c r="J897" t="s">
        <v>6</v>
      </c>
      <c r="K897" t="s">
        <v>555</v>
      </c>
      <c r="L897">
        <v>1033</v>
      </c>
      <c r="N897">
        <v>1013</v>
      </c>
      <c r="O897" t="s">
        <v>556</v>
      </c>
      <c r="P897" t="s">
        <v>556</v>
      </c>
      <c r="Q897">
        <v>1</v>
      </c>
      <c r="W897">
        <v>0</v>
      </c>
      <c r="X897">
        <v>704408924</v>
      </c>
      <c r="Y897">
        <v>100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1</v>
      </c>
      <c r="AJ897">
        <v>1</v>
      </c>
      <c r="AK897">
        <v>1</v>
      </c>
      <c r="AL897">
        <v>1</v>
      </c>
      <c r="AN897">
        <v>0</v>
      </c>
      <c r="AO897">
        <v>0</v>
      </c>
      <c r="AP897">
        <v>0</v>
      </c>
      <c r="AQ897">
        <v>0</v>
      </c>
      <c r="AR897">
        <v>0</v>
      </c>
      <c r="AS897" t="s">
        <v>6</v>
      </c>
      <c r="AT897">
        <v>100</v>
      </c>
      <c r="AU897" t="s">
        <v>6</v>
      </c>
      <c r="AV897">
        <v>0</v>
      </c>
      <c r="AW897">
        <v>2</v>
      </c>
      <c r="AX897">
        <v>16783104</v>
      </c>
      <c r="AY897">
        <v>1</v>
      </c>
      <c r="AZ897">
        <v>0</v>
      </c>
      <c r="BA897">
        <v>860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CX897">
        <f>Y897*Source!I547</f>
        <v>12</v>
      </c>
      <c r="CY897">
        <f>AA897</f>
        <v>0</v>
      </c>
      <c r="CZ897">
        <f>AE897</f>
        <v>0</v>
      </c>
      <c r="DA897">
        <f>AI897</f>
        <v>1</v>
      </c>
      <c r="DB897">
        <f>ROUND(ROUND(AT897*CZ897,2),6)</f>
        <v>0</v>
      </c>
      <c r="DC897">
        <f>ROUND(ROUND(AT897*AG897,2),6)</f>
        <v>0</v>
      </c>
    </row>
    <row r="898" spans="1:107" x14ac:dyDescent="0.2">
      <c r="A898">
        <f>ROW(Source!A548)</f>
        <v>548</v>
      </c>
      <c r="B898">
        <v>16781639</v>
      </c>
      <c r="C898">
        <v>16783092</v>
      </c>
      <c r="D898">
        <v>15435609</v>
      </c>
      <c r="E898">
        <v>1</v>
      </c>
      <c r="F898">
        <v>1</v>
      </c>
      <c r="G898">
        <v>1</v>
      </c>
      <c r="H898">
        <v>1</v>
      </c>
      <c r="I898" t="s">
        <v>1050</v>
      </c>
      <c r="J898" t="s">
        <v>6</v>
      </c>
      <c r="K898" t="s">
        <v>1051</v>
      </c>
      <c r="L898">
        <v>1191</v>
      </c>
      <c r="N898">
        <v>1013</v>
      </c>
      <c r="O898" t="s">
        <v>660</v>
      </c>
      <c r="P898" t="s">
        <v>660</v>
      </c>
      <c r="Q898">
        <v>1</v>
      </c>
      <c r="W898">
        <v>0</v>
      </c>
      <c r="X898">
        <v>-814890593</v>
      </c>
      <c r="Y898">
        <v>75.439999999999984</v>
      </c>
      <c r="AA898">
        <v>0</v>
      </c>
      <c r="AB898">
        <v>0</v>
      </c>
      <c r="AC898">
        <v>0</v>
      </c>
      <c r="AD898">
        <v>59.74</v>
      </c>
      <c r="AE898">
        <v>0</v>
      </c>
      <c r="AF898">
        <v>0</v>
      </c>
      <c r="AG898">
        <v>0</v>
      </c>
      <c r="AH898">
        <v>8.9700000000000006</v>
      </c>
      <c r="AI898">
        <v>1</v>
      </c>
      <c r="AJ898">
        <v>1</v>
      </c>
      <c r="AK898">
        <v>1</v>
      </c>
      <c r="AL898">
        <v>6.66</v>
      </c>
      <c r="AN898">
        <v>0</v>
      </c>
      <c r="AO898">
        <v>1</v>
      </c>
      <c r="AP898">
        <v>1</v>
      </c>
      <c r="AQ898">
        <v>0</v>
      </c>
      <c r="AR898">
        <v>0</v>
      </c>
      <c r="AS898" t="s">
        <v>6</v>
      </c>
      <c r="AT898">
        <v>65.599999999999994</v>
      </c>
      <c r="AU898" t="s">
        <v>361</v>
      </c>
      <c r="AV898">
        <v>1</v>
      </c>
      <c r="AW898">
        <v>2</v>
      </c>
      <c r="AX898">
        <v>16783093</v>
      </c>
      <c r="AY898">
        <v>1</v>
      </c>
      <c r="AZ898">
        <v>0</v>
      </c>
      <c r="BA898">
        <v>861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CX898">
        <f>Y898*Source!I548</f>
        <v>9.0527999999999977</v>
      </c>
      <c r="CY898">
        <f>AD898</f>
        <v>59.74</v>
      </c>
      <c r="CZ898">
        <f>AH898</f>
        <v>8.9700000000000006</v>
      </c>
      <c r="DA898">
        <f>AL898</f>
        <v>6.66</v>
      </c>
      <c r="DB898">
        <f>ROUND((ROUND(AT898*CZ898,2)*1.15),6)</f>
        <v>676.69449999999995</v>
      </c>
      <c r="DC898">
        <f>ROUND((ROUND(AT898*AG898,2)*1.15),6)</f>
        <v>0</v>
      </c>
    </row>
    <row r="899" spans="1:107" x14ac:dyDescent="0.2">
      <c r="A899">
        <f>ROW(Source!A548)</f>
        <v>548</v>
      </c>
      <c r="B899">
        <v>16781639</v>
      </c>
      <c r="C899">
        <v>16783092</v>
      </c>
      <c r="D899">
        <v>15430395</v>
      </c>
      <c r="E899">
        <v>1</v>
      </c>
      <c r="F899">
        <v>1</v>
      </c>
      <c r="G899">
        <v>1</v>
      </c>
      <c r="H899">
        <v>1</v>
      </c>
      <c r="I899" t="s">
        <v>661</v>
      </c>
      <c r="J899" t="s">
        <v>6</v>
      </c>
      <c r="K899" t="s">
        <v>662</v>
      </c>
      <c r="L899">
        <v>1191</v>
      </c>
      <c r="N899">
        <v>1013</v>
      </c>
      <c r="O899" t="s">
        <v>660</v>
      </c>
      <c r="P899" t="s">
        <v>660</v>
      </c>
      <c r="Q899">
        <v>1</v>
      </c>
      <c r="W899">
        <v>0</v>
      </c>
      <c r="X899">
        <v>-1417349443</v>
      </c>
      <c r="Y899">
        <v>3.13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1</v>
      </c>
      <c r="AJ899">
        <v>1</v>
      </c>
      <c r="AK899">
        <v>6.66</v>
      </c>
      <c r="AL899">
        <v>1</v>
      </c>
      <c r="AN899">
        <v>0</v>
      </c>
      <c r="AO899">
        <v>1</v>
      </c>
      <c r="AP899">
        <v>0</v>
      </c>
      <c r="AQ899">
        <v>0</v>
      </c>
      <c r="AR899">
        <v>0</v>
      </c>
      <c r="AS899" t="s">
        <v>6</v>
      </c>
      <c r="AT899">
        <v>3.13</v>
      </c>
      <c r="AU899" t="s">
        <v>6</v>
      </c>
      <c r="AV899">
        <v>2</v>
      </c>
      <c r="AW899">
        <v>2</v>
      </c>
      <c r="AX899">
        <v>16783094</v>
      </c>
      <c r="AY899">
        <v>1</v>
      </c>
      <c r="AZ899">
        <v>2048</v>
      </c>
      <c r="BA899">
        <v>862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CX899">
        <f>Y899*Source!I548</f>
        <v>0.37559999999999999</v>
      </c>
      <c r="CY899">
        <f>AD899</f>
        <v>0</v>
      </c>
      <c r="CZ899">
        <f>AH899</f>
        <v>0</v>
      </c>
      <c r="DA899">
        <f>AL899</f>
        <v>1</v>
      </c>
      <c r="DB899">
        <f>ROUND(ROUND(AT899*CZ899,2),6)</f>
        <v>0</v>
      </c>
      <c r="DC899">
        <f>ROUND(ROUND(AT899*AG899,2),6)</f>
        <v>0</v>
      </c>
    </row>
    <row r="900" spans="1:107" x14ac:dyDescent="0.2">
      <c r="A900">
        <f>ROW(Source!A548)</f>
        <v>548</v>
      </c>
      <c r="B900">
        <v>16781639</v>
      </c>
      <c r="C900">
        <v>16783092</v>
      </c>
      <c r="D900">
        <v>15247680</v>
      </c>
      <c r="E900">
        <v>1</v>
      </c>
      <c r="F900">
        <v>1</v>
      </c>
      <c r="G900">
        <v>1</v>
      </c>
      <c r="H900">
        <v>2</v>
      </c>
      <c r="I900" t="s">
        <v>671</v>
      </c>
      <c r="J900" t="s">
        <v>672</v>
      </c>
      <c r="K900" t="s">
        <v>673</v>
      </c>
      <c r="L900">
        <v>1368</v>
      </c>
      <c r="N900">
        <v>1011</v>
      </c>
      <c r="O900" t="s">
        <v>666</v>
      </c>
      <c r="P900" t="s">
        <v>666</v>
      </c>
      <c r="Q900">
        <v>1</v>
      </c>
      <c r="W900">
        <v>0</v>
      </c>
      <c r="X900">
        <v>-1718674368</v>
      </c>
      <c r="Y900">
        <v>0.11249999999999999</v>
      </c>
      <c r="AA900">
        <v>0</v>
      </c>
      <c r="AB900">
        <v>745.85</v>
      </c>
      <c r="AC900">
        <v>13.5</v>
      </c>
      <c r="AD900">
        <v>0</v>
      </c>
      <c r="AE900">
        <v>0</v>
      </c>
      <c r="AF900">
        <v>111.99</v>
      </c>
      <c r="AG900">
        <v>13.5</v>
      </c>
      <c r="AH900">
        <v>0</v>
      </c>
      <c r="AI900">
        <v>1</v>
      </c>
      <c r="AJ900">
        <v>6.66</v>
      </c>
      <c r="AK900">
        <v>1</v>
      </c>
      <c r="AL900">
        <v>1</v>
      </c>
      <c r="AN900">
        <v>0</v>
      </c>
      <c r="AO900">
        <v>1</v>
      </c>
      <c r="AP900">
        <v>1</v>
      </c>
      <c r="AQ900">
        <v>0</v>
      </c>
      <c r="AR900">
        <v>0</v>
      </c>
      <c r="AS900" t="s">
        <v>6</v>
      </c>
      <c r="AT900">
        <v>0.09</v>
      </c>
      <c r="AU900" t="s">
        <v>360</v>
      </c>
      <c r="AV900">
        <v>0</v>
      </c>
      <c r="AW900">
        <v>2</v>
      </c>
      <c r="AX900">
        <v>16783095</v>
      </c>
      <c r="AY900">
        <v>1</v>
      </c>
      <c r="AZ900">
        <v>0</v>
      </c>
      <c r="BA900">
        <v>863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CX900">
        <f>Y900*Source!I548</f>
        <v>1.3499999999999998E-2</v>
      </c>
      <c r="CY900">
        <f>AB900</f>
        <v>745.85</v>
      </c>
      <c r="CZ900">
        <f>AF900</f>
        <v>111.99</v>
      </c>
      <c r="DA900">
        <f>AJ900</f>
        <v>6.66</v>
      </c>
      <c r="DB900">
        <f>ROUND((ROUND(AT900*CZ900,2)*1.25),6)</f>
        <v>12.6</v>
      </c>
      <c r="DC900">
        <f>ROUND((ROUND(AT900*AG900,2)*1.25),6)</f>
        <v>1.5249999999999999</v>
      </c>
    </row>
    <row r="901" spans="1:107" x14ac:dyDescent="0.2">
      <c r="A901">
        <f>ROW(Source!A548)</f>
        <v>548</v>
      </c>
      <c r="B901">
        <v>16781639</v>
      </c>
      <c r="C901">
        <v>16783092</v>
      </c>
      <c r="D901">
        <v>15247974</v>
      </c>
      <c r="E901">
        <v>1</v>
      </c>
      <c r="F901">
        <v>1</v>
      </c>
      <c r="G901">
        <v>1</v>
      </c>
      <c r="H901">
        <v>2</v>
      </c>
      <c r="I901" t="s">
        <v>663</v>
      </c>
      <c r="J901" t="s">
        <v>664</v>
      </c>
      <c r="K901" t="s">
        <v>665</v>
      </c>
      <c r="L901">
        <v>1368</v>
      </c>
      <c r="N901">
        <v>1011</v>
      </c>
      <c r="O901" t="s">
        <v>666</v>
      </c>
      <c r="P901" t="s">
        <v>666</v>
      </c>
      <c r="Q901">
        <v>1</v>
      </c>
      <c r="W901">
        <v>0</v>
      </c>
      <c r="X901">
        <v>1188625873</v>
      </c>
      <c r="Y901">
        <v>1.4874999999999998</v>
      </c>
      <c r="AA901">
        <v>0</v>
      </c>
      <c r="AB901">
        <v>208.19</v>
      </c>
      <c r="AC901">
        <v>13.5</v>
      </c>
      <c r="AD901">
        <v>0</v>
      </c>
      <c r="AE901">
        <v>0</v>
      </c>
      <c r="AF901">
        <v>31.26</v>
      </c>
      <c r="AG901">
        <v>13.5</v>
      </c>
      <c r="AH901">
        <v>0</v>
      </c>
      <c r="AI901">
        <v>1</v>
      </c>
      <c r="AJ901">
        <v>6.66</v>
      </c>
      <c r="AK901">
        <v>1</v>
      </c>
      <c r="AL901">
        <v>1</v>
      </c>
      <c r="AN901">
        <v>0</v>
      </c>
      <c r="AO901">
        <v>1</v>
      </c>
      <c r="AP901">
        <v>1</v>
      </c>
      <c r="AQ901">
        <v>0</v>
      </c>
      <c r="AR901">
        <v>0</v>
      </c>
      <c r="AS901" t="s">
        <v>6</v>
      </c>
      <c r="AT901">
        <v>1.19</v>
      </c>
      <c r="AU901" t="s">
        <v>360</v>
      </c>
      <c r="AV901">
        <v>0</v>
      </c>
      <c r="AW901">
        <v>2</v>
      </c>
      <c r="AX901">
        <v>16783096</v>
      </c>
      <c r="AY901">
        <v>1</v>
      </c>
      <c r="AZ901">
        <v>0</v>
      </c>
      <c r="BA901">
        <v>864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CX901">
        <f>Y901*Source!I548</f>
        <v>0.17849999999999996</v>
      </c>
      <c r="CY901">
        <f>AB901</f>
        <v>208.19</v>
      </c>
      <c r="CZ901">
        <f>AF901</f>
        <v>31.26</v>
      </c>
      <c r="DA901">
        <f>AJ901</f>
        <v>6.66</v>
      </c>
      <c r="DB901">
        <f>ROUND((ROUND(AT901*CZ901,2)*1.25),6)</f>
        <v>46.5</v>
      </c>
      <c r="DC901">
        <f>ROUND((ROUND(AT901*AG901,2)*1.25),6)</f>
        <v>20.087499999999999</v>
      </c>
    </row>
    <row r="902" spans="1:107" x14ac:dyDescent="0.2">
      <c r="A902">
        <f>ROW(Source!A548)</f>
        <v>548</v>
      </c>
      <c r="B902">
        <v>16781639</v>
      </c>
      <c r="C902">
        <v>16783092</v>
      </c>
      <c r="D902">
        <v>15248793</v>
      </c>
      <c r="E902">
        <v>1</v>
      </c>
      <c r="F902">
        <v>1</v>
      </c>
      <c r="G902">
        <v>1</v>
      </c>
      <c r="H902">
        <v>2</v>
      </c>
      <c r="I902" t="s">
        <v>1052</v>
      </c>
      <c r="J902" t="s">
        <v>1053</v>
      </c>
      <c r="K902" t="s">
        <v>1054</v>
      </c>
      <c r="L902">
        <v>1368</v>
      </c>
      <c r="N902">
        <v>1011</v>
      </c>
      <c r="O902" t="s">
        <v>666</v>
      </c>
      <c r="P902" t="s">
        <v>666</v>
      </c>
      <c r="Q902">
        <v>1</v>
      </c>
      <c r="W902">
        <v>0</v>
      </c>
      <c r="X902">
        <v>-1347092713</v>
      </c>
      <c r="Y902">
        <v>1</v>
      </c>
      <c r="AA902">
        <v>0</v>
      </c>
      <c r="AB902">
        <v>197.6</v>
      </c>
      <c r="AC902">
        <v>0</v>
      </c>
      <c r="AD902">
        <v>0</v>
      </c>
      <c r="AE902">
        <v>0</v>
      </c>
      <c r="AF902">
        <v>29.67</v>
      </c>
      <c r="AG902">
        <v>0</v>
      </c>
      <c r="AH902">
        <v>0</v>
      </c>
      <c r="AI902">
        <v>1</v>
      </c>
      <c r="AJ902">
        <v>6.66</v>
      </c>
      <c r="AK902">
        <v>1</v>
      </c>
      <c r="AL902">
        <v>1</v>
      </c>
      <c r="AN902">
        <v>0</v>
      </c>
      <c r="AO902">
        <v>1</v>
      </c>
      <c r="AP902">
        <v>1</v>
      </c>
      <c r="AQ902">
        <v>0</v>
      </c>
      <c r="AR902">
        <v>0</v>
      </c>
      <c r="AS902" t="s">
        <v>6</v>
      </c>
      <c r="AT902">
        <v>0.8</v>
      </c>
      <c r="AU902" t="s">
        <v>360</v>
      </c>
      <c r="AV902">
        <v>0</v>
      </c>
      <c r="AW902">
        <v>2</v>
      </c>
      <c r="AX902">
        <v>16783097</v>
      </c>
      <c r="AY902">
        <v>1</v>
      </c>
      <c r="AZ902">
        <v>0</v>
      </c>
      <c r="BA902">
        <v>865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CX902">
        <f>Y902*Source!I548</f>
        <v>0.12</v>
      </c>
      <c r="CY902">
        <f>AB902</f>
        <v>197.6</v>
      </c>
      <c r="CZ902">
        <f>AF902</f>
        <v>29.67</v>
      </c>
      <c r="DA902">
        <f>AJ902</f>
        <v>6.66</v>
      </c>
      <c r="DB902">
        <f>ROUND((ROUND(AT902*CZ902,2)*1.25),6)</f>
        <v>29.675000000000001</v>
      </c>
      <c r="DC902">
        <f>ROUND((ROUND(AT902*AG902,2)*1.25),6)</f>
        <v>0</v>
      </c>
    </row>
    <row r="903" spans="1:107" x14ac:dyDescent="0.2">
      <c r="A903">
        <f>ROW(Source!A548)</f>
        <v>548</v>
      </c>
      <c r="B903">
        <v>16781639</v>
      </c>
      <c r="C903">
        <v>16783092</v>
      </c>
      <c r="D903">
        <v>15249073</v>
      </c>
      <c r="E903">
        <v>1</v>
      </c>
      <c r="F903">
        <v>1</v>
      </c>
      <c r="G903">
        <v>1</v>
      </c>
      <c r="H903">
        <v>2</v>
      </c>
      <c r="I903" t="s">
        <v>674</v>
      </c>
      <c r="J903" t="s">
        <v>675</v>
      </c>
      <c r="K903" t="s">
        <v>676</v>
      </c>
      <c r="L903">
        <v>1368</v>
      </c>
      <c r="N903">
        <v>1011</v>
      </c>
      <c r="O903" t="s">
        <v>666</v>
      </c>
      <c r="P903" t="s">
        <v>666</v>
      </c>
      <c r="Q903">
        <v>1</v>
      </c>
      <c r="W903">
        <v>0</v>
      </c>
      <c r="X903">
        <v>1372534845</v>
      </c>
      <c r="Y903">
        <v>2.3125</v>
      </c>
      <c r="AA903">
        <v>0</v>
      </c>
      <c r="AB903">
        <v>437.63</v>
      </c>
      <c r="AC903">
        <v>11.6</v>
      </c>
      <c r="AD903">
        <v>0</v>
      </c>
      <c r="AE903">
        <v>0</v>
      </c>
      <c r="AF903">
        <v>65.709999999999994</v>
      </c>
      <c r="AG903">
        <v>11.6</v>
      </c>
      <c r="AH903">
        <v>0</v>
      </c>
      <c r="AI903">
        <v>1</v>
      </c>
      <c r="AJ903">
        <v>6.66</v>
      </c>
      <c r="AK903">
        <v>1</v>
      </c>
      <c r="AL903">
        <v>1</v>
      </c>
      <c r="AN903">
        <v>0</v>
      </c>
      <c r="AO903">
        <v>1</v>
      </c>
      <c r="AP903">
        <v>1</v>
      </c>
      <c r="AQ903">
        <v>0</v>
      </c>
      <c r="AR903">
        <v>0</v>
      </c>
      <c r="AS903" t="s">
        <v>6</v>
      </c>
      <c r="AT903">
        <v>1.85</v>
      </c>
      <c r="AU903" t="s">
        <v>360</v>
      </c>
      <c r="AV903">
        <v>0</v>
      </c>
      <c r="AW903">
        <v>2</v>
      </c>
      <c r="AX903">
        <v>16783098</v>
      </c>
      <c r="AY903">
        <v>1</v>
      </c>
      <c r="AZ903">
        <v>0</v>
      </c>
      <c r="BA903">
        <v>866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CX903">
        <f>Y903*Source!I548</f>
        <v>0.27749999999999997</v>
      </c>
      <c r="CY903">
        <f>AB903</f>
        <v>437.63</v>
      </c>
      <c r="CZ903">
        <f>AF903</f>
        <v>65.709999999999994</v>
      </c>
      <c r="DA903">
        <f>AJ903</f>
        <v>6.66</v>
      </c>
      <c r="DB903">
        <f>ROUND((ROUND(AT903*CZ903,2)*1.25),6)</f>
        <v>151.94999999999999</v>
      </c>
      <c r="DC903">
        <f>ROUND((ROUND(AT903*AG903,2)*1.25),6)</f>
        <v>26.824999999999999</v>
      </c>
    </row>
    <row r="904" spans="1:107" x14ac:dyDescent="0.2">
      <c r="A904">
        <f>ROW(Source!A548)</f>
        <v>548</v>
      </c>
      <c r="B904">
        <v>16781639</v>
      </c>
      <c r="C904">
        <v>16783092</v>
      </c>
      <c r="D904">
        <v>15166084</v>
      </c>
      <c r="E904">
        <v>1</v>
      </c>
      <c r="F904">
        <v>1</v>
      </c>
      <c r="G904">
        <v>1</v>
      </c>
      <c r="H904">
        <v>3</v>
      </c>
      <c r="I904" t="s">
        <v>1055</v>
      </c>
      <c r="J904" t="s">
        <v>1056</v>
      </c>
      <c r="K904" t="s">
        <v>1057</v>
      </c>
      <c r="L904">
        <v>1339</v>
      </c>
      <c r="N904">
        <v>1007</v>
      </c>
      <c r="O904" t="s">
        <v>95</v>
      </c>
      <c r="P904" t="s">
        <v>95</v>
      </c>
      <c r="Q904">
        <v>1</v>
      </c>
      <c r="W904">
        <v>0</v>
      </c>
      <c r="X904">
        <v>2048996427</v>
      </c>
      <c r="Y904">
        <v>0.67</v>
      </c>
      <c r="AA904">
        <v>305.23</v>
      </c>
      <c r="AB904">
        <v>0</v>
      </c>
      <c r="AC904">
        <v>0</v>
      </c>
      <c r="AD904">
        <v>0</v>
      </c>
      <c r="AE904">
        <v>45.83</v>
      </c>
      <c r="AF904">
        <v>0</v>
      </c>
      <c r="AG904">
        <v>0</v>
      </c>
      <c r="AH904">
        <v>0</v>
      </c>
      <c r="AI904">
        <v>6.66</v>
      </c>
      <c r="AJ904">
        <v>1</v>
      </c>
      <c r="AK904">
        <v>1</v>
      </c>
      <c r="AL904">
        <v>1</v>
      </c>
      <c r="AN904">
        <v>0</v>
      </c>
      <c r="AO904">
        <v>1</v>
      </c>
      <c r="AP904">
        <v>0</v>
      </c>
      <c r="AQ904">
        <v>0</v>
      </c>
      <c r="AR904">
        <v>0</v>
      </c>
      <c r="AS904" t="s">
        <v>6</v>
      </c>
      <c r="AT904">
        <v>0.67</v>
      </c>
      <c r="AU904" t="s">
        <v>6</v>
      </c>
      <c r="AV904">
        <v>0</v>
      </c>
      <c r="AW904">
        <v>2</v>
      </c>
      <c r="AX904">
        <v>16783099</v>
      </c>
      <c r="AY904">
        <v>1</v>
      </c>
      <c r="AZ904">
        <v>0</v>
      </c>
      <c r="BA904">
        <v>867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CX904">
        <f>Y904*Source!I548</f>
        <v>8.0399999999999999E-2</v>
      </c>
      <c r="CY904">
        <f>AA904</f>
        <v>305.23</v>
      </c>
      <c r="CZ904">
        <f>AE904</f>
        <v>45.83</v>
      </c>
      <c r="DA904">
        <f>AI904</f>
        <v>6.66</v>
      </c>
      <c r="DB904">
        <f>ROUND(ROUND(AT904*CZ904,2),6)</f>
        <v>30.71</v>
      </c>
      <c r="DC904">
        <f>ROUND(ROUND(AT904*AG904,2),6)</f>
        <v>0</v>
      </c>
    </row>
    <row r="905" spans="1:107" x14ac:dyDescent="0.2">
      <c r="A905">
        <f>ROW(Source!A548)</f>
        <v>548</v>
      </c>
      <c r="B905">
        <v>16781639</v>
      </c>
      <c r="C905">
        <v>16783092</v>
      </c>
      <c r="D905">
        <v>15167286</v>
      </c>
      <c r="E905">
        <v>1</v>
      </c>
      <c r="F905">
        <v>1</v>
      </c>
      <c r="G905">
        <v>1</v>
      </c>
      <c r="H905">
        <v>3</v>
      </c>
      <c r="I905" t="s">
        <v>822</v>
      </c>
      <c r="J905" t="s">
        <v>823</v>
      </c>
      <c r="K905" t="s">
        <v>824</v>
      </c>
      <c r="L905">
        <v>1339</v>
      </c>
      <c r="N905">
        <v>1007</v>
      </c>
      <c r="O905" t="s">
        <v>95</v>
      </c>
      <c r="P905" t="s">
        <v>95</v>
      </c>
      <c r="Q905">
        <v>1</v>
      </c>
      <c r="W905">
        <v>0</v>
      </c>
      <c r="X905">
        <v>-1660354250</v>
      </c>
      <c r="Y905">
        <v>15</v>
      </c>
      <c r="AA905">
        <v>16.25</v>
      </c>
      <c r="AB905">
        <v>0</v>
      </c>
      <c r="AC905">
        <v>0</v>
      </c>
      <c r="AD905">
        <v>0</v>
      </c>
      <c r="AE905">
        <v>2.44</v>
      </c>
      <c r="AF905">
        <v>0</v>
      </c>
      <c r="AG905">
        <v>0</v>
      </c>
      <c r="AH905">
        <v>0</v>
      </c>
      <c r="AI905">
        <v>6.66</v>
      </c>
      <c r="AJ905">
        <v>1</v>
      </c>
      <c r="AK905">
        <v>1</v>
      </c>
      <c r="AL905">
        <v>1</v>
      </c>
      <c r="AN905">
        <v>0</v>
      </c>
      <c r="AO905">
        <v>1</v>
      </c>
      <c r="AP905">
        <v>0</v>
      </c>
      <c r="AQ905">
        <v>0</v>
      </c>
      <c r="AR905">
        <v>0</v>
      </c>
      <c r="AS905" t="s">
        <v>6</v>
      </c>
      <c r="AT905">
        <v>15</v>
      </c>
      <c r="AU905" t="s">
        <v>6</v>
      </c>
      <c r="AV905">
        <v>0</v>
      </c>
      <c r="AW905">
        <v>2</v>
      </c>
      <c r="AX905">
        <v>16783100</v>
      </c>
      <c r="AY905">
        <v>1</v>
      </c>
      <c r="AZ905">
        <v>0</v>
      </c>
      <c r="BA905">
        <v>868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CX905">
        <f>Y905*Source!I548</f>
        <v>1.7999999999999998</v>
      </c>
      <c r="CY905">
        <f>AA905</f>
        <v>16.25</v>
      </c>
      <c r="CZ905">
        <f>AE905</f>
        <v>2.44</v>
      </c>
      <c r="DA905">
        <f>AI905</f>
        <v>6.66</v>
      </c>
      <c r="DB905">
        <f>ROUND(ROUND(AT905*CZ905,2),6)</f>
        <v>36.6</v>
      </c>
      <c r="DC905">
        <f>ROUND(ROUND(AT905*AG905,2),6)</f>
        <v>0</v>
      </c>
    </row>
    <row r="906" spans="1:107" x14ac:dyDescent="0.2">
      <c r="A906">
        <f>ROW(Source!A548)</f>
        <v>548</v>
      </c>
      <c r="B906">
        <v>16781639</v>
      </c>
      <c r="C906">
        <v>16783092</v>
      </c>
      <c r="D906">
        <v>15212828</v>
      </c>
      <c r="E906">
        <v>1</v>
      </c>
      <c r="F906">
        <v>1</v>
      </c>
      <c r="G906">
        <v>1</v>
      </c>
      <c r="H906">
        <v>3</v>
      </c>
      <c r="I906" t="s">
        <v>1058</v>
      </c>
      <c r="J906" t="s">
        <v>1059</v>
      </c>
      <c r="K906" t="s">
        <v>1060</v>
      </c>
      <c r="L906">
        <v>1035</v>
      </c>
      <c r="N906">
        <v>1013</v>
      </c>
      <c r="O906" t="s">
        <v>570</v>
      </c>
      <c r="P906" t="s">
        <v>570</v>
      </c>
      <c r="Q906">
        <v>1</v>
      </c>
      <c r="W906">
        <v>0</v>
      </c>
      <c r="X906">
        <v>-1223829238</v>
      </c>
      <c r="Y906">
        <v>44.2</v>
      </c>
      <c r="AA906">
        <v>164.84</v>
      </c>
      <c r="AB906">
        <v>0</v>
      </c>
      <c r="AC906">
        <v>0</v>
      </c>
      <c r="AD906">
        <v>0</v>
      </c>
      <c r="AE906">
        <v>24.75</v>
      </c>
      <c r="AF906">
        <v>0</v>
      </c>
      <c r="AG906">
        <v>0</v>
      </c>
      <c r="AH906">
        <v>0</v>
      </c>
      <c r="AI906">
        <v>6.66</v>
      </c>
      <c r="AJ906">
        <v>1</v>
      </c>
      <c r="AK906">
        <v>1</v>
      </c>
      <c r="AL906">
        <v>1</v>
      </c>
      <c r="AN906">
        <v>0</v>
      </c>
      <c r="AO906">
        <v>1</v>
      </c>
      <c r="AP906">
        <v>0</v>
      </c>
      <c r="AQ906">
        <v>0</v>
      </c>
      <c r="AR906">
        <v>0</v>
      </c>
      <c r="AS906" t="s">
        <v>6</v>
      </c>
      <c r="AT906">
        <v>44.2</v>
      </c>
      <c r="AU906" t="s">
        <v>6</v>
      </c>
      <c r="AV906">
        <v>0</v>
      </c>
      <c r="AW906">
        <v>2</v>
      </c>
      <c r="AX906">
        <v>16783103</v>
      </c>
      <c r="AY906">
        <v>1</v>
      </c>
      <c r="AZ906">
        <v>0</v>
      </c>
      <c r="BA906">
        <v>871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CX906">
        <f>Y906*Source!I548</f>
        <v>5.3040000000000003</v>
      </c>
      <c r="CY906">
        <f>AA906</f>
        <v>164.84</v>
      </c>
      <c r="CZ906">
        <f>AE906</f>
        <v>24.75</v>
      </c>
      <c r="DA906">
        <f>AI906</f>
        <v>6.66</v>
      </c>
      <c r="DB906">
        <f>ROUND(ROUND(AT906*CZ906,2),6)</f>
        <v>1093.95</v>
      </c>
      <c r="DC906">
        <f>ROUND(ROUND(AT906*AG906,2),6)</f>
        <v>0</v>
      </c>
    </row>
    <row r="907" spans="1:107" x14ac:dyDescent="0.2">
      <c r="A907">
        <f>ROW(Source!A548)</f>
        <v>548</v>
      </c>
      <c r="B907">
        <v>16781639</v>
      </c>
      <c r="C907">
        <v>16783092</v>
      </c>
      <c r="D907">
        <v>15213181</v>
      </c>
      <c r="E907">
        <v>1</v>
      </c>
      <c r="F907">
        <v>1</v>
      </c>
      <c r="G907">
        <v>1</v>
      </c>
      <c r="H907">
        <v>3</v>
      </c>
      <c r="I907" t="s">
        <v>558</v>
      </c>
      <c r="J907" t="s">
        <v>560</v>
      </c>
      <c r="K907" t="s">
        <v>559</v>
      </c>
      <c r="L907">
        <v>1354</v>
      </c>
      <c r="N907">
        <v>1010</v>
      </c>
      <c r="O907" t="s">
        <v>378</v>
      </c>
      <c r="P907" t="s">
        <v>378</v>
      </c>
      <c r="Q907">
        <v>1</v>
      </c>
      <c r="W907">
        <v>0</v>
      </c>
      <c r="X907">
        <v>-1092235938</v>
      </c>
      <c r="Y907">
        <v>41.666666999999997</v>
      </c>
      <c r="AA907">
        <v>7734.32</v>
      </c>
      <c r="AB907">
        <v>0</v>
      </c>
      <c r="AC907">
        <v>0</v>
      </c>
      <c r="AD907">
        <v>0</v>
      </c>
      <c r="AE907">
        <v>1161.31</v>
      </c>
      <c r="AF907">
        <v>0</v>
      </c>
      <c r="AG907">
        <v>0</v>
      </c>
      <c r="AH907">
        <v>0</v>
      </c>
      <c r="AI907">
        <v>6.66</v>
      </c>
      <c r="AJ907">
        <v>1</v>
      </c>
      <c r="AK907">
        <v>1</v>
      </c>
      <c r="AL907">
        <v>1</v>
      </c>
      <c r="AN907">
        <v>0</v>
      </c>
      <c r="AO907">
        <v>0</v>
      </c>
      <c r="AP907">
        <v>0</v>
      </c>
      <c r="AQ907">
        <v>0</v>
      </c>
      <c r="AR907">
        <v>0</v>
      </c>
      <c r="AS907" t="s">
        <v>6</v>
      </c>
      <c r="AT907">
        <v>41.666666999999997</v>
      </c>
      <c r="AU907" t="s">
        <v>6</v>
      </c>
      <c r="AV907">
        <v>0</v>
      </c>
      <c r="AW907">
        <v>1</v>
      </c>
      <c r="AX907">
        <v>-1</v>
      </c>
      <c r="AY907">
        <v>0</v>
      </c>
      <c r="AZ907">
        <v>0</v>
      </c>
      <c r="BA907" t="s">
        <v>6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CX907">
        <f>Y907*Source!I548</f>
        <v>5.0000000399999998</v>
      </c>
      <c r="CY907">
        <f>AA907</f>
        <v>7734.32</v>
      </c>
      <c r="CZ907">
        <f>AE907</f>
        <v>1161.31</v>
      </c>
      <c r="DA907">
        <f>AI907</f>
        <v>6.66</v>
      </c>
      <c r="DB907">
        <f>ROUND(ROUND(AT907*CZ907,2),6)</f>
        <v>48387.92</v>
      </c>
      <c r="DC907">
        <f>ROUND(ROUND(AT907*AG907,2),6)</f>
        <v>0</v>
      </c>
    </row>
    <row r="908" spans="1:107" x14ac:dyDescent="0.2">
      <c r="A908">
        <f>ROW(Source!A548)</f>
        <v>548</v>
      </c>
      <c r="B908">
        <v>16781639</v>
      </c>
      <c r="C908">
        <v>16783092</v>
      </c>
      <c r="D908">
        <v>15163239</v>
      </c>
      <c r="E908">
        <v>17</v>
      </c>
      <c r="F908">
        <v>1</v>
      </c>
      <c r="G908">
        <v>1</v>
      </c>
      <c r="H908">
        <v>3</v>
      </c>
      <c r="I908" t="s">
        <v>554</v>
      </c>
      <c r="J908" t="s">
        <v>6</v>
      </c>
      <c r="K908" t="s">
        <v>555</v>
      </c>
      <c r="L908">
        <v>1033</v>
      </c>
      <c r="N908">
        <v>1013</v>
      </c>
      <c r="O908" t="s">
        <v>556</v>
      </c>
      <c r="P908" t="s">
        <v>556</v>
      </c>
      <c r="Q908">
        <v>1</v>
      </c>
      <c r="W908">
        <v>0</v>
      </c>
      <c r="X908">
        <v>704408924</v>
      </c>
      <c r="Y908">
        <v>100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6.66</v>
      </c>
      <c r="AJ908">
        <v>1</v>
      </c>
      <c r="AK908">
        <v>1</v>
      </c>
      <c r="AL908">
        <v>1</v>
      </c>
      <c r="AN908">
        <v>0</v>
      </c>
      <c r="AO908">
        <v>0</v>
      </c>
      <c r="AP908">
        <v>0</v>
      </c>
      <c r="AQ908">
        <v>0</v>
      </c>
      <c r="AR908">
        <v>0</v>
      </c>
      <c r="AS908" t="s">
        <v>6</v>
      </c>
      <c r="AT908">
        <v>100</v>
      </c>
      <c r="AU908" t="s">
        <v>6</v>
      </c>
      <c r="AV908">
        <v>0</v>
      </c>
      <c r="AW908">
        <v>2</v>
      </c>
      <c r="AX908">
        <v>16783104</v>
      </c>
      <c r="AY908">
        <v>1</v>
      </c>
      <c r="AZ908">
        <v>0</v>
      </c>
      <c r="BA908">
        <v>872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CX908">
        <f>Y908*Source!I548</f>
        <v>12</v>
      </c>
      <c r="CY908">
        <f>AA908</f>
        <v>0</v>
      </c>
      <c r="CZ908">
        <f>AE908</f>
        <v>0</v>
      </c>
      <c r="DA908">
        <f>AI908</f>
        <v>6.66</v>
      </c>
      <c r="DB908">
        <f>ROUND(ROUND(AT908*CZ908,2),6)</f>
        <v>0</v>
      </c>
      <c r="DC908">
        <f>ROUND(ROUND(AT908*AG908,2),6)</f>
        <v>0</v>
      </c>
    </row>
    <row r="909" spans="1:107" x14ac:dyDescent="0.2">
      <c r="A909">
        <f>ROW(Source!A553)</f>
        <v>553</v>
      </c>
      <c r="B909">
        <v>16781625</v>
      </c>
      <c r="C909">
        <v>16783135</v>
      </c>
      <c r="D909">
        <v>15478766</v>
      </c>
      <c r="E909">
        <v>1</v>
      </c>
      <c r="F909">
        <v>1</v>
      </c>
      <c r="G909">
        <v>1</v>
      </c>
      <c r="H909">
        <v>1</v>
      </c>
      <c r="I909" t="s">
        <v>1061</v>
      </c>
      <c r="J909" t="s">
        <v>6</v>
      </c>
      <c r="K909" t="s">
        <v>1062</v>
      </c>
      <c r="L909">
        <v>1191</v>
      </c>
      <c r="N909">
        <v>1013</v>
      </c>
      <c r="O909" t="s">
        <v>660</v>
      </c>
      <c r="P909" t="s">
        <v>660</v>
      </c>
      <c r="Q909">
        <v>1</v>
      </c>
      <c r="W909">
        <v>0</v>
      </c>
      <c r="X909">
        <v>1446053411</v>
      </c>
      <c r="Y909">
        <v>6.3617999999999997</v>
      </c>
      <c r="AA909">
        <v>0</v>
      </c>
      <c r="AB909">
        <v>0</v>
      </c>
      <c r="AC909">
        <v>0</v>
      </c>
      <c r="AD909">
        <v>11.09</v>
      </c>
      <c r="AE909">
        <v>0</v>
      </c>
      <c r="AF909">
        <v>0</v>
      </c>
      <c r="AG909">
        <v>0</v>
      </c>
      <c r="AH909">
        <v>11.09</v>
      </c>
      <c r="AI909">
        <v>1</v>
      </c>
      <c r="AJ909">
        <v>1</v>
      </c>
      <c r="AK909">
        <v>1</v>
      </c>
      <c r="AL909">
        <v>1</v>
      </c>
      <c r="AN909">
        <v>0</v>
      </c>
      <c r="AO909">
        <v>1</v>
      </c>
      <c r="AP909">
        <v>1</v>
      </c>
      <c r="AQ909">
        <v>0</v>
      </c>
      <c r="AR909">
        <v>0</v>
      </c>
      <c r="AS909" t="s">
        <v>6</v>
      </c>
      <c r="AT909">
        <v>4.6100000000000003</v>
      </c>
      <c r="AU909" t="s">
        <v>173</v>
      </c>
      <c r="AV909">
        <v>1</v>
      </c>
      <c r="AW909">
        <v>2</v>
      </c>
      <c r="AX909">
        <v>16783136</v>
      </c>
      <c r="AY909">
        <v>1</v>
      </c>
      <c r="AZ909">
        <v>0</v>
      </c>
      <c r="BA909">
        <v>873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CX909">
        <f>Y909*Source!I553</f>
        <v>25.447199999999999</v>
      </c>
      <c r="CY909">
        <f>AD909</f>
        <v>11.09</v>
      </c>
      <c r="CZ909">
        <f>AH909</f>
        <v>11.09</v>
      </c>
      <c r="DA909">
        <f>AL909</f>
        <v>1</v>
      </c>
      <c r="DB909">
        <f>ROUND(((ROUND(AT909*CZ909,2)*1.15)*1.2),6)</f>
        <v>70.545599999999993</v>
      </c>
      <c r="DC909">
        <f>ROUND(((ROUND(AT909*AG909,2)*1.15)*1.2),6)</f>
        <v>0</v>
      </c>
    </row>
    <row r="910" spans="1:107" x14ac:dyDescent="0.2">
      <c r="A910">
        <f>ROW(Source!A553)</f>
        <v>553</v>
      </c>
      <c r="B910">
        <v>16781625</v>
      </c>
      <c r="C910">
        <v>16783135</v>
      </c>
      <c r="D910">
        <v>15169989</v>
      </c>
      <c r="E910">
        <v>1</v>
      </c>
      <c r="F910">
        <v>1</v>
      </c>
      <c r="G910">
        <v>1</v>
      </c>
      <c r="H910">
        <v>3</v>
      </c>
      <c r="I910" t="s">
        <v>1063</v>
      </c>
      <c r="J910" t="s">
        <v>1064</v>
      </c>
      <c r="K910" t="s">
        <v>1065</v>
      </c>
      <c r="L910">
        <v>1348</v>
      </c>
      <c r="N910">
        <v>1009</v>
      </c>
      <c r="O910" t="s">
        <v>193</v>
      </c>
      <c r="P910" t="s">
        <v>193</v>
      </c>
      <c r="Q910">
        <v>1000</v>
      </c>
      <c r="W910">
        <v>0</v>
      </c>
      <c r="X910">
        <v>-446537408</v>
      </c>
      <c r="Y910">
        <v>8.0000000000000007E-5</v>
      </c>
      <c r="AA910">
        <v>11628</v>
      </c>
      <c r="AB910">
        <v>0</v>
      </c>
      <c r="AC910">
        <v>0</v>
      </c>
      <c r="AD910">
        <v>0</v>
      </c>
      <c r="AE910">
        <v>11628</v>
      </c>
      <c r="AF910">
        <v>0</v>
      </c>
      <c r="AG910">
        <v>0</v>
      </c>
      <c r="AH910">
        <v>0</v>
      </c>
      <c r="AI910">
        <v>1</v>
      </c>
      <c r="AJ910">
        <v>1</v>
      </c>
      <c r="AK910">
        <v>1</v>
      </c>
      <c r="AL910">
        <v>1</v>
      </c>
      <c r="AN910">
        <v>0</v>
      </c>
      <c r="AO910">
        <v>1</v>
      </c>
      <c r="AP910">
        <v>0</v>
      </c>
      <c r="AQ910">
        <v>0</v>
      </c>
      <c r="AR910">
        <v>0</v>
      </c>
      <c r="AS910" t="s">
        <v>6</v>
      </c>
      <c r="AT910">
        <v>8.0000000000000007E-5</v>
      </c>
      <c r="AU910" t="s">
        <v>6</v>
      </c>
      <c r="AV910">
        <v>0</v>
      </c>
      <c r="AW910">
        <v>2</v>
      </c>
      <c r="AX910">
        <v>16783138</v>
      </c>
      <c r="AY910">
        <v>1</v>
      </c>
      <c r="AZ910">
        <v>0</v>
      </c>
      <c r="BA910">
        <v>875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CX910">
        <f>Y910*Source!I553</f>
        <v>3.2000000000000003E-4</v>
      </c>
      <c r="CY910">
        <f>AA910</f>
        <v>11628</v>
      </c>
      <c r="CZ910">
        <f>AE910</f>
        <v>11628</v>
      </c>
      <c r="DA910">
        <f>AI910</f>
        <v>1</v>
      </c>
      <c r="DB910">
        <f>ROUND(ROUND(AT910*CZ910,2),6)</f>
        <v>0.93</v>
      </c>
      <c r="DC910">
        <f>ROUND(ROUND(AT910*AG910,2),6)</f>
        <v>0</v>
      </c>
    </row>
    <row r="911" spans="1:107" x14ac:dyDescent="0.2">
      <c r="A911">
        <f>ROW(Source!A553)</f>
        <v>553</v>
      </c>
      <c r="B911">
        <v>16781625</v>
      </c>
      <c r="C911">
        <v>16783135</v>
      </c>
      <c r="D911">
        <v>15170228</v>
      </c>
      <c r="E911">
        <v>1</v>
      </c>
      <c r="F911">
        <v>1</v>
      </c>
      <c r="G911">
        <v>1</v>
      </c>
      <c r="H911">
        <v>3</v>
      </c>
      <c r="I911" t="s">
        <v>1066</v>
      </c>
      <c r="J911" t="s">
        <v>1067</v>
      </c>
      <c r="K911" t="s">
        <v>1068</v>
      </c>
      <c r="L911">
        <v>1346</v>
      </c>
      <c r="N911">
        <v>1009</v>
      </c>
      <c r="O911" t="s">
        <v>201</v>
      </c>
      <c r="P911" t="s">
        <v>201</v>
      </c>
      <c r="Q911">
        <v>1</v>
      </c>
      <c r="W911">
        <v>0</v>
      </c>
      <c r="X911">
        <v>-1393176212</v>
      </c>
      <c r="Y911">
        <v>8.6E-3</v>
      </c>
      <c r="AA911">
        <v>28.17</v>
      </c>
      <c r="AB911">
        <v>0</v>
      </c>
      <c r="AC911">
        <v>0</v>
      </c>
      <c r="AD911">
        <v>0</v>
      </c>
      <c r="AE911">
        <v>28.17</v>
      </c>
      <c r="AF911">
        <v>0</v>
      </c>
      <c r="AG911">
        <v>0</v>
      </c>
      <c r="AH911">
        <v>0</v>
      </c>
      <c r="AI911">
        <v>1</v>
      </c>
      <c r="AJ911">
        <v>1</v>
      </c>
      <c r="AK911">
        <v>1</v>
      </c>
      <c r="AL911">
        <v>1</v>
      </c>
      <c r="AN911">
        <v>0</v>
      </c>
      <c r="AO911">
        <v>1</v>
      </c>
      <c r="AP911">
        <v>0</v>
      </c>
      <c r="AQ911">
        <v>0</v>
      </c>
      <c r="AR911">
        <v>0</v>
      </c>
      <c r="AS911" t="s">
        <v>6</v>
      </c>
      <c r="AT911">
        <v>8.6E-3</v>
      </c>
      <c r="AU911" t="s">
        <v>6</v>
      </c>
      <c r="AV911">
        <v>0</v>
      </c>
      <c r="AW911">
        <v>2</v>
      </c>
      <c r="AX911">
        <v>16783140</v>
      </c>
      <c r="AY911">
        <v>1</v>
      </c>
      <c r="AZ911">
        <v>0</v>
      </c>
      <c r="BA911">
        <v>877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CX911">
        <f>Y911*Source!I553</f>
        <v>3.44E-2</v>
      </c>
      <c r="CY911">
        <f>AA911</f>
        <v>28.17</v>
      </c>
      <c r="CZ911">
        <f>AE911</f>
        <v>28.17</v>
      </c>
      <c r="DA911">
        <f>AI911</f>
        <v>1</v>
      </c>
      <c r="DB911">
        <f>ROUND(ROUND(AT911*CZ911,2),6)</f>
        <v>0.24</v>
      </c>
      <c r="DC911">
        <f>ROUND(ROUND(AT911*AG911,2),6)</f>
        <v>0</v>
      </c>
    </row>
    <row r="912" spans="1:107" x14ac:dyDescent="0.2">
      <c r="A912">
        <f>ROW(Source!A553)</f>
        <v>553</v>
      </c>
      <c r="B912">
        <v>16781625</v>
      </c>
      <c r="C912">
        <v>16783135</v>
      </c>
      <c r="D912">
        <v>15170262</v>
      </c>
      <c r="E912">
        <v>1</v>
      </c>
      <c r="F912">
        <v>1</v>
      </c>
      <c r="G912">
        <v>1</v>
      </c>
      <c r="H912">
        <v>3</v>
      </c>
      <c r="I912" t="s">
        <v>1069</v>
      </c>
      <c r="J912" t="s">
        <v>1070</v>
      </c>
      <c r="K912" t="s">
        <v>1071</v>
      </c>
      <c r="L912">
        <v>1354</v>
      </c>
      <c r="N912">
        <v>1010</v>
      </c>
      <c r="O912" t="s">
        <v>378</v>
      </c>
      <c r="P912" t="s">
        <v>378</v>
      </c>
      <c r="Q912">
        <v>1</v>
      </c>
      <c r="W912">
        <v>0</v>
      </c>
      <c r="X912">
        <v>1298699082</v>
      </c>
      <c r="Y912">
        <v>0.8</v>
      </c>
      <c r="AA912">
        <v>14.45</v>
      </c>
      <c r="AB912">
        <v>0</v>
      </c>
      <c r="AC912">
        <v>0</v>
      </c>
      <c r="AD912">
        <v>0</v>
      </c>
      <c r="AE912">
        <v>14.45</v>
      </c>
      <c r="AF912">
        <v>0</v>
      </c>
      <c r="AG912">
        <v>0</v>
      </c>
      <c r="AH912">
        <v>0</v>
      </c>
      <c r="AI912">
        <v>1</v>
      </c>
      <c r="AJ912">
        <v>1</v>
      </c>
      <c r="AK912">
        <v>1</v>
      </c>
      <c r="AL912">
        <v>1</v>
      </c>
      <c r="AN912">
        <v>0</v>
      </c>
      <c r="AO912">
        <v>1</v>
      </c>
      <c r="AP912">
        <v>0</v>
      </c>
      <c r="AQ912">
        <v>0</v>
      </c>
      <c r="AR912">
        <v>0</v>
      </c>
      <c r="AS912" t="s">
        <v>6</v>
      </c>
      <c r="AT912">
        <v>0.8</v>
      </c>
      <c r="AU912" t="s">
        <v>6</v>
      </c>
      <c r="AV912">
        <v>0</v>
      </c>
      <c r="AW912">
        <v>2</v>
      </c>
      <c r="AX912">
        <v>16783141</v>
      </c>
      <c r="AY912">
        <v>1</v>
      </c>
      <c r="AZ912">
        <v>0</v>
      </c>
      <c r="BA912">
        <v>878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CX912">
        <f>Y912*Source!I553</f>
        <v>3.2</v>
      </c>
      <c r="CY912">
        <f>AA912</f>
        <v>14.45</v>
      </c>
      <c r="CZ912">
        <f>AE912</f>
        <v>14.45</v>
      </c>
      <c r="DA912">
        <f>AI912</f>
        <v>1</v>
      </c>
      <c r="DB912">
        <f>ROUND(ROUND(AT912*CZ912,2),6)</f>
        <v>11.56</v>
      </c>
      <c r="DC912">
        <f>ROUND(ROUND(AT912*AG912,2),6)</f>
        <v>0</v>
      </c>
    </row>
    <row r="913" spans="1:107" x14ac:dyDescent="0.2">
      <c r="A913">
        <f>ROW(Source!A553)</f>
        <v>553</v>
      </c>
      <c r="B913">
        <v>16781625</v>
      </c>
      <c r="C913">
        <v>16783135</v>
      </c>
      <c r="D913">
        <v>15244932</v>
      </c>
      <c r="E913">
        <v>1</v>
      </c>
      <c r="F913">
        <v>1</v>
      </c>
      <c r="G913">
        <v>1</v>
      </c>
      <c r="H913">
        <v>3</v>
      </c>
      <c r="I913" t="s">
        <v>568</v>
      </c>
      <c r="J913" t="s">
        <v>571</v>
      </c>
      <c r="K913" t="s">
        <v>569</v>
      </c>
      <c r="L913">
        <v>1035</v>
      </c>
      <c r="N913">
        <v>1013</v>
      </c>
      <c r="O913" t="s">
        <v>570</v>
      </c>
      <c r="P913" t="s">
        <v>570</v>
      </c>
      <c r="Q913">
        <v>1</v>
      </c>
      <c r="W913">
        <v>0</v>
      </c>
      <c r="X913">
        <v>1269246251</v>
      </c>
      <c r="Y913">
        <v>1</v>
      </c>
      <c r="AA913">
        <v>4994.92</v>
      </c>
      <c r="AB913">
        <v>0</v>
      </c>
      <c r="AC913">
        <v>0</v>
      </c>
      <c r="AD913">
        <v>0</v>
      </c>
      <c r="AE913">
        <v>4994.92</v>
      </c>
      <c r="AF913">
        <v>0</v>
      </c>
      <c r="AG913">
        <v>0</v>
      </c>
      <c r="AH913">
        <v>0</v>
      </c>
      <c r="AI913">
        <v>1</v>
      </c>
      <c r="AJ913">
        <v>1</v>
      </c>
      <c r="AK913">
        <v>1</v>
      </c>
      <c r="AL913">
        <v>1</v>
      </c>
      <c r="AN913">
        <v>0</v>
      </c>
      <c r="AO913">
        <v>0</v>
      </c>
      <c r="AP913">
        <v>0</v>
      </c>
      <c r="AQ913">
        <v>0</v>
      </c>
      <c r="AR913">
        <v>0</v>
      </c>
      <c r="AS913" t="s">
        <v>6</v>
      </c>
      <c r="AT913">
        <v>1</v>
      </c>
      <c r="AU913" t="s">
        <v>6</v>
      </c>
      <c r="AV913">
        <v>0</v>
      </c>
      <c r="AW913">
        <v>1</v>
      </c>
      <c r="AX913">
        <v>-1</v>
      </c>
      <c r="AY913">
        <v>0</v>
      </c>
      <c r="AZ913">
        <v>0</v>
      </c>
      <c r="BA913" t="s">
        <v>6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CX913">
        <f>Y913*Source!I553</f>
        <v>4</v>
      </c>
      <c r="CY913">
        <f>AA913</f>
        <v>4994.92</v>
      </c>
      <c r="CZ913">
        <f>AE913</f>
        <v>4994.92</v>
      </c>
      <c r="DA913">
        <f>AI913</f>
        <v>1</v>
      </c>
      <c r="DB913">
        <f>ROUND(ROUND(AT913*CZ913,2),6)</f>
        <v>4994.92</v>
      </c>
      <c r="DC913">
        <f>ROUND(ROUND(AT913*AG913,2),6)</f>
        <v>0</v>
      </c>
    </row>
    <row r="914" spans="1:107" x14ac:dyDescent="0.2">
      <c r="A914">
        <f>ROW(Source!A554)</f>
        <v>554</v>
      </c>
      <c r="B914">
        <v>16781639</v>
      </c>
      <c r="C914">
        <v>16783135</v>
      </c>
      <c r="D914">
        <v>15478766</v>
      </c>
      <c r="E914">
        <v>1</v>
      </c>
      <c r="F914">
        <v>1</v>
      </c>
      <c r="G914">
        <v>1</v>
      </c>
      <c r="H914">
        <v>1</v>
      </c>
      <c r="I914" t="s">
        <v>1061</v>
      </c>
      <c r="J914" t="s">
        <v>6</v>
      </c>
      <c r="K914" t="s">
        <v>1062</v>
      </c>
      <c r="L914">
        <v>1191</v>
      </c>
      <c r="N914">
        <v>1013</v>
      </c>
      <c r="O914" t="s">
        <v>660</v>
      </c>
      <c r="P914" t="s">
        <v>660</v>
      </c>
      <c r="Q914">
        <v>1</v>
      </c>
      <c r="W914">
        <v>0</v>
      </c>
      <c r="X914">
        <v>1446053411</v>
      </c>
      <c r="Y914">
        <v>6.3617999999999997</v>
      </c>
      <c r="AA914">
        <v>0</v>
      </c>
      <c r="AB914">
        <v>0</v>
      </c>
      <c r="AC914">
        <v>0</v>
      </c>
      <c r="AD914">
        <v>73.86</v>
      </c>
      <c r="AE914">
        <v>0</v>
      </c>
      <c r="AF914">
        <v>0</v>
      </c>
      <c r="AG914">
        <v>0</v>
      </c>
      <c r="AH914">
        <v>11.09</v>
      </c>
      <c r="AI914">
        <v>1</v>
      </c>
      <c r="AJ914">
        <v>1</v>
      </c>
      <c r="AK914">
        <v>1</v>
      </c>
      <c r="AL914">
        <v>6.66</v>
      </c>
      <c r="AN914">
        <v>0</v>
      </c>
      <c r="AO914">
        <v>1</v>
      </c>
      <c r="AP914">
        <v>1</v>
      </c>
      <c r="AQ914">
        <v>0</v>
      </c>
      <c r="AR914">
        <v>0</v>
      </c>
      <c r="AS914" t="s">
        <v>6</v>
      </c>
      <c r="AT914">
        <v>4.6100000000000003</v>
      </c>
      <c r="AU914" t="s">
        <v>173</v>
      </c>
      <c r="AV914">
        <v>1</v>
      </c>
      <c r="AW914">
        <v>2</v>
      </c>
      <c r="AX914">
        <v>16783136</v>
      </c>
      <c r="AY914">
        <v>1</v>
      </c>
      <c r="AZ914">
        <v>0</v>
      </c>
      <c r="BA914">
        <v>885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CX914">
        <f>Y914*Source!I554</f>
        <v>25.447199999999999</v>
      </c>
      <c r="CY914">
        <f>AD914</f>
        <v>73.86</v>
      </c>
      <c r="CZ914">
        <f>AH914</f>
        <v>11.09</v>
      </c>
      <c r="DA914">
        <f>AL914</f>
        <v>6.66</v>
      </c>
      <c r="DB914">
        <f>ROUND(((ROUND(AT914*CZ914,2)*1.15)*1.2),6)</f>
        <v>70.545599999999993</v>
      </c>
      <c r="DC914">
        <f>ROUND(((ROUND(AT914*AG914,2)*1.15)*1.2),6)</f>
        <v>0</v>
      </c>
    </row>
    <row r="915" spans="1:107" x14ac:dyDescent="0.2">
      <c r="A915">
        <f>ROW(Source!A554)</f>
        <v>554</v>
      </c>
      <c r="B915">
        <v>16781639</v>
      </c>
      <c r="C915">
        <v>16783135</v>
      </c>
      <c r="D915">
        <v>15169989</v>
      </c>
      <c r="E915">
        <v>1</v>
      </c>
      <c r="F915">
        <v>1</v>
      </c>
      <c r="G915">
        <v>1</v>
      </c>
      <c r="H915">
        <v>3</v>
      </c>
      <c r="I915" t="s">
        <v>1063</v>
      </c>
      <c r="J915" t="s">
        <v>1064</v>
      </c>
      <c r="K915" t="s">
        <v>1065</v>
      </c>
      <c r="L915">
        <v>1348</v>
      </c>
      <c r="N915">
        <v>1009</v>
      </c>
      <c r="O915" t="s">
        <v>193</v>
      </c>
      <c r="P915" t="s">
        <v>193</v>
      </c>
      <c r="Q915">
        <v>1000</v>
      </c>
      <c r="W915">
        <v>0</v>
      </c>
      <c r="X915">
        <v>-446537408</v>
      </c>
      <c r="Y915">
        <v>8.0000000000000007E-5</v>
      </c>
      <c r="AA915">
        <v>77442.48</v>
      </c>
      <c r="AB915">
        <v>0</v>
      </c>
      <c r="AC915">
        <v>0</v>
      </c>
      <c r="AD915">
        <v>0</v>
      </c>
      <c r="AE915">
        <v>11628</v>
      </c>
      <c r="AF915">
        <v>0</v>
      </c>
      <c r="AG915">
        <v>0</v>
      </c>
      <c r="AH915">
        <v>0</v>
      </c>
      <c r="AI915">
        <v>6.66</v>
      </c>
      <c r="AJ915">
        <v>1</v>
      </c>
      <c r="AK915">
        <v>1</v>
      </c>
      <c r="AL915">
        <v>1</v>
      </c>
      <c r="AN915">
        <v>0</v>
      </c>
      <c r="AO915">
        <v>1</v>
      </c>
      <c r="AP915">
        <v>0</v>
      </c>
      <c r="AQ915">
        <v>0</v>
      </c>
      <c r="AR915">
        <v>0</v>
      </c>
      <c r="AS915" t="s">
        <v>6</v>
      </c>
      <c r="AT915">
        <v>8.0000000000000007E-5</v>
      </c>
      <c r="AU915" t="s">
        <v>6</v>
      </c>
      <c r="AV915">
        <v>0</v>
      </c>
      <c r="AW915">
        <v>2</v>
      </c>
      <c r="AX915">
        <v>16783138</v>
      </c>
      <c r="AY915">
        <v>1</v>
      </c>
      <c r="AZ915">
        <v>0</v>
      </c>
      <c r="BA915">
        <v>887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CX915">
        <f>Y915*Source!I554</f>
        <v>3.2000000000000003E-4</v>
      </c>
      <c r="CY915">
        <f>AA915</f>
        <v>77442.48</v>
      </c>
      <c r="CZ915">
        <f>AE915</f>
        <v>11628</v>
      </c>
      <c r="DA915">
        <f>AI915</f>
        <v>6.66</v>
      </c>
      <c r="DB915">
        <f>ROUND(ROUND(AT915*CZ915,2),6)</f>
        <v>0.93</v>
      </c>
      <c r="DC915">
        <f>ROUND(ROUND(AT915*AG915,2),6)</f>
        <v>0</v>
      </c>
    </row>
    <row r="916" spans="1:107" x14ac:dyDescent="0.2">
      <c r="A916">
        <f>ROW(Source!A554)</f>
        <v>554</v>
      </c>
      <c r="B916">
        <v>16781639</v>
      </c>
      <c r="C916">
        <v>16783135</v>
      </c>
      <c r="D916">
        <v>15170228</v>
      </c>
      <c r="E916">
        <v>1</v>
      </c>
      <c r="F916">
        <v>1</v>
      </c>
      <c r="G916">
        <v>1</v>
      </c>
      <c r="H916">
        <v>3</v>
      </c>
      <c r="I916" t="s">
        <v>1066</v>
      </c>
      <c r="J916" t="s">
        <v>1067</v>
      </c>
      <c r="K916" t="s">
        <v>1068</v>
      </c>
      <c r="L916">
        <v>1346</v>
      </c>
      <c r="N916">
        <v>1009</v>
      </c>
      <c r="O916" t="s">
        <v>201</v>
      </c>
      <c r="P916" t="s">
        <v>201</v>
      </c>
      <c r="Q916">
        <v>1</v>
      </c>
      <c r="W916">
        <v>0</v>
      </c>
      <c r="X916">
        <v>-1393176212</v>
      </c>
      <c r="Y916">
        <v>8.6E-3</v>
      </c>
      <c r="AA916">
        <v>187.61</v>
      </c>
      <c r="AB916">
        <v>0</v>
      </c>
      <c r="AC916">
        <v>0</v>
      </c>
      <c r="AD916">
        <v>0</v>
      </c>
      <c r="AE916">
        <v>28.17</v>
      </c>
      <c r="AF916">
        <v>0</v>
      </c>
      <c r="AG916">
        <v>0</v>
      </c>
      <c r="AH916">
        <v>0</v>
      </c>
      <c r="AI916">
        <v>6.66</v>
      </c>
      <c r="AJ916">
        <v>1</v>
      </c>
      <c r="AK916">
        <v>1</v>
      </c>
      <c r="AL916">
        <v>1</v>
      </c>
      <c r="AN916">
        <v>0</v>
      </c>
      <c r="AO916">
        <v>1</v>
      </c>
      <c r="AP916">
        <v>0</v>
      </c>
      <c r="AQ916">
        <v>0</v>
      </c>
      <c r="AR916">
        <v>0</v>
      </c>
      <c r="AS916" t="s">
        <v>6</v>
      </c>
      <c r="AT916">
        <v>8.6E-3</v>
      </c>
      <c r="AU916" t="s">
        <v>6</v>
      </c>
      <c r="AV916">
        <v>0</v>
      </c>
      <c r="AW916">
        <v>2</v>
      </c>
      <c r="AX916">
        <v>16783140</v>
      </c>
      <c r="AY916">
        <v>1</v>
      </c>
      <c r="AZ916">
        <v>0</v>
      </c>
      <c r="BA916">
        <v>889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CX916">
        <f>Y916*Source!I554</f>
        <v>3.44E-2</v>
      </c>
      <c r="CY916">
        <f>AA916</f>
        <v>187.61</v>
      </c>
      <c r="CZ916">
        <f>AE916</f>
        <v>28.17</v>
      </c>
      <c r="DA916">
        <f>AI916</f>
        <v>6.66</v>
      </c>
      <c r="DB916">
        <f>ROUND(ROUND(AT916*CZ916,2),6)</f>
        <v>0.24</v>
      </c>
      <c r="DC916">
        <f>ROUND(ROUND(AT916*AG916,2),6)</f>
        <v>0</v>
      </c>
    </row>
    <row r="917" spans="1:107" x14ac:dyDescent="0.2">
      <c r="A917">
        <f>ROW(Source!A554)</f>
        <v>554</v>
      </c>
      <c r="B917">
        <v>16781639</v>
      </c>
      <c r="C917">
        <v>16783135</v>
      </c>
      <c r="D917">
        <v>15170262</v>
      </c>
      <c r="E917">
        <v>1</v>
      </c>
      <c r="F917">
        <v>1</v>
      </c>
      <c r="G917">
        <v>1</v>
      </c>
      <c r="H917">
        <v>3</v>
      </c>
      <c r="I917" t="s">
        <v>1069</v>
      </c>
      <c r="J917" t="s">
        <v>1070</v>
      </c>
      <c r="K917" t="s">
        <v>1071</v>
      </c>
      <c r="L917">
        <v>1354</v>
      </c>
      <c r="N917">
        <v>1010</v>
      </c>
      <c r="O917" t="s">
        <v>378</v>
      </c>
      <c r="P917" t="s">
        <v>378</v>
      </c>
      <c r="Q917">
        <v>1</v>
      </c>
      <c r="W917">
        <v>0</v>
      </c>
      <c r="X917">
        <v>1298699082</v>
      </c>
      <c r="Y917">
        <v>0.8</v>
      </c>
      <c r="AA917">
        <v>96.24</v>
      </c>
      <c r="AB917">
        <v>0</v>
      </c>
      <c r="AC917">
        <v>0</v>
      </c>
      <c r="AD917">
        <v>0</v>
      </c>
      <c r="AE917">
        <v>14.45</v>
      </c>
      <c r="AF917">
        <v>0</v>
      </c>
      <c r="AG917">
        <v>0</v>
      </c>
      <c r="AH917">
        <v>0</v>
      </c>
      <c r="AI917">
        <v>6.66</v>
      </c>
      <c r="AJ917">
        <v>1</v>
      </c>
      <c r="AK917">
        <v>1</v>
      </c>
      <c r="AL917">
        <v>1</v>
      </c>
      <c r="AN917">
        <v>0</v>
      </c>
      <c r="AO917">
        <v>1</v>
      </c>
      <c r="AP917">
        <v>0</v>
      </c>
      <c r="AQ917">
        <v>0</v>
      </c>
      <c r="AR917">
        <v>0</v>
      </c>
      <c r="AS917" t="s">
        <v>6</v>
      </c>
      <c r="AT917">
        <v>0.8</v>
      </c>
      <c r="AU917" t="s">
        <v>6</v>
      </c>
      <c r="AV917">
        <v>0</v>
      </c>
      <c r="AW917">
        <v>2</v>
      </c>
      <c r="AX917">
        <v>16783141</v>
      </c>
      <c r="AY917">
        <v>1</v>
      </c>
      <c r="AZ917">
        <v>0</v>
      </c>
      <c r="BA917">
        <v>890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CX917">
        <f>Y917*Source!I554</f>
        <v>3.2</v>
      </c>
      <c r="CY917">
        <f>AA917</f>
        <v>96.24</v>
      </c>
      <c r="CZ917">
        <f>AE917</f>
        <v>14.45</v>
      </c>
      <c r="DA917">
        <f>AI917</f>
        <v>6.66</v>
      </c>
      <c r="DB917">
        <f>ROUND(ROUND(AT917*CZ917,2),6)</f>
        <v>11.56</v>
      </c>
      <c r="DC917">
        <f>ROUND(ROUND(AT917*AG917,2),6)</f>
        <v>0</v>
      </c>
    </row>
    <row r="918" spans="1:107" x14ac:dyDescent="0.2">
      <c r="A918">
        <f>ROW(Source!A554)</f>
        <v>554</v>
      </c>
      <c r="B918">
        <v>16781639</v>
      </c>
      <c r="C918">
        <v>16783135</v>
      </c>
      <c r="D918">
        <v>15244932</v>
      </c>
      <c r="E918">
        <v>1</v>
      </c>
      <c r="F918">
        <v>1</v>
      </c>
      <c r="G918">
        <v>1</v>
      </c>
      <c r="H918">
        <v>3</v>
      </c>
      <c r="I918" t="s">
        <v>568</v>
      </c>
      <c r="J918" t="s">
        <v>571</v>
      </c>
      <c r="K918" t="s">
        <v>569</v>
      </c>
      <c r="L918">
        <v>1035</v>
      </c>
      <c r="N918">
        <v>1013</v>
      </c>
      <c r="O918" t="s">
        <v>570</v>
      </c>
      <c r="P918" t="s">
        <v>570</v>
      </c>
      <c r="Q918">
        <v>1</v>
      </c>
      <c r="W918">
        <v>0</v>
      </c>
      <c r="X918">
        <v>1269246251</v>
      </c>
      <c r="Y918">
        <v>1</v>
      </c>
      <c r="AA918">
        <v>33266.17</v>
      </c>
      <c r="AB918">
        <v>0</v>
      </c>
      <c r="AC918">
        <v>0</v>
      </c>
      <c r="AD918">
        <v>0</v>
      </c>
      <c r="AE918">
        <v>4994.92</v>
      </c>
      <c r="AF918">
        <v>0</v>
      </c>
      <c r="AG918">
        <v>0</v>
      </c>
      <c r="AH918">
        <v>0</v>
      </c>
      <c r="AI918">
        <v>6.66</v>
      </c>
      <c r="AJ918">
        <v>1</v>
      </c>
      <c r="AK918">
        <v>1</v>
      </c>
      <c r="AL918">
        <v>1</v>
      </c>
      <c r="AN918">
        <v>0</v>
      </c>
      <c r="AO918">
        <v>0</v>
      </c>
      <c r="AP918">
        <v>0</v>
      </c>
      <c r="AQ918">
        <v>0</v>
      </c>
      <c r="AR918">
        <v>0</v>
      </c>
      <c r="AS918" t="s">
        <v>6</v>
      </c>
      <c r="AT918">
        <v>1</v>
      </c>
      <c r="AU918" t="s">
        <v>6</v>
      </c>
      <c r="AV918">
        <v>0</v>
      </c>
      <c r="AW918">
        <v>1</v>
      </c>
      <c r="AX918">
        <v>-1</v>
      </c>
      <c r="AY918">
        <v>0</v>
      </c>
      <c r="AZ918">
        <v>0</v>
      </c>
      <c r="BA918" t="s">
        <v>6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CX918">
        <f>Y918*Source!I554</f>
        <v>4</v>
      </c>
      <c r="CY918">
        <f>AA918</f>
        <v>33266.17</v>
      </c>
      <c r="CZ918">
        <f>AE918</f>
        <v>4994.92</v>
      </c>
      <c r="DA918">
        <f>AI918</f>
        <v>6.66</v>
      </c>
      <c r="DB918">
        <f>ROUND(ROUND(AT918*CZ918,2),6)</f>
        <v>4994.92</v>
      </c>
      <c r="DC918">
        <f>ROUND(ROUND(AT918*AG918,2),6)</f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9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16781714</v>
      </c>
      <c r="C1">
        <v>16781713</v>
      </c>
      <c r="D1">
        <v>15432010</v>
      </c>
      <c r="E1">
        <v>1</v>
      </c>
      <c r="F1">
        <v>1</v>
      </c>
      <c r="G1">
        <v>1</v>
      </c>
      <c r="H1">
        <v>1</v>
      </c>
      <c r="I1" t="s">
        <v>658</v>
      </c>
      <c r="J1" t="s">
        <v>6</v>
      </c>
      <c r="K1" t="s">
        <v>659</v>
      </c>
      <c r="L1">
        <v>1191</v>
      </c>
      <c r="N1">
        <v>1013</v>
      </c>
      <c r="O1" t="s">
        <v>660</v>
      </c>
      <c r="P1" t="s">
        <v>660</v>
      </c>
      <c r="Q1">
        <v>1</v>
      </c>
      <c r="X1">
        <v>17.89</v>
      </c>
      <c r="Y1">
        <v>0</v>
      </c>
      <c r="Z1">
        <v>0</v>
      </c>
      <c r="AA1">
        <v>0</v>
      </c>
      <c r="AB1">
        <v>8.02</v>
      </c>
      <c r="AC1">
        <v>0</v>
      </c>
      <c r="AD1">
        <v>1</v>
      </c>
      <c r="AE1">
        <v>1</v>
      </c>
      <c r="AF1" t="s">
        <v>6</v>
      </c>
      <c r="AG1">
        <v>17.89</v>
      </c>
      <c r="AH1">
        <v>2</v>
      </c>
      <c r="AI1">
        <v>16781714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16781715</v>
      </c>
      <c r="C2">
        <v>16781713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661</v>
      </c>
      <c r="J2" t="s">
        <v>6</v>
      </c>
      <c r="K2" t="s">
        <v>662</v>
      </c>
      <c r="L2">
        <v>1191</v>
      </c>
      <c r="N2">
        <v>1013</v>
      </c>
      <c r="O2" t="s">
        <v>660</v>
      </c>
      <c r="P2" t="s">
        <v>660</v>
      </c>
      <c r="Q2">
        <v>1</v>
      </c>
      <c r="X2">
        <v>0.08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0.08</v>
      </c>
      <c r="AH2">
        <v>2</v>
      </c>
      <c r="AI2">
        <v>16781715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16781716</v>
      </c>
      <c r="C3">
        <v>16781713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663</v>
      </c>
      <c r="J3" t="s">
        <v>664</v>
      </c>
      <c r="K3" t="s">
        <v>665</v>
      </c>
      <c r="L3">
        <v>1368</v>
      </c>
      <c r="N3">
        <v>1011</v>
      </c>
      <c r="O3" t="s">
        <v>666</v>
      </c>
      <c r="P3" t="s">
        <v>666</v>
      </c>
      <c r="Q3">
        <v>1</v>
      </c>
      <c r="X3">
        <v>0.08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0.08</v>
      </c>
      <c r="AH3">
        <v>2</v>
      </c>
      <c r="AI3">
        <v>16781716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16781714</v>
      </c>
      <c r="C4">
        <v>16781713</v>
      </c>
      <c r="D4">
        <v>15432010</v>
      </c>
      <c r="E4">
        <v>1</v>
      </c>
      <c r="F4">
        <v>1</v>
      </c>
      <c r="G4">
        <v>1</v>
      </c>
      <c r="H4">
        <v>1</v>
      </c>
      <c r="I4" t="s">
        <v>658</v>
      </c>
      <c r="J4" t="s">
        <v>6</v>
      </c>
      <c r="K4" t="s">
        <v>659</v>
      </c>
      <c r="L4">
        <v>1191</v>
      </c>
      <c r="N4">
        <v>1013</v>
      </c>
      <c r="O4" t="s">
        <v>660</v>
      </c>
      <c r="P4" t="s">
        <v>660</v>
      </c>
      <c r="Q4">
        <v>1</v>
      </c>
      <c r="X4">
        <v>17.89</v>
      </c>
      <c r="Y4">
        <v>0</v>
      </c>
      <c r="Z4">
        <v>0</v>
      </c>
      <c r="AA4">
        <v>0</v>
      </c>
      <c r="AB4">
        <v>8.02</v>
      </c>
      <c r="AC4">
        <v>0</v>
      </c>
      <c r="AD4">
        <v>1</v>
      </c>
      <c r="AE4">
        <v>1</v>
      </c>
      <c r="AF4" t="s">
        <v>6</v>
      </c>
      <c r="AG4">
        <v>17.89</v>
      </c>
      <c r="AH4">
        <v>2</v>
      </c>
      <c r="AI4">
        <v>16781714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16781715</v>
      </c>
      <c r="C5">
        <v>16781713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661</v>
      </c>
      <c r="J5" t="s">
        <v>6</v>
      </c>
      <c r="K5" t="s">
        <v>662</v>
      </c>
      <c r="L5">
        <v>1191</v>
      </c>
      <c r="N5">
        <v>1013</v>
      </c>
      <c r="O5" t="s">
        <v>660</v>
      </c>
      <c r="P5" t="s">
        <v>660</v>
      </c>
      <c r="Q5">
        <v>1</v>
      </c>
      <c r="X5">
        <v>0.08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0.08</v>
      </c>
      <c r="AH5">
        <v>2</v>
      </c>
      <c r="AI5">
        <v>16781715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16781716</v>
      </c>
      <c r="C6">
        <v>16781713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663</v>
      </c>
      <c r="J6" t="s">
        <v>664</v>
      </c>
      <c r="K6" t="s">
        <v>665</v>
      </c>
      <c r="L6">
        <v>1368</v>
      </c>
      <c r="N6">
        <v>1011</v>
      </c>
      <c r="O6" t="s">
        <v>666</v>
      </c>
      <c r="P6" t="s">
        <v>666</v>
      </c>
      <c r="Q6">
        <v>1</v>
      </c>
      <c r="X6">
        <v>0.08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0.08</v>
      </c>
      <c r="AH6">
        <v>2</v>
      </c>
      <c r="AI6">
        <v>16781716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16781718</v>
      </c>
      <c r="C7">
        <v>16781717</v>
      </c>
      <c r="D7">
        <v>15430517</v>
      </c>
      <c r="E7">
        <v>1</v>
      </c>
      <c r="F7">
        <v>1</v>
      </c>
      <c r="G7">
        <v>1</v>
      </c>
      <c r="H7">
        <v>1</v>
      </c>
      <c r="I7" t="s">
        <v>667</v>
      </c>
      <c r="J7" t="s">
        <v>6</v>
      </c>
      <c r="K7" t="s">
        <v>668</v>
      </c>
      <c r="L7">
        <v>1191</v>
      </c>
      <c r="N7">
        <v>1013</v>
      </c>
      <c r="O7" t="s">
        <v>660</v>
      </c>
      <c r="P7" t="s">
        <v>660</v>
      </c>
      <c r="Q7">
        <v>1</v>
      </c>
      <c r="X7">
        <v>5.84</v>
      </c>
      <c r="Y7">
        <v>0</v>
      </c>
      <c r="Z7">
        <v>0</v>
      </c>
      <c r="AA7">
        <v>0</v>
      </c>
      <c r="AB7">
        <v>7.8</v>
      </c>
      <c r="AC7">
        <v>0</v>
      </c>
      <c r="AD7">
        <v>1</v>
      </c>
      <c r="AE7">
        <v>1</v>
      </c>
      <c r="AF7" t="s">
        <v>6</v>
      </c>
      <c r="AG7">
        <v>5.84</v>
      </c>
      <c r="AH7">
        <v>2</v>
      </c>
      <c r="AI7">
        <v>16781718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ROW(Source!A31)</f>
        <v>31</v>
      </c>
      <c r="B8">
        <v>16781718</v>
      </c>
      <c r="C8">
        <v>16781717</v>
      </c>
      <c r="D8">
        <v>15430517</v>
      </c>
      <c r="E8">
        <v>1</v>
      </c>
      <c r="F8">
        <v>1</v>
      </c>
      <c r="G8">
        <v>1</v>
      </c>
      <c r="H8">
        <v>1</v>
      </c>
      <c r="I8" t="s">
        <v>667</v>
      </c>
      <c r="J8" t="s">
        <v>6</v>
      </c>
      <c r="K8" t="s">
        <v>668</v>
      </c>
      <c r="L8">
        <v>1191</v>
      </c>
      <c r="N8">
        <v>1013</v>
      </c>
      <c r="O8" t="s">
        <v>660</v>
      </c>
      <c r="P8" t="s">
        <v>660</v>
      </c>
      <c r="Q8">
        <v>1</v>
      </c>
      <c r="X8">
        <v>5.84</v>
      </c>
      <c r="Y8">
        <v>0</v>
      </c>
      <c r="Z8">
        <v>0</v>
      </c>
      <c r="AA8">
        <v>0</v>
      </c>
      <c r="AB8">
        <v>7.8</v>
      </c>
      <c r="AC8">
        <v>0</v>
      </c>
      <c r="AD8">
        <v>1</v>
      </c>
      <c r="AE8">
        <v>1</v>
      </c>
      <c r="AF8" t="s">
        <v>6</v>
      </c>
      <c r="AG8">
        <v>5.84</v>
      </c>
      <c r="AH8">
        <v>2</v>
      </c>
      <c r="AI8">
        <v>16781718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ROW(Source!A32)</f>
        <v>32</v>
      </c>
      <c r="B9">
        <v>16781720</v>
      </c>
      <c r="C9">
        <v>16781719</v>
      </c>
      <c r="D9">
        <v>15430517</v>
      </c>
      <c r="E9">
        <v>1</v>
      </c>
      <c r="F9">
        <v>1</v>
      </c>
      <c r="G9">
        <v>1</v>
      </c>
      <c r="H9">
        <v>1</v>
      </c>
      <c r="I9" t="s">
        <v>667</v>
      </c>
      <c r="J9" t="s">
        <v>6</v>
      </c>
      <c r="K9" t="s">
        <v>668</v>
      </c>
      <c r="L9">
        <v>1191</v>
      </c>
      <c r="N9">
        <v>1013</v>
      </c>
      <c r="O9" t="s">
        <v>660</v>
      </c>
      <c r="P9" t="s">
        <v>660</v>
      </c>
      <c r="Q9">
        <v>1</v>
      </c>
      <c r="X9">
        <v>9.64</v>
      </c>
      <c r="Y9">
        <v>0</v>
      </c>
      <c r="Z9">
        <v>0</v>
      </c>
      <c r="AA9">
        <v>0</v>
      </c>
      <c r="AB9">
        <v>7.8</v>
      </c>
      <c r="AC9">
        <v>0</v>
      </c>
      <c r="AD9">
        <v>1</v>
      </c>
      <c r="AE9">
        <v>1</v>
      </c>
      <c r="AF9" t="s">
        <v>6</v>
      </c>
      <c r="AG9">
        <v>9.64</v>
      </c>
      <c r="AH9">
        <v>2</v>
      </c>
      <c r="AI9">
        <v>16781720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ROW(Source!A32)</f>
        <v>32</v>
      </c>
      <c r="B10">
        <v>16781721</v>
      </c>
      <c r="C10">
        <v>16781719</v>
      </c>
      <c r="D10">
        <v>15430395</v>
      </c>
      <c r="E10">
        <v>1</v>
      </c>
      <c r="F10">
        <v>1</v>
      </c>
      <c r="G10">
        <v>1</v>
      </c>
      <c r="H10">
        <v>1</v>
      </c>
      <c r="I10" t="s">
        <v>661</v>
      </c>
      <c r="J10" t="s">
        <v>6</v>
      </c>
      <c r="K10" t="s">
        <v>662</v>
      </c>
      <c r="L10">
        <v>1191</v>
      </c>
      <c r="N10">
        <v>1013</v>
      </c>
      <c r="O10" t="s">
        <v>660</v>
      </c>
      <c r="P10" t="s">
        <v>660</v>
      </c>
      <c r="Q10">
        <v>1</v>
      </c>
      <c r="X10">
        <v>0.01</v>
      </c>
      <c r="Y10">
        <v>0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2</v>
      </c>
      <c r="AF10" t="s">
        <v>6</v>
      </c>
      <c r="AG10">
        <v>0.01</v>
      </c>
      <c r="AH10">
        <v>2</v>
      </c>
      <c r="AI10">
        <v>16781721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ROW(Source!A32)</f>
        <v>32</v>
      </c>
      <c r="B11">
        <v>16781722</v>
      </c>
      <c r="C11">
        <v>16781719</v>
      </c>
      <c r="D11">
        <v>15247974</v>
      </c>
      <c r="E11">
        <v>1</v>
      </c>
      <c r="F11">
        <v>1</v>
      </c>
      <c r="G11">
        <v>1</v>
      </c>
      <c r="H11">
        <v>2</v>
      </c>
      <c r="I11" t="s">
        <v>663</v>
      </c>
      <c r="J11" t="s">
        <v>664</v>
      </c>
      <c r="K11" t="s">
        <v>665</v>
      </c>
      <c r="L11">
        <v>1368</v>
      </c>
      <c r="N11">
        <v>1011</v>
      </c>
      <c r="O11" t="s">
        <v>666</v>
      </c>
      <c r="P11" t="s">
        <v>666</v>
      </c>
      <c r="Q11">
        <v>1</v>
      </c>
      <c r="X11">
        <v>0.01</v>
      </c>
      <c r="Y11">
        <v>0</v>
      </c>
      <c r="Z11">
        <v>31.26</v>
      </c>
      <c r="AA11">
        <v>13.5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0.01</v>
      </c>
      <c r="AH11">
        <v>2</v>
      </c>
      <c r="AI11">
        <v>16781722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ROW(Source!A33)</f>
        <v>33</v>
      </c>
      <c r="B12">
        <v>16781720</v>
      </c>
      <c r="C12">
        <v>16781719</v>
      </c>
      <c r="D12">
        <v>15430517</v>
      </c>
      <c r="E12">
        <v>1</v>
      </c>
      <c r="F12">
        <v>1</v>
      </c>
      <c r="G12">
        <v>1</v>
      </c>
      <c r="H12">
        <v>1</v>
      </c>
      <c r="I12" t="s">
        <v>667</v>
      </c>
      <c r="J12" t="s">
        <v>6</v>
      </c>
      <c r="K12" t="s">
        <v>668</v>
      </c>
      <c r="L12">
        <v>1191</v>
      </c>
      <c r="N12">
        <v>1013</v>
      </c>
      <c r="O12" t="s">
        <v>660</v>
      </c>
      <c r="P12" t="s">
        <v>660</v>
      </c>
      <c r="Q12">
        <v>1</v>
      </c>
      <c r="X12">
        <v>9.64</v>
      </c>
      <c r="Y12">
        <v>0</v>
      </c>
      <c r="Z12">
        <v>0</v>
      </c>
      <c r="AA12">
        <v>0</v>
      </c>
      <c r="AB12">
        <v>7.8</v>
      </c>
      <c r="AC12">
        <v>0</v>
      </c>
      <c r="AD12">
        <v>1</v>
      </c>
      <c r="AE12">
        <v>1</v>
      </c>
      <c r="AF12" t="s">
        <v>6</v>
      </c>
      <c r="AG12">
        <v>9.64</v>
      </c>
      <c r="AH12">
        <v>2</v>
      </c>
      <c r="AI12">
        <v>16781720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ROW(Source!A33)</f>
        <v>33</v>
      </c>
      <c r="B13">
        <v>16781721</v>
      </c>
      <c r="C13">
        <v>16781719</v>
      </c>
      <c r="D13">
        <v>15430395</v>
      </c>
      <c r="E13">
        <v>1</v>
      </c>
      <c r="F13">
        <v>1</v>
      </c>
      <c r="G13">
        <v>1</v>
      </c>
      <c r="H13">
        <v>1</v>
      </c>
      <c r="I13" t="s">
        <v>661</v>
      </c>
      <c r="J13" t="s">
        <v>6</v>
      </c>
      <c r="K13" t="s">
        <v>662</v>
      </c>
      <c r="L13">
        <v>1191</v>
      </c>
      <c r="N13">
        <v>1013</v>
      </c>
      <c r="O13" t="s">
        <v>660</v>
      </c>
      <c r="P13" t="s">
        <v>660</v>
      </c>
      <c r="Q13">
        <v>1</v>
      </c>
      <c r="X13">
        <v>0.01</v>
      </c>
      <c r="Y13">
        <v>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2</v>
      </c>
      <c r="AF13" t="s">
        <v>6</v>
      </c>
      <c r="AG13">
        <v>0.01</v>
      </c>
      <c r="AH13">
        <v>2</v>
      </c>
      <c r="AI13">
        <v>16781721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ROW(Source!A33)</f>
        <v>33</v>
      </c>
      <c r="B14">
        <v>16781722</v>
      </c>
      <c r="C14">
        <v>16781719</v>
      </c>
      <c r="D14">
        <v>15247974</v>
      </c>
      <c r="E14">
        <v>1</v>
      </c>
      <c r="F14">
        <v>1</v>
      </c>
      <c r="G14">
        <v>1</v>
      </c>
      <c r="H14">
        <v>2</v>
      </c>
      <c r="I14" t="s">
        <v>663</v>
      </c>
      <c r="J14" t="s">
        <v>664</v>
      </c>
      <c r="K14" t="s">
        <v>665</v>
      </c>
      <c r="L14">
        <v>1368</v>
      </c>
      <c r="N14">
        <v>1011</v>
      </c>
      <c r="O14" t="s">
        <v>666</v>
      </c>
      <c r="P14" t="s">
        <v>666</v>
      </c>
      <c r="Q14">
        <v>1</v>
      </c>
      <c r="X14">
        <v>0.01</v>
      </c>
      <c r="Y14">
        <v>0</v>
      </c>
      <c r="Z14">
        <v>31.26</v>
      </c>
      <c r="AA14">
        <v>13.5</v>
      </c>
      <c r="AB14">
        <v>0</v>
      </c>
      <c r="AC14">
        <v>0</v>
      </c>
      <c r="AD14">
        <v>1</v>
      </c>
      <c r="AE14">
        <v>0</v>
      </c>
      <c r="AF14" t="s">
        <v>6</v>
      </c>
      <c r="AG14">
        <v>0.01</v>
      </c>
      <c r="AH14">
        <v>2</v>
      </c>
      <c r="AI14">
        <v>16781722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ROW(Source!A34)</f>
        <v>34</v>
      </c>
      <c r="B15">
        <v>16781724</v>
      </c>
      <c r="C15">
        <v>16781723</v>
      </c>
      <c r="D15">
        <v>15446300</v>
      </c>
      <c r="E15">
        <v>1</v>
      </c>
      <c r="F15">
        <v>1</v>
      </c>
      <c r="G15">
        <v>1</v>
      </c>
      <c r="H15">
        <v>1</v>
      </c>
      <c r="I15" t="s">
        <v>669</v>
      </c>
      <c r="J15" t="s">
        <v>6</v>
      </c>
      <c r="K15" t="s">
        <v>670</v>
      </c>
      <c r="L15">
        <v>1191</v>
      </c>
      <c r="N15">
        <v>1013</v>
      </c>
      <c r="O15" t="s">
        <v>660</v>
      </c>
      <c r="P15" t="s">
        <v>660</v>
      </c>
      <c r="Q15">
        <v>1</v>
      </c>
      <c r="X15">
        <v>2.3199999999999998</v>
      </c>
      <c r="Y15">
        <v>0</v>
      </c>
      <c r="Z15">
        <v>0</v>
      </c>
      <c r="AA15">
        <v>0</v>
      </c>
      <c r="AB15">
        <v>9.92</v>
      </c>
      <c r="AC15">
        <v>0</v>
      </c>
      <c r="AD15">
        <v>1</v>
      </c>
      <c r="AE15">
        <v>1</v>
      </c>
      <c r="AF15" t="s">
        <v>39</v>
      </c>
      <c r="AG15">
        <v>0.69599999999999995</v>
      </c>
      <c r="AH15">
        <v>2</v>
      </c>
      <c r="AI15">
        <v>16781724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ROW(Source!A34)</f>
        <v>34</v>
      </c>
      <c r="B16">
        <v>16781725</v>
      </c>
      <c r="C16">
        <v>16781723</v>
      </c>
      <c r="D16">
        <v>15430395</v>
      </c>
      <c r="E16">
        <v>1</v>
      </c>
      <c r="F16">
        <v>1</v>
      </c>
      <c r="G16">
        <v>1</v>
      </c>
      <c r="H16">
        <v>1</v>
      </c>
      <c r="I16" t="s">
        <v>661</v>
      </c>
      <c r="J16" t="s">
        <v>6</v>
      </c>
      <c r="K16" t="s">
        <v>662</v>
      </c>
      <c r="L16">
        <v>1191</v>
      </c>
      <c r="N16">
        <v>1013</v>
      </c>
      <c r="O16" t="s">
        <v>660</v>
      </c>
      <c r="P16" t="s">
        <v>660</v>
      </c>
      <c r="Q16">
        <v>1</v>
      </c>
      <c r="X16">
        <v>0.28000000000000003</v>
      </c>
      <c r="Y16">
        <v>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2</v>
      </c>
      <c r="AF16" t="s">
        <v>39</v>
      </c>
      <c r="AG16">
        <v>8.4000000000000005E-2</v>
      </c>
      <c r="AH16">
        <v>2</v>
      </c>
      <c r="AI16">
        <v>16781725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ROW(Source!A34)</f>
        <v>34</v>
      </c>
      <c r="B17">
        <v>16781726</v>
      </c>
      <c r="C17">
        <v>16781723</v>
      </c>
      <c r="D17">
        <v>15247680</v>
      </c>
      <c r="E17">
        <v>1</v>
      </c>
      <c r="F17">
        <v>1</v>
      </c>
      <c r="G17">
        <v>1</v>
      </c>
      <c r="H17">
        <v>2</v>
      </c>
      <c r="I17" t="s">
        <v>671</v>
      </c>
      <c r="J17" t="s">
        <v>672</v>
      </c>
      <c r="K17" t="s">
        <v>673</v>
      </c>
      <c r="L17">
        <v>1368</v>
      </c>
      <c r="N17">
        <v>1011</v>
      </c>
      <c r="O17" t="s">
        <v>666</v>
      </c>
      <c r="P17" t="s">
        <v>666</v>
      </c>
      <c r="Q17">
        <v>1</v>
      </c>
      <c r="X17">
        <v>0.14000000000000001</v>
      </c>
      <c r="Y17">
        <v>0</v>
      </c>
      <c r="Z17">
        <v>111.99</v>
      </c>
      <c r="AA17">
        <v>13.5</v>
      </c>
      <c r="AB17">
        <v>0</v>
      </c>
      <c r="AC17">
        <v>0</v>
      </c>
      <c r="AD17">
        <v>1</v>
      </c>
      <c r="AE17">
        <v>0</v>
      </c>
      <c r="AF17" t="s">
        <v>39</v>
      </c>
      <c r="AG17">
        <v>4.2000000000000003E-2</v>
      </c>
      <c r="AH17">
        <v>2</v>
      </c>
      <c r="AI17">
        <v>16781726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ROW(Source!A34)</f>
        <v>34</v>
      </c>
      <c r="B18">
        <v>16781727</v>
      </c>
      <c r="C18">
        <v>16781723</v>
      </c>
      <c r="D18">
        <v>15249073</v>
      </c>
      <c r="E18">
        <v>1</v>
      </c>
      <c r="F18">
        <v>1</v>
      </c>
      <c r="G18">
        <v>1</v>
      </c>
      <c r="H18">
        <v>2</v>
      </c>
      <c r="I18" t="s">
        <v>674</v>
      </c>
      <c r="J18" t="s">
        <v>675</v>
      </c>
      <c r="K18" t="s">
        <v>676</v>
      </c>
      <c r="L18">
        <v>1368</v>
      </c>
      <c r="N18">
        <v>1011</v>
      </c>
      <c r="O18" t="s">
        <v>666</v>
      </c>
      <c r="P18" t="s">
        <v>666</v>
      </c>
      <c r="Q18">
        <v>1</v>
      </c>
      <c r="X18">
        <v>0.14000000000000001</v>
      </c>
      <c r="Y18">
        <v>0</v>
      </c>
      <c r="Z18">
        <v>65.709999999999994</v>
      </c>
      <c r="AA18">
        <v>11.6</v>
      </c>
      <c r="AB18">
        <v>0</v>
      </c>
      <c r="AC18">
        <v>0</v>
      </c>
      <c r="AD18">
        <v>1</v>
      </c>
      <c r="AE18">
        <v>0</v>
      </c>
      <c r="AF18" t="s">
        <v>39</v>
      </c>
      <c r="AG18">
        <v>4.2000000000000003E-2</v>
      </c>
      <c r="AH18">
        <v>2</v>
      </c>
      <c r="AI18">
        <v>16781727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ROW(Source!A34)</f>
        <v>34</v>
      </c>
      <c r="B19">
        <v>16781728</v>
      </c>
      <c r="C19">
        <v>16781723</v>
      </c>
      <c r="D19">
        <v>15249377</v>
      </c>
      <c r="E19">
        <v>1</v>
      </c>
      <c r="F19">
        <v>1</v>
      </c>
      <c r="G19">
        <v>1</v>
      </c>
      <c r="H19">
        <v>2</v>
      </c>
      <c r="I19" t="s">
        <v>677</v>
      </c>
      <c r="J19" t="s">
        <v>678</v>
      </c>
      <c r="K19" t="s">
        <v>679</v>
      </c>
      <c r="L19">
        <v>1368</v>
      </c>
      <c r="N19">
        <v>1011</v>
      </c>
      <c r="O19" t="s">
        <v>666</v>
      </c>
      <c r="P19" t="s">
        <v>666</v>
      </c>
      <c r="Q19">
        <v>1</v>
      </c>
      <c r="X19">
        <v>0.82</v>
      </c>
      <c r="Y19">
        <v>0</v>
      </c>
      <c r="Z19">
        <v>8.1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39</v>
      </c>
      <c r="AG19">
        <v>0.24599999999999997</v>
      </c>
      <c r="AH19">
        <v>2</v>
      </c>
      <c r="AI19">
        <v>16781728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ROW(Source!A34)</f>
        <v>34</v>
      </c>
      <c r="B20">
        <v>16781729</v>
      </c>
      <c r="C20">
        <v>16781723</v>
      </c>
      <c r="D20">
        <v>15168752</v>
      </c>
      <c r="E20">
        <v>1</v>
      </c>
      <c r="F20">
        <v>1</v>
      </c>
      <c r="G20">
        <v>1</v>
      </c>
      <c r="H20">
        <v>3</v>
      </c>
      <c r="I20" t="s">
        <v>680</v>
      </c>
      <c r="J20" t="s">
        <v>681</v>
      </c>
      <c r="K20" t="s">
        <v>682</v>
      </c>
      <c r="L20">
        <v>1346</v>
      </c>
      <c r="N20">
        <v>1009</v>
      </c>
      <c r="O20" t="s">
        <v>201</v>
      </c>
      <c r="P20" t="s">
        <v>201</v>
      </c>
      <c r="Q20">
        <v>1</v>
      </c>
      <c r="X20">
        <v>0.1</v>
      </c>
      <c r="Y20">
        <v>10.57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38</v>
      </c>
      <c r="AG20">
        <v>0</v>
      </c>
      <c r="AH20">
        <v>2</v>
      </c>
      <c r="AI20">
        <v>16781729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ROW(Source!A34)</f>
        <v>34</v>
      </c>
      <c r="B21">
        <v>16781730</v>
      </c>
      <c r="C21">
        <v>16781723</v>
      </c>
      <c r="D21">
        <v>15169942</v>
      </c>
      <c r="E21">
        <v>1</v>
      </c>
      <c r="F21">
        <v>1</v>
      </c>
      <c r="G21">
        <v>1</v>
      </c>
      <c r="H21">
        <v>3</v>
      </c>
      <c r="I21" t="s">
        <v>683</v>
      </c>
      <c r="J21" t="s">
        <v>684</v>
      </c>
      <c r="K21" t="s">
        <v>685</v>
      </c>
      <c r="L21">
        <v>1346</v>
      </c>
      <c r="N21">
        <v>1009</v>
      </c>
      <c r="O21" t="s">
        <v>201</v>
      </c>
      <c r="P21" t="s">
        <v>201</v>
      </c>
      <c r="Q21">
        <v>1</v>
      </c>
      <c r="X21">
        <v>0.17</v>
      </c>
      <c r="Y21">
        <v>9.0399999999999991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38</v>
      </c>
      <c r="AG21">
        <v>0</v>
      </c>
      <c r="AH21">
        <v>2</v>
      </c>
      <c r="AI21">
        <v>16781730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ROW(Source!A34)</f>
        <v>34</v>
      </c>
      <c r="B22">
        <v>16781731</v>
      </c>
      <c r="C22">
        <v>16781723</v>
      </c>
      <c r="D22">
        <v>15188647</v>
      </c>
      <c r="E22">
        <v>1</v>
      </c>
      <c r="F22">
        <v>1</v>
      </c>
      <c r="G22">
        <v>1</v>
      </c>
      <c r="H22">
        <v>3</v>
      </c>
      <c r="I22" t="s">
        <v>686</v>
      </c>
      <c r="J22" t="s">
        <v>687</v>
      </c>
      <c r="K22" t="s">
        <v>688</v>
      </c>
      <c r="L22">
        <v>1348</v>
      </c>
      <c r="N22">
        <v>1009</v>
      </c>
      <c r="O22" t="s">
        <v>193</v>
      </c>
      <c r="P22" t="s">
        <v>193</v>
      </c>
      <c r="Q22">
        <v>1000</v>
      </c>
      <c r="X22">
        <v>1.4999999999999999E-2</v>
      </c>
      <c r="Y22">
        <v>11500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38</v>
      </c>
      <c r="AG22">
        <v>0</v>
      </c>
      <c r="AH22">
        <v>2</v>
      </c>
      <c r="AI22">
        <v>16781731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ROW(Source!A34)</f>
        <v>34</v>
      </c>
      <c r="B23">
        <v>16781732</v>
      </c>
      <c r="C23">
        <v>16781723</v>
      </c>
      <c r="D23">
        <v>15203834</v>
      </c>
      <c r="E23">
        <v>1</v>
      </c>
      <c r="F23">
        <v>1</v>
      </c>
      <c r="G23">
        <v>1</v>
      </c>
      <c r="H23">
        <v>3</v>
      </c>
      <c r="I23" t="s">
        <v>689</v>
      </c>
      <c r="J23" t="s">
        <v>690</v>
      </c>
      <c r="K23" t="s">
        <v>691</v>
      </c>
      <c r="L23">
        <v>1346</v>
      </c>
      <c r="N23">
        <v>1009</v>
      </c>
      <c r="O23" t="s">
        <v>201</v>
      </c>
      <c r="P23" t="s">
        <v>201</v>
      </c>
      <c r="Q23">
        <v>1</v>
      </c>
      <c r="X23">
        <v>0.03</v>
      </c>
      <c r="Y23">
        <v>28.6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38</v>
      </c>
      <c r="AG23">
        <v>0</v>
      </c>
      <c r="AH23">
        <v>2</v>
      </c>
      <c r="AI23">
        <v>16781732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ROW(Source!A34)</f>
        <v>34</v>
      </c>
      <c r="B24">
        <v>16781733</v>
      </c>
      <c r="C24">
        <v>16781723</v>
      </c>
      <c r="D24">
        <v>15164559</v>
      </c>
      <c r="E24">
        <v>17</v>
      </c>
      <c r="F24">
        <v>1</v>
      </c>
      <c r="G24">
        <v>1</v>
      </c>
      <c r="H24">
        <v>3</v>
      </c>
      <c r="I24" t="s">
        <v>692</v>
      </c>
      <c r="J24" t="s">
        <v>6</v>
      </c>
      <c r="K24" t="s">
        <v>693</v>
      </c>
      <c r="L24">
        <v>1374</v>
      </c>
      <c r="N24">
        <v>1013</v>
      </c>
      <c r="O24" t="s">
        <v>694</v>
      </c>
      <c r="P24" t="s">
        <v>694</v>
      </c>
      <c r="Q24">
        <v>1</v>
      </c>
      <c r="X24">
        <v>0.46</v>
      </c>
      <c r="Y24">
        <v>1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38</v>
      </c>
      <c r="AG24">
        <v>0</v>
      </c>
      <c r="AH24">
        <v>2</v>
      </c>
      <c r="AI24">
        <v>16781733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ROW(Source!A35)</f>
        <v>35</v>
      </c>
      <c r="B25">
        <v>16781724</v>
      </c>
      <c r="C25">
        <v>16781723</v>
      </c>
      <c r="D25">
        <v>15446300</v>
      </c>
      <c r="E25">
        <v>1</v>
      </c>
      <c r="F25">
        <v>1</v>
      </c>
      <c r="G25">
        <v>1</v>
      </c>
      <c r="H25">
        <v>1</v>
      </c>
      <c r="I25" t="s">
        <v>669</v>
      </c>
      <c r="J25" t="s">
        <v>6</v>
      </c>
      <c r="K25" t="s">
        <v>670</v>
      </c>
      <c r="L25">
        <v>1191</v>
      </c>
      <c r="N25">
        <v>1013</v>
      </c>
      <c r="O25" t="s">
        <v>660</v>
      </c>
      <c r="P25" t="s">
        <v>660</v>
      </c>
      <c r="Q25">
        <v>1</v>
      </c>
      <c r="X25">
        <v>2.3199999999999998</v>
      </c>
      <c r="Y25">
        <v>0</v>
      </c>
      <c r="Z25">
        <v>0</v>
      </c>
      <c r="AA25">
        <v>0</v>
      </c>
      <c r="AB25">
        <v>9.92</v>
      </c>
      <c r="AC25">
        <v>0</v>
      </c>
      <c r="AD25">
        <v>1</v>
      </c>
      <c r="AE25">
        <v>1</v>
      </c>
      <c r="AF25" t="s">
        <v>39</v>
      </c>
      <c r="AG25">
        <v>0.69599999999999995</v>
      </c>
      <c r="AH25">
        <v>2</v>
      </c>
      <c r="AI25">
        <v>16781724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ROW(Source!A35)</f>
        <v>35</v>
      </c>
      <c r="B26">
        <v>16781725</v>
      </c>
      <c r="C26">
        <v>16781723</v>
      </c>
      <c r="D26">
        <v>15430395</v>
      </c>
      <c r="E26">
        <v>1</v>
      </c>
      <c r="F26">
        <v>1</v>
      </c>
      <c r="G26">
        <v>1</v>
      </c>
      <c r="H26">
        <v>1</v>
      </c>
      <c r="I26" t="s">
        <v>661</v>
      </c>
      <c r="J26" t="s">
        <v>6</v>
      </c>
      <c r="K26" t="s">
        <v>662</v>
      </c>
      <c r="L26">
        <v>1191</v>
      </c>
      <c r="N26">
        <v>1013</v>
      </c>
      <c r="O26" t="s">
        <v>660</v>
      </c>
      <c r="P26" t="s">
        <v>660</v>
      </c>
      <c r="Q26">
        <v>1</v>
      </c>
      <c r="X26">
        <v>0.28000000000000003</v>
      </c>
      <c r="Y26">
        <v>0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2</v>
      </c>
      <c r="AF26" t="s">
        <v>39</v>
      </c>
      <c r="AG26">
        <v>8.4000000000000005E-2</v>
      </c>
      <c r="AH26">
        <v>2</v>
      </c>
      <c r="AI26">
        <v>16781725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ROW(Source!A35)</f>
        <v>35</v>
      </c>
      <c r="B27">
        <v>16781726</v>
      </c>
      <c r="C27">
        <v>16781723</v>
      </c>
      <c r="D27">
        <v>15247680</v>
      </c>
      <c r="E27">
        <v>1</v>
      </c>
      <c r="F27">
        <v>1</v>
      </c>
      <c r="G27">
        <v>1</v>
      </c>
      <c r="H27">
        <v>2</v>
      </c>
      <c r="I27" t="s">
        <v>671</v>
      </c>
      <c r="J27" t="s">
        <v>672</v>
      </c>
      <c r="K27" t="s">
        <v>673</v>
      </c>
      <c r="L27">
        <v>1368</v>
      </c>
      <c r="N27">
        <v>1011</v>
      </c>
      <c r="O27" t="s">
        <v>666</v>
      </c>
      <c r="P27" t="s">
        <v>666</v>
      </c>
      <c r="Q27">
        <v>1</v>
      </c>
      <c r="X27">
        <v>0.14000000000000001</v>
      </c>
      <c r="Y27">
        <v>0</v>
      </c>
      <c r="Z27">
        <v>111.99</v>
      </c>
      <c r="AA27">
        <v>13.5</v>
      </c>
      <c r="AB27">
        <v>0</v>
      </c>
      <c r="AC27">
        <v>0</v>
      </c>
      <c r="AD27">
        <v>1</v>
      </c>
      <c r="AE27">
        <v>0</v>
      </c>
      <c r="AF27" t="s">
        <v>39</v>
      </c>
      <c r="AG27">
        <v>4.2000000000000003E-2</v>
      </c>
      <c r="AH27">
        <v>2</v>
      </c>
      <c r="AI27">
        <v>16781726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ROW(Source!A35)</f>
        <v>35</v>
      </c>
      <c r="B28">
        <v>16781727</v>
      </c>
      <c r="C28">
        <v>16781723</v>
      </c>
      <c r="D28">
        <v>15249073</v>
      </c>
      <c r="E28">
        <v>1</v>
      </c>
      <c r="F28">
        <v>1</v>
      </c>
      <c r="G28">
        <v>1</v>
      </c>
      <c r="H28">
        <v>2</v>
      </c>
      <c r="I28" t="s">
        <v>674</v>
      </c>
      <c r="J28" t="s">
        <v>675</v>
      </c>
      <c r="K28" t="s">
        <v>676</v>
      </c>
      <c r="L28">
        <v>1368</v>
      </c>
      <c r="N28">
        <v>1011</v>
      </c>
      <c r="O28" t="s">
        <v>666</v>
      </c>
      <c r="P28" t="s">
        <v>666</v>
      </c>
      <c r="Q28">
        <v>1</v>
      </c>
      <c r="X28">
        <v>0.14000000000000001</v>
      </c>
      <c r="Y28">
        <v>0</v>
      </c>
      <c r="Z28">
        <v>65.709999999999994</v>
      </c>
      <c r="AA28">
        <v>11.6</v>
      </c>
      <c r="AB28">
        <v>0</v>
      </c>
      <c r="AC28">
        <v>0</v>
      </c>
      <c r="AD28">
        <v>1</v>
      </c>
      <c r="AE28">
        <v>0</v>
      </c>
      <c r="AF28" t="s">
        <v>39</v>
      </c>
      <c r="AG28">
        <v>4.2000000000000003E-2</v>
      </c>
      <c r="AH28">
        <v>2</v>
      </c>
      <c r="AI28">
        <v>16781727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ROW(Source!A35)</f>
        <v>35</v>
      </c>
      <c r="B29">
        <v>16781728</v>
      </c>
      <c r="C29">
        <v>16781723</v>
      </c>
      <c r="D29">
        <v>15249377</v>
      </c>
      <c r="E29">
        <v>1</v>
      </c>
      <c r="F29">
        <v>1</v>
      </c>
      <c r="G29">
        <v>1</v>
      </c>
      <c r="H29">
        <v>2</v>
      </c>
      <c r="I29" t="s">
        <v>677</v>
      </c>
      <c r="J29" t="s">
        <v>678</v>
      </c>
      <c r="K29" t="s">
        <v>679</v>
      </c>
      <c r="L29">
        <v>1368</v>
      </c>
      <c r="N29">
        <v>1011</v>
      </c>
      <c r="O29" t="s">
        <v>666</v>
      </c>
      <c r="P29" t="s">
        <v>666</v>
      </c>
      <c r="Q29">
        <v>1</v>
      </c>
      <c r="X29">
        <v>0.82</v>
      </c>
      <c r="Y29">
        <v>0</v>
      </c>
      <c r="Z29">
        <v>8.1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39</v>
      </c>
      <c r="AG29">
        <v>0.24599999999999997</v>
      </c>
      <c r="AH29">
        <v>2</v>
      </c>
      <c r="AI29">
        <v>16781728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ROW(Source!A35)</f>
        <v>35</v>
      </c>
      <c r="B30">
        <v>16781729</v>
      </c>
      <c r="C30">
        <v>16781723</v>
      </c>
      <c r="D30">
        <v>15168752</v>
      </c>
      <c r="E30">
        <v>1</v>
      </c>
      <c r="F30">
        <v>1</v>
      </c>
      <c r="G30">
        <v>1</v>
      </c>
      <c r="H30">
        <v>3</v>
      </c>
      <c r="I30" t="s">
        <v>680</v>
      </c>
      <c r="J30" t="s">
        <v>681</v>
      </c>
      <c r="K30" t="s">
        <v>682</v>
      </c>
      <c r="L30">
        <v>1346</v>
      </c>
      <c r="N30">
        <v>1009</v>
      </c>
      <c r="O30" t="s">
        <v>201</v>
      </c>
      <c r="P30" t="s">
        <v>201</v>
      </c>
      <c r="Q30">
        <v>1</v>
      </c>
      <c r="X30">
        <v>0.1</v>
      </c>
      <c r="Y30">
        <v>10.57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38</v>
      </c>
      <c r="AG30">
        <v>0</v>
      </c>
      <c r="AH30">
        <v>2</v>
      </c>
      <c r="AI30">
        <v>16781729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ROW(Source!A35)</f>
        <v>35</v>
      </c>
      <c r="B31">
        <v>16781730</v>
      </c>
      <c r="C31">
        <v>16781723</v>
      </c>
      <c r="D31">
        <v>15169942</v>
      </c>
      <c r="E31">
        <v>1</v>
      </c>
      <c r="F31">
        <v>1</v>
      </c>
      <c r="G31">
        <v>1</v>
      </c>
      <c r="H31">
        <v>3</v>
      </c>
      <c r="I31" t="s">
        <v>683</v>
      </c>
      <c r="J31" t="s">
        <v>684</v>
      </c>
      <c r="K31" t="s">
        <v>685</v>
      </c>
      <c r="L31">
        <v>1346</v>
      </c>
      <c r="N31">
        <v>1009</v>
      </c>
      <c r="O31" t="s">
        <v>201</v>
      </c>
      <c r="P31" t="s">
        <v>201</v>
      </c>
      <c r="Q31">
        <v>1</v>
      </c>
      <c r="X31">
        <v>0.17</v>
      </c>
      <c r="Y31">
        <v>9.0399999999999991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38</v>
      </c>
      <c r="AG31">
        <v>0</v>
      </c>
      <c r="AH31">
        <v>2</v>
      </c>
      <c r="AI31">
        <v>16781730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ROW(Source!A35)</f>
        <v>35</v>
      </c>
      <c r="B32">
        <v>16781731</v>
      </c>
      <c r="C32">
        <v>16781723</v>
      </c>
      <c r="D32">
        <v>15188647</v>
      </c>
      <c r="E32">
        <v>1</v>
      </c>
      <c r="F32">
        <v>1</v>
      </c>
      <c r="G32">
        <v>1</v>
      </c>
      <c r="H32">
        <v>3</v>
      </c>
      <c r="I32" t="s">
        <v>686</v>
      </c>
      <c r="J32" t="s">
        <v>687</v>
      </c>
      <c r="K32" t="s">
        <v>688</v>
      </c>
      <c r="L32">
        <v>1348</v>
      </c>
      <c r="N32">
        <v>1009</v>
      </c>
      <c r="O32" t="s">
        <v>193</v>
      </c>
      <c r="P32" t="s">
        <v>193</v>
      </c>
      <c r="Q32">
        <v>1000</v>
      </c>
      <c r="X32">
        <v>1.4999999999999999E-2</v>
      </c>
      <c r="Y32">
        <v>11500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38</v>
      </c>
      <c r="AG32">
        <v>0</v>
      </c>
      <c r="AH32">
        <v>2</v>
      </c>
      <c r="AI32">
        <v>16781731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ROW(Source!A35)</f>
        <v>35</v>
      </c>
      <c r="B33">
        <v>16781732</v>
      </c>
      <c r="C33">
        <v>16781723</v>
      </c>
      <c r="D33">
        <v>15203834</v>
      </c>
      <c r="E33">
        <v>1</v>
      </c>
      <c r="F33">
        <v>1</v>
      </c>
      <c r="G33">
        <v>1</v>
      </c>
      <c r="H33">
        <v>3</v>
      </c>
      <c r="I33" t="s">
        <v>689</v>
      </c>
      <c r="J33" t="s">
        <v>690</v>
      </c>
      <c r="K33" t="s">
        <v>691</v>
      </c>
      <c r="L33">
        <v>1346</v>
      </c>
      <c r="N33">
        <v>1009</v>
      </c>
      <c r="O33" t="s">
        <v>201</v>
      </c>
      <c r="P33" t="s">
        <v>201</v>
      </c>
      <c r="Q33">
        <v>1</v>
      </c>
      <c r="X33">
        <v>0.03</v>
      </c>
      <c r="Y33">
        <v>28.6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38</v>
      </c>
      <c r="AG33">
        <v>0</v>
      </c>
      <c r="AH33">
        <v>2</v>
      </c>
      <c r="AI33">
        <v>16781732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ROW(Source!A35)</f>
        <v>35</v>
      </c>
      <c r="B34">
        <v>16781733</v>
      </c>
      <c r="C34">
        <v>16781723</v>
      </c>
      <c r="D34">
        <v>15164559</v>
      </c>
      <c r="E34">
        <v>17</v>
      </c>
      <c r="F34">
        <v>1</v>
      </c>
      <c r="G34">
        <v>1</v>
      </c>
      <c r="H34">
        <v>3</v>
      </c>
      <c r="I34" t="s">
        <v>692</v>
      </c>
      <c r="J34" t="s">
        <v>6</v>
      </c>
      <c r="K34" t="s">
        <v>693</v>
      </c>
      <c r="L34">
        <v>1374</v>
      </c>
      <c r="N34">
        <v>1013</v>
      </c>
      <c r="O34" t="s">
        <v>694</v>
      </c>
      <c r="P34" t="s">
        <v>694</v>
      </c>
      <c r="Q34">
        <v>1</v>
      </c>
      <c r="X34">
        <v>0.46</v>
      </c>
      <c r="Y34">
        <v>1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38</v>
      </c>
      <c r="AG34">
        <v>0</v>
      </c>
      <c r="AH34">
        <v>2</v>
      </c>
      <c r="AI34">
        <v>16781733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ROW(Source!A36)</f>
        <v>36</v>
      </c>
      <c r="B35">
        <v>16781736</v>
      </c>
      <c r="C35">
        <v>16781735</v>
      </c>
      <c r="D35">
        <v>15430397</v>
      </c>
      <c r="E35">
        <v>1</v>
      </c>
      <c r="F35">
        <v>1</v>
      </c>
      <c r="G35">
        <v>1</v>
      </c>
      <c r="H35">
        <v>1</v>
      </c>
      <c r="I35" t="s">
        <v>695</v>
      </c>
      <c r="J35" t="s">
        <v>6</v>
      </c>
      <c r="K35" t="s">
        <v>696</v>
      </c>
      <c r="L35">
        <v>1191</v>
      </c>
      <c r="N35">
        <v>1013</v>
      </c>
      <c r="O35" t="s">
        <v>660</v>
      </c>
      <c r="P35" t="s">
        <v>660</v>
      </c>
      <c r="Q35">
        <v>1</v>
      </c>
      <c r="X35">
        <v>102.46</v>
      </c>
      <c r="Y35">
        <v>0</v>
      </c>
      <c r="Z35">
        <v>0</v>
      </c>
      <c r="AA35">
        <v>0</v>
      </c>
      <c r="AB35">
        <v>9.4</v>
      </c>
      <c r="AC35">
        <v>0</v>
      </c>
      <c r="AD35">
        <v>1</v>
      </c>
      <c r="AE35">
        <v>1</v>
      </c>
      <c r="AF35" t="s">
        <v>50</v>
      </c>
      <c r="AG35">
        <v>81.968000000000004</v>
      </c>
      <c r="AH35">
        <v>2</v>
      </c>
      <c r="AI35">
        <v>16781736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ROW(Source!A36)</f>
        <v>36</v>
      </c>
      <c r="B36">
        <v>16781737</v>
      </c>
      <c r="C36">
        <v>16781735</v>
      </c>
      <c r="D36">
        <v>15430395</v>
      </c>
      <c r="E36">
        <v>1</v>
      </c>
      <c r="F36">
        <v>1</v>
      </c>
      <c r="G36">
        <v>1</v>
      </c>
      <c r="H36">
        <v>1</v>
      </c>
      <c r="I36" t="s">
        <v>661</v>
      </c>
      <c r="J36" t="s">
        <v>6</v>
      </c>
      <c r="K36" t="s">
        <v>662</v>
      </c>
      <c r="L36">
        <v>1191</v>
      </c>
      <c r="N36">
        <v>1013</v>
      </c>
      <c r="O36" t="s">
        <v>660</v>
      </c>
      <c r="P36" t="s">
        <v>660</v>
      </c>
      <c r="Q36">
        <v>1</v>
      </c>
      <c r="X36">
        <v>5.34</v>
      </c>
      <c r="Y36">
        <v>0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2</v>
      </c>
      <c r="AF36" t="s">
        <v>50</v>
      </c>
      <c r="AG36">
        <v>4.2720000000000002</v>
      </c>
      <c r="AH36">
        <v>2</v>
      </c>
      <c r="AI36">
        <v>16781737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ROW(Source!A36)</f>
        <v>36</v>
      </c>
      <c r="B37">
        <v>16781738</v>
      </c>
      <c r="C37">
        <v>16781735</v>
      </c>
      <c r="D37">
        <v>15247974</v>
      </c>
      <c r="E37">
        <v>1</v>
      </c>
      <c r="F37">
        <v>1</v>
      </c>
      <c r="G37">
        <v>1</v>
      </c>
      <c r="H37">
        <v>2</v>
      </c>
      <c r="I37" t="s">
        <v>663</v>
      </c>
      <c r="J37" t="s">
        <v>664</v>
      </c>
      <c r="K37" t="s">
        <v>665</v>
      </c>
      <c r="L37">
        <v>1368</v>
      </c>
      <c r="N37">
        <v>1011</v>
      </c>
      <c r="O37" t="s">
        <v>666</v>
      </c>
      <c r="P37" t="s">
        <v>666</v>
      </c>
      <c r="Q37">
        <v>1</v>
      </c>
      <c r="X37">
        <v>0.76</v>
      </c>
      <c r="Y37">
        <v>0</v>
      </c>
      <c r="Z37">
        <v>31.26</v>
      </c>
      <c r="AA37">
        <v>13.5</v>
      </c>
      <c r="AB37">
        <v>0</v>
      </c>
      <c r="AC37">
        <v>0</v>
      </c>
      <c r="AD37">
        <v>1</v>
      </c>
      <c r="AE37">
        <v>0</v>
      </c>
      <c r="AF37" t="s">
        <v>50</v>
      </c>
      <c r="AG37">
        <v>0.6080000000000001</v>
      </c>
      <c r="AH37">
        <v>2</v>
      </c>
      <c r="AI37">
        <v>16781738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ROW(Source!A36)</f>
        <v>36</v>
      </c>
      <c r="B38">
        <v>16781739</v>
      </c>
      <c r="C38">
        <v>16781735</v>
      </c>
      <c r="D38">
        <v>15249073</v>
      </c>
      <c r="E38">
        <v>1</v>
      </c>
      <c r="F38">
        <v>1</v>
      </c>
      <c r="G38">
        <v>1</v>
      </c>
      <c r="H38">
        <v>2</v>
      </c>
      <c r="I38" t="s">
        <v>674</v>
      </c>
      <c r="J38" t="s">
        <v>675</v>
      </c>
      <c r="K38" t="s">
        <v>676</v>
      </c>
      <c r="L38">
        <v>1368</v>
      </c>
      <c r="N38">
        <v>1011</v>
      </c>
      <c r="O38" t="s">
        <v>666</v>
      </c>
      <c r="P38" t="s">
        <v>666</v>
      </c>
      <c r="Q38">
        <v>1</v>
      </c>
      <c r="X38">
        <v>4.58</v>
      </c>
      <c r="Y38">
        <v>0</v>
      </c>
      <c r="Z38">
        <v>65.709999999999994</v>
      </c>
      <c r="AA38">
        <v>11.6</v>
      </c>
      <c r="AB38">
        <v>0</v>
      </c>
      <c r="AC38">
        <v>0</v>
      </c>
      <c r="AD38">
        <v>1</v>
      </c>
      <c r="AE38">
        <v>0</v>
      </c>
      <c r="AF38" t="s">
        <v>50</v>
      </c>
      <c r="AG38">
        <v>3.6640000000000001</v>
      </c>
      <c r="AH38">
        <v>2</v>
      </c>
      <c r="AI38">
        <v>16781739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ROW(Source!A36)</f>
        <v>36</v>
      </c>
      <c r="B39">
        <v>16781740</v>
      </c>
      <c r="C39">
        <v>16781735</v>
      </c>
      <c r="D39">
        <v>15167143</v>
      </c>
      <c r="E39">
        <v>1</v>
      </c>
      <c r="F39">
        <v>1</v>
      </c>
      <c r="G39">
        <v>1</v>
      </c>
      <c r="H39">
        <v>3</v>
      </c>
      <c r="I39" t="s">
        <v>697</v>
      </c>
      <c r="J39" t="s">
        <v>698</v>
      </c>
      <c r="K39" t="s">
        <v>699</v>
      </c>
      <c r="L39">
        <v>1327</v>
      </c>
      <c r="N39">
        <v>1005</v>
      </c>
      <c r="O39" t="s">
        <v>182</v>
      </c>
      <c r="P39" t="s">
        <v>182</v>
      </c>
      <c r="Q39">
        <v>1</v>
      </c>
      <c r="X39">
        <v>103</v>
      </c>
      <c r="Y39">
        <v>51.8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38</v>
      </c>
      <c r="AG39">
        <v>0</v>
      </c>
      <c r="AH39">
        <v>2</v>
      </c>
      <c r="AI39">
        <v>16781740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ROW(Source!A37)</f>
        <v>37</v>
      </c>
      <c r="B40">
        <v>16781736</v>
      </c>
      <c r="C40">
        <v>16781735</v>
      </c>
      <c r="D40">
        <v>15430397</v>
      </c>
      <c r="E40">
        <v>1</v>
      </c>
      <c r="F40">
        <v>1</v>
      </c>
      <c r="G40">
        <v>1</v>
      </c>
      <c r="H40">
        <v>1</v>
      </c>
      <c r="I40" t="s">
        <v>695</v>
      </c>
      <c r="J40" t="s">
        <v>6</v>
      </c>
      <c r="K40" t="s">
        <v>696</v>
      </c>
      <c r="L40">
        <v>1191</v>
      </c>
      <c r="N40">
        <v>1013</v>
      </c>
      <c r="O40" t="s">
        <v>660</v>
      </c>
      <c r="P40" t="s">
        <v>660</v>
      </c>
      <c r="Q40">
        <v>1</v>
      </c>
      <c r="X40">
        <v>102.46</v>
      </c>
      <c r="Y40">
        <v>0</v>
      </c>
      <c r="Z40">
        <v>0</v>
      </c>
      <c r="AA40">
        <v>0</v>
      </c>
      <c r="AB40">
        <v>9.4</v>
      </c>
      <c r="AC40">
        <v>0</v>
      </c>
      <c r="AD40">
        <v>1</v>
      </c>
      <c r="AE40">
        <v>1</v>
      </c>
      <c r="AF40" t="s">
        <v>50</v>
      </c>
      <c r="AG40">
        <v>81.968000000000004</v>
      </c>
      <c r="AH40">
        <v>2</v>
      </c>
      <c r="AI40">
        <v>16781736</v>
      </c>
      <c r="AJ40">
        <v>40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ROW(Source!A37)</f>
        <v>37</v>
      </c>
      <c r="B41">
        <v>16781737</v>
      </c>
      <c r="C41">
        <v>16781735</v>
      </c>
      <c r="D41">
        <v>15430395</v>
      </c>
      <c r="E41">
        <v>1</v>
      </c>
      <c r="F41">
        <v>1</v>
      </c>
      <c r="G41">
        <v>1</v>
      </c>
      <c r="H41">
        <v>1</v>
      </c>
      <c r="I41" t="s">
        <v>661</v>
      </c>
      <c r="J41" t="s">
        <v>6</v>
      </c>
      <c r="K41" t="s">
        <v>662</v>
      </c>
      <c r="L41">
        <v>1191</v>
      </c>
      <c r="N41">
        <v>1013</v>
      </c>
      <c r="O41" t="s">
        <v>660</v>
      </c>
      <c r="P41" t="s">
        <v>660</v>
      </c>
      <c r="Q41">
        <v>1</v>
      </c>
      <c r="X41">
        <v>5.34</v>
      </c>
      <c r="Y41">
        <v>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2</v>
      </c>
      <c r="AF41" t="s">
        <v>50</v>
      </c>
      <c r="AG41">
        <v>4.2720000000000002</v>
      </c>
      <c r="AH41">
        <v>2</v>
      </c>
      <c r="AI41">
        <v>16781737</v>
      </c>
      <c r="AJ41">
        <v>41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ROW(Source!A37)</f>
        <v>37</v>
      </c>
      <c r="B42">
        <v>16781738</v>
      </c>
      <c r="C42">
        <v>16781735</v>
      </c>
      <c r="D42">
        <v>15247974</v>
      </c>
      <c r="E42">
        <v>1</v>
      </c>
      <c r="F42">
        <v>1</v>
      </c>
      <c r="G42">
        <v>1</v>
      </c>
      <c r="H42">
        <v>2</v>
      </c>
      <c r="I42" t="s">
        <v>663</v>
      </c>
      <c r="J42" t="s">
        <v>664</v>
      </c>
      <c r="K42" t="s">
        <v>665</v>
      </c>
      <c r="L42">
        <v>1368</v>
      </c>
      <c r="N42">
        <v>1011</v>
      </c>
      <c r="O42" t="s">
        <v>666</v>
      </c>
      <c r="P42" t="s">
        <v>666</v>
      </c>
      <c r="Q42">
        <v>1</v>
      </c>
      <c r="X42">
        <v>0.76</v>
      </c>
      <c r="Y42">
        <v>0</v>
      </c>
      <c r="Z42">
        <v>31.26</v>
      </c>
      <c r="AA42">
        <v>13.5</v>
      </c>
      <c r="AB42">
        <v>0</v>
      </c>
      <c r="AC42">
        <v>0</v>
      </c>
      <c r="AD42">
        <v>1</v>
      </c>
      <c r="AE42">
        <v>0</v>
      </c>
      <c r="AF42" t="s">
        <v>50</v>
      </c>
      <c r="AG42">
        <v>0.6080000000000001</v>
      </c>
      <c r="AH42">
        <v>2</v>
      </c>
      <c r="AI42">
        <v>16781738</v>
      </c>
      <c r="AJ42">
        <v>42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ROW(Source!A37)</f>
        <v>37</v>
      </c>
      <c r="B43">
        <v>16781739</v>
      </c>
      <c r="C43">
        <v>16781735</v>
      </c>
      <c r="D43">
        <v>15249073</v>
      </c>
      <c r="E43">
        <v>1</v>
      </c>
      <c r="F43">
        <v>1</v>
      </c>
      <c r="G43">
        <v>1</v>
      </c>
      <c r="H43">
        <v>2</v>
      </c>
      <c r="I43" t="s">
        <v>674</v>
      </c>
      <c r="J43" t="s">
        <v>675</v>
      </c>
      <c r="K43" t="s">
        <v>676</v>
      </c>
      <c r="L43">
        <v>1368</v>
      </c>
      <c r="N43">
        <v>1011</v>
      </c>
      <c r="O43" t="s">
        <v>666</v>
      </c>
      <c r="P43" t="s">
        <v>666</v>
      </c>
      <c r="Q43">
        <v>1</v>
      </c>
      <c r="X43">
        <v>4.58</v>
      </c>
      <c r="Y43">
        <v>0</v>
      </c>
      <c r="Z43">
        <v>65.709999999999994</v>
      </c>
      <c r="AA43">
        <v>11.6</v>
      </c>
      <c r="AB43">
        <v>0</v>
      </c>
      <c r="AC43">
        <v>0</v>
      </c>
      <c r="AD43">
        <v>1</v>
      </c>
      <c r="AE43">
        <v>0</v>
      </c>
      <c r="AF43" t="s">
        <v>50</v>
      </c>
      <c r="AG43">
        <v>3.6640000000000001</v>
      </c>
      <c r="AH43">
        <v>2</v>
      </c>
      <c r="AI43">
        <v>16781739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ROW(Source!A37)</f>
        <v>37</v>
      </c>
      <c r="B44">
        <v>16781740</v>
      </c>
      <c r="C44">
        <v>16781735</v>
      </c>
      <c r="D44">
        <v>15167143</v>
      </c>
      <c r="E44">
        <v>1</v>
      </c>
      <c r="F44">
        <v>1</v>
      </c>
      <c r="G44">
        <v>1</v>
      </c>
      <c r="H44">
        <v>3</v>
      </c>
      <c r="I44" t="s">
        <v>697</v>
      </c>
      <c r="J44" t="s">
        <v>698</v>
      </c>
      <c r="K44" t="s">
        <v>699</v>
      </c>
      <c r="L44">
        <v>1327</v>
      </c>
      <c r="N44">
        <v>1005</v>
      </c>
      <c r="O44" t="s">
        <v>182</v>
      </c>
      <c r="P44" t="s">
        <v>182</v>
      </c>
      <c r="Q44">
        <v>1</v>
      </c>
      <c r="X44">
        <v>103</v>
      </c>
      <c r="Y44">
        <v>51.8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38</v>
      </c>
      <c r="AG44">
        <v>0</v>
      </c>
      <c r="AH44">
        <v>2</v>
      </c>
      <c r="AI44">
        <v>16781740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ROW(Source!A38)</f>
        <v>38</v>
      </c>
      <c r="B45">
        <v>16781767</v>
      </c>
      <c r="C45">
        <v>16781766</v>
      </c>
      <c r="D45">
        <v>15430447</v>
      </c>
      <c r="E45">
        <v>1</v>
      </c>
      <c r="F45">
        <v>1</v>
      </c>
      <c r="G45">
        <v>1</v>
      </c>
      <c r="H45">
        <v>1</v>
      </c>
      <c r="I45" t="s">
        <v>700</v>
      </c>
      <c r="J45" t="s">
        <v>6</v>
      </c>
      <c r="K45" t="s">
        <v>701</v>
      </c>
      <c r="L45">
        <v>1191</v>
      </c>
      <c r="N45">
        <v>1013</v>
      </c>
      <c r="O45" t="s">
        <v>660</v>
      </c>
      <c r="P45" t="s">
        <v>660</v>
      </c>
      <c r="Q45">
        <v>1</v>
      </c>
      <c r="X45">
        <v>308.47000000000003</v>
      </c>
      <c r="Y45">
        <v>0</v>
      </c>
      <c r="Z45">
        <v>0</v>
      </c>
      <c r="AA45">
        <v>0</v>
      </c>
      <c r="AB45">
        <v>9.07</v>
      </c>
      <c r="AC45">
        <v>0</v>
      </c>
      <c r="AD45">
        <v>1</v>
      </c>
      <c r="AE45">
        <v>1</v>
      </c>
      <c r="AF45" t="s">
        <v>62</v>
      </c>
      <c r="AG45">
        <v>215.929</v>
      </c>
      <c r="AH45">
        <v>2</v>
      </c>
      <c r="AI45">
        <v>16781767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ROW(Source!A38)</f>
        <v>38</v>
      </c>
      <c r="B46">
        <v>16781768</v>
      </c>
      <c r="C46">
        <v>16781766</v>
      </c>
      <c r="D46">
        <v>15430395</v>
      </c>
      <c r="E46">
        <v>1</v>
      </c>
      <c r="F46">
        <v>1</v>
      </c>
      <c r="G46">
        <v>1</v>
      </c>
      <c r="H46">
        <v>1</v>
      </c>
      <c r="I46" t="s">
        <v>661</v>
      </c>
      <c r="J46" t="s">
        <v>6</v>
      </c>
      <c r="K46" t="s">
        <v>662</v>
      </c>
      <c r="L46">
        <v>1191</v>
      </c>
      <c r="N46">
        <v>1013</v>
      </c>
      <c r="O46" t="s">
        <v>660</v>
      </c>
      <c r="P46" t="s">
        <v>660</v>
      </c>
      <c r="Q46">
        <v>1</v>
      </c>
      <c r="X46">
        <v>0.39</v>
      </c>
      <c r="Y46">
        <v>0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2</v>
      </c>
      <c r="AF46" t="s">
        <v>62</v>
      </c>
      <c r="AG46">
        <v>0.27299999999999996</v>
      </c>
      <c r="AH46">
        <v>2</v>
      </c>
      <c r="AI46">
        <v>16781768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ROW(Source!A38)</f>
        <v>38</v>
      </c>
      <c r="B47">
        <v>16781769</v>
      </c>
      <c r="C47">
        <v>16781766</v>
      </c>
      <c r="D47">
        <v>15247680</v>
      </c>
      <c r="E47">
        <v>1</v>
      </c>
      <c r="F47">
        <v>1</v>
      </c>
      <c r="G47">
        <v>1</v>
      </c>
      <c r="H47">
        <v>2</v>
      </c>
      <c r="I47" t="s">
        <v>671</v>
      </c>
      <c r="J47" t="s">
        <v>672</v>
      </c>
      <c r="K47" t="s">
        <v>673</v>
      </c>
      <c r="L47">
        <v>1368</v>
      </c>
      <c r="N47">
        <v>1011</v>
      </c>
      <c r="O47" t="s">
        <v>666</v>
      </c>
      <c r="P47" t="s">
        <v>666</v>
      </c>
      <c r="Q47">
        <v>1</v>
      </c>
      <c r="X47">
        <v>0.25</v>
      </c>
      <c r="Y47">
        <v>0</v>
      </c>
      <c r="Z47">
        <v>111.99</v>
      </c>
      <c r="AA47">
        <v>13.5</v>
      </c>
      <c r="AB47">
        <v>0</v>
      </c>
      <c r="AC47">
        <v>0</v>
      </c>
      <c r="AD47">
        <v>1</v>
      </c>
      <c r="AE47">
        <v>0</v>
      </c>
      <c r="AF47" t="s">
        <v>62</v>
      </c>
      <c r="AG47">
        <v>0.17499999999999999</v>
      </c>
      <c r="AH47">
        <v>2</v>
      </c>
      <c r="AI47">
        <v>16781769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ROW(Source!A38)</f>
        <v>38</v>
      </c>
      <c r="B48">
        <v>16781770</v>
      </c>
      <c r="C48">
        <v>16781766</v>
      </c>
      <c r="D48">
        <v>15247880</v>
      </c>
      <c r="E48">
        <v>1</v>
      </c>
      <c r="F48">
        <v>1</v>
      </c>
      <c r="G48">
        <v>1</v>
      </c>
      <c r="H48">
        <v>2</v>
      </c>
      <c r="I48" t="s">
        <v>702</v>
      </c>
      <c r="J48" t="s">
        <v>703</v>
      </c>
      <c r="K48" t="s">
        <v>704</v>
      </c>
      <c r="L48">
        <v>1368</v>
      </c>
      <c r="N48">
        <v>1011</v>
      </c>
      <c r="O48" t="s">
        <v>666</v>
      </c>
      <c r="P48" t="s">
        <v>666</v>
      </c>
      <c r="Q48">
        <v>1</v>
      </c>
      <c r="X48">
        <v>16.12</v>
      </c>
      <c r="Y48">
        <v>0</v>
      </c>
      <c r="Z48">
        <v>6.9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62</v>
      </c>
      <c r="AG48">
        <v>11.284000000000001</v>
      </c>
      <c r="AH48">
        <v>2</v>
      </c>
      <c r="AI48">
        <v>16781770</v>
      </c>
      <c r="AJ48">
        <v>48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ROW(Source!A38)</f>
        <v>38</v>
      </c>
      <c r="B49">
        <v>16781771</v>
      </c>
      <c r="C49">
        <v>16781766</v>
      </c>
      <c r="D49">
        <v>15249073</v>
      </c>
      <c r="E49">
        <v>1</v>
      </c>
      <c r="F49">
        <v>1</v>
      </c>
      <c r="G49">
        <v>1</v>
      </c>
      <c r="H49">
        <v>2</v>
      </c>
      <c r="I49" t="s">
        <v>674</v>
      </c>
      <c r="J49" t="s">
        <v>675</v>
      </c>
      <c r="K49" t="s">
        <v>676</v>
      </c>
      <c r="L49">
        <v>1368</v>
      </c>
      <c r="N49">
        <v>1011</v>
      </c>
      <c r="O49" t="s">
        <v>666</v>
      </c>
      <c r="P49" t="s">
        <v>666</v>
      </c>
      <c r="Q49">
        <v>1</v>
      </c>
      <c r="X49">
        <v>0.14000000000000001</v>
      </c>
      <c r="Y49">
        <v>0</v>
      </c>
      <c r="Z49">
        <v>65.709999999999994</v>
      </c>
      <c r="AA49">
        <v>11.6</v>
      </c>
      <c r="AB49">
        <v>0</v>
      </c>
      <c r="AC49">
        <v>0</v>
      </c>
      <c r="AD49">
        <v>1</v>
      </c>
      <c r="AE49">
        <v>0</v>
      </c>
      <c r="AF49" t="s">
        <v>62</v>
      </c>
      <c r="AG49">
        <v>9.8000000000000004E-2</v>
      </c>
      <c r="AH49">
        <v>2</v>
      </c>
      <c r="AI49">
        <v>16781771</v>
      </c>
      <c r="AJ49">
        <v>49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ROW(Source!A38)</f>
        <v>38</v>
      </c>
      <c r="B50">
        <v>16781772</v>
      </c>
      <c r="C50">
        <v>16781766</v>
      </c>
      <c r="D50">
        <v>15249308</v>
      </c>
      <c r="E50">
        <v>1</v>
      </c>
      <c r="F50">
        <v>1</v>
      </c>
      <c r="G50">
        <v>1</v>
      </c>
      <c r="H50">
        <v>2</v>
      </c>
      <c r="I50" t="s">
        <v>705</v>
      </c>
      <c r="J50" t="s">
        <v>706</v>
      </c>
      <c r="K50" t="s">
        <v>707</v>
      </c>
      <c r="L50">
        <v>1368</v>
      </c>
      <c r="N50">
        <v>1011</v>
      </c>
      <c r="O50" t="s">
        <v>666</v>
      </c>
      <c r="P50" t="s">
        <v>666</v>
      </c>
      <c r="Q50">
        <v>1</v>
      </c>
      <c r="X50">
        <v>1.04</v>
      </c>
      <c r="Y50">
        <v>0</v>
      </c>
      <c r="Z50">
        <v>1.2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62</v>
      </c>
      <c r="AG50">
        <v>0.72799999999999998</v>
      </c>
      <c r="AH50">
        <v>2</v>
      </c>
      <c r="AI50">
        <v>16781772</v>
      </c>
      <c r="AJ50">
        <v>50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ROW(Source!A38)</f>
        <v>38</v>
      </c>
      <c r="B51">
        <v>16781773</v>
      </c>
      <c r="C51">
        <v>16781766</v>
      </c>
      <c r="D51">
        <v>15249355</v>
      </c>
      <c r="E51">
        <v>1</v>
      </c>
      <c r="F51">
        <v>1</v>
      </c>
      <c r="G51">
        <v>1</v>
      </c>
      <c r="H51">
        <v>2</v>
      </c>
      <c r="I51" t="s">
        <v>708</v>
      </c>
      <c r="J51" t="s">
        <v>709</v>
      </c>
      <c r="K51" t="s">
        <v>710</v>
      </c>
      <c r="L51">
        <v>1368</v>
      </c>
      <c r="N51">
        <v>1011</v>
      </c>
      <c r="O51" t="s">
        <v>666</v>
      </c>
      <c r="P51" t="s">
        <v>666</v>
      </c>
      <c r="Q51">
        <v>1</v>
      </c>
      <c r="X51">
        <v>6.14</v>
      </c>
      <c r="Y51">
        <v>0</v>
      </c>
      <c r="Z51">
        <v>12.31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62</v>
      </c>
      <c r="AG51">
        <v>4.2979999999999992</v>
      </c>
      <c r="AH51">
        <v>2</v>
      </c>
      <c r="AI51">
        <v>16781773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ROW(Source!A38)</f>
        <v>38</v>
      </c>
      <c r="B52">
        <v>16781774</v>
      </c>
      <c r="C52">
        <v>16781766</v>
      </c>
      <c r="D52">
        <v>15165653</v>
      </c>
      <c r="E52">
        <v>1</v>
      </c>
      <c r="F52">
        <v>1</v>
      </c>
      <c r="G52">
        <v>1</v>
      </c>
      <c r="H52">
        <v>3</v>
      </c>
      <c r="I52" t="s">
        <v>711</v>
      </c>
      <c r="J52" t="s">
        <v>712</v>
      </c>
      <c r="K52" t="s">
        <v>713</v>
      </c>
      <c r="L52">
        <v>1339</v>
      </c>
      <c r="N52">
        <v>1007</v>
      </c>
      <c r="O52" t="s">
        <v>95</v>
      </c>
      <c r="P52" t="s">
        <v>95</v>
      </c>
      <c r="Q52">
        <v>1</v>
      </c>
      <c r="X52">
        <v>0.88</v>
      </c>
      <c r="Y52">
        <v>6.22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38</v>
      </c>
      <c r="AG52">
        <v>0</v>
      </c>
      <c r="AH52">
        <v>2</v>
      </c>
      <c r="AI52">
        <v>16781774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ROW(Source!A38)</f>
        <v>38</v>
      </c>
      <c r="B53">
        <v>16781775</v>
      </c>
      <c r="C53">
        <v>16781766</v>
      </c>
      <c r="D53">
        <v>15165660</v>
      </c>
      <c r="E53">
        <v>1</v>
      </c>
      <c r="F53">
        <v>1</v>
      </c>
      <c r="G53">
        <v>1</v>
      </c>
      <c r="H53">
        <v>3</v>
      </c>
      <c r="I53" t="s">
        <v>714</v>
      </c>
      <c r="J53" t="s">
        <v>715</v>
      </c>
      <c r="K53" t="s">
        <v>716</v>
      </c>
      <c r="L53">
        <v>1346</v>
      </c>
      <c r="N53">
        <v>1009</v>
      </c>
      <c r="O53" t="s">
        <v>201</v>
      </c>
      <c r="P53" t="s">
        <v>201</v>
      </c>
      <c r="Q53">
        <v>1</v>
      </c>
      <c r="X53">
        <v>0.26</v>
      </c>
      <c r="Y53">
        <v>6.09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38</v>
      </c>
      <c r="AG53">
        <v>0</v>
      </c>
      <c r="AH53">
        <v>2</v>
      </c>
      <c r="AI53">
        <v>16781775</v>
      </c>
      <c r="AJ53">
        <v>53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ROW(Source!A38)</f>
        <v>38</v>
      </c>
      <c r="B54">
        <v>16781776</v>
      </c>
      <c r="C54">
        <v>16781766</v>
      </c>
      <c r="D54">
        <v>15167766</v>
      </c>
      <c r="E54">
        <v>1</v>
      </c>
      <c r="F54">
        <v>1</v>
      </c>
      <c r="G54">
        <v>1</v>
      </c>
      <c r="H54">
        <v>3</v>
      </c>
      <c r="I54" t="s">
        <v>717</v>
      </c>
      <c r="J54" t="s">
        <v>718</v>
      </c>
      <c r="K54" t="s">
        <v>719</v>
      </c>
      <c r="L54">
        <v>1354</v>
      </c>
      <c r="N54">
        <v>1010</v>
      </c>
      <c r="O54" t="s">
        <v>378</v>
      </c>
      <c r="P54" t="s">
        <v>378</v>
      </c>
      <c r="Q54">
        <v>1</v>
      </c>
      <c r="X54">
        <v>8.73</v>
      </c>
      <c r="Y54">
        <v>4.5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38</v>
      </c>
      <c r="AG54">
        <v>0</v>
      </c>
      <c r="AH54">
        <v>2</v>
      </c>
      <c r="AI54">
        <v>16781776</v>
      </c>
      <c r="AJ54">
        <v>54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ROW(Source!A38)</f>
        <v>38</v>
      </c>
      <c r="B55">
        <v>16781777</v>
      </c>
      <c r="C55">
        <v>16781766</v>
      </c>
      <c r="D55">
        <v>15168753</v>
      </c>
      <c r="E55">
        <v>1</v>
      </c>
      <c r="F55">
        <v>1</v>
      </c>
      <c r="G55">
        <v>1</v>
      </c>
      <c r="H55">
        <v>3</v>
      </c>
      <c r="I55" t="s">
        <v>720</v>
      </c>
      <c r="J55" t="s">
        <v>721</v>
      </c>
      <c r="K55" t="s">
        <v>722</v>
      </c>
      <c r="L55">
        <v>1348</v>
      </c>
      <c r="N55">
        <v>1009</v>
      </c>
      <c r="O55" t="s">
        <v>193</v>
      </c>
      <c r="P55" t="s">
        <v>193</v>
      </c>
      <c r="Q55">
        <v>1000</v>
      </c>
      <c r="X55">
        <v>8.0000000000000002E-3</v>
      </c>
      <c r="Y55">
        <v>10749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38</v>
      </c>
      <c r="AG55">
        <v>0</v>
      </c>
      <c r="AH55">
        <v>2</v>
      </c>
      <c r="AI55">
        <v>16781777</v>
      </c>
      <c r="AJ55">
        <v>55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ROW(Source!A38)</f>
        <v>38</v>
      </c>
      <c r="B56">
        <v>16781778</v>
      </c>
      <c r="C56">
        <v>16781766</v>
      </c>
      <c r="D56">
        <v>15170039</v>
      </c>
      <c r="E56">
        <v>1</v>
      </c>
      <c r="F56">
        <v>1</v>
      </c>
      <c r="G56">
        <v>1</v>
      </c>
      <c r="H56">
        <v>3</v>
      </c>
      <c r="I56" t="s">
        <v>723</v>
      </c>
      <c r="J56" t="s">
        <v>724</v>
      </c>
      <c r="K56" t="s">
        <v>725</v>
      </c>
      <c r="L56">
        <v>1348</v>
      </c>
      <c r="N56">
        <v>1009</v>
      </c>
      <c r="O56" t="s">
        <v>193</v>
      </c>
      <c r="P56" t="s">
        <v>193</v>
      </c>
      <c r="Q56">
        <v>1000</v>
      </c>
      <c r="X56">
        <v>1.65E-3</v>
      </c>
      <c r="Y56">
        <v>11978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38</v>
      </c>
      <c r="AG56">
        <v>0</v>
      </c>
      <c r="AH56">
        <v>2</v>
      </c>
      <c r="AI56">
        <v>16781778</v>
      </c>
      <c r="AJ56">
        <v>56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ROW(Source!A38)</f>
        <v>38</v>
      </c>
      <c r="B57">
        <v>16781779</v>
      </c>
      <c r="C57">
        <v>16781766</v>
      </c>
      <c r="D57">
        <v>15171018</v>
      </c>
      <c r="E57">
        <v>1</v>
      </c>
      <c r="F57">
        <v>1</v>
      </c>
      <c r="G57">
        <v>1</v>
      </c>
      <c r="H57">
        <v>3</v>
      </c>
      <c r="I57" t="s">
        <v>726</v>
      </c>
      <c r="J57" t="s">
        <v>727</v>
      </c>
      <c r="K57" t="s">
        <v>728</v>
      </c>
      <c r="L57">
        <v>1346</v>
      </c>
      <c r="N57">
        <v>1009</v>
      </c>
      <c r="O57" t="s">
        <v>201</v>
      </c>
      <c r="P57" t="s">
        <v>201</v>
      </c>
      <c r="Q57">
        <v>1</v>
      </c>
      <c r="X57">
        <v>11.68</v>
      </c>
      <c r="Y57">
        <v>1.82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38</v>
      </c>
      <c r="AG57">
        <v>0</v>
      </c>
      <c r="AH57">
        <v>2</v>
      </c>
      <c r="AI57">
        <v>16781779</v>
      </c>
      <c r="AJ57">
        <v>57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ROW(Source!A38)</f>
        <v>38</v>
      </c>
      <c r="B58">
        <v>16781780</v>
      </c>
      <c r="C58">
        <v>16781766</v>
      </c>
      <c r="D58">
        <v>15171021</v>
      </c>
      <c r="E58">
        <v>1</v>
      </c>
      <c r="F58">
        <v>1</v>
      </c>
      <c r="G58">
        <v>1</v>
      </c>
      <c r="H58">
        <v>3</v>
      </c>
      <c r="I58" t="s">
        <v>729</v>
      </c>
      <c r="J58" t="s">
        <v>730</v>
      </c>
      <c r="K58" t="s">
        <v>731</v>
      </c>
      <c r="L58">
        <v>1348</v>
      </c>
      <c r="N58">
        <v>1009</v>
      </c>
      <c r="O58" t="s">
        <v>193</v>
      </c>
      <c r="P58" t="s">
        <v>193</v>
      </c>
      <c r="Q58">
        <v>1000</v>
      </c>
      <c r="X58">
        <v>2.7999999999999998E-4</v>
      </c>
      <c r="Y58">
        <v>37900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38</v>
      </c>
      <c r="AG58">
        <v>0</v>
      </c>
      <c r="AH58">
        <v>2</v>
      </c>
      <c r="AI58">
        <v>16781780</v>
      </c>
      <c r="AJ58">
        <v>58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ROW(Source!A38)</f>
        <v>38</v>
      </c>
      <c r="B59">
        <v>16781781</v>
      </c>
      <c r="C59">
        <v>16781766</v>
      </c>
      <c r="D59">
        <v>15188765</v>
      </c>
      <c r="E59">
        <v>1</v>
      </c>
      <c r="F59">
        <v>1</v>
      </c>
      <c r="G59">
        <v>1</v>
      </c>
      <c r="H59">
        <v>3</v>
      </c>
      <c r="I59" t="s">
        <v>732</v>
      </c>
      <c r="J59" t="s">
        <v>733</v>
      </c>
      <c r="K59" t="s">
        <v>734</v>
      </c>
      <c r="L59">
        <v>1348</v>
      </c>
      <c r="N59">
        <v>1009</v>
      </c>
      <c r="O59" t="s">
        <v>193</v>
      </c>
      <c r="P59" t="s">
        <v>193</v>
      </c>
      <c r="Q59">
        <v>1000</v>
      </c>
      <c r="X59">
        <v>0.02</v>
      </c>
      <c r="Y59">
        <v>7712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38</v>
      </c>
      <c r="AG59">
        <v>0</v>
      </c>
      <c r="AH59">
        <v>2</v>
      </c>
      <c r="AI59">
        <v>16781781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ROW(Source!A38)</f>
        <v>38</v>
      </c>
      <c r="B60">
        <v>16781782</v>
      </c>
      <c r="C60">
        <v>16781766</v>
      </c>
      <c r="D60">
        <v>15162347</v>
      </c>
      <c r="E60">
        <v>17</v>
      </c>
      <c r="F60">
        <v>1</v>
      </c>
      <c r="G60">
        <v>1</v>
      </c>
      <c r="H60">
        <v>3</v>
      </c>
      <c r="I60" t="s">
        <v>1072</v>
      </c>
      <c r="J60" t="s">
        <v>6</v>
      </c>
      <c r="K60" t="s">
        <v>1073</v>
      </c>
      <c r="L60">
        <v>1348</v>
      </c>
      <c r="N60">
        <v>1009</v>
      </c>
      <c r="O60" t="s">
        <v>193</v>
      </c>
      <c r="P60" t="s">
        <v>193</v>
      </c>
      <c r="Q60">
        <v>1000</v>
      </c>
      <c r="X60">
        <v>0</v>
      </c>
      <c r="Y60">
        <v>0</v>
      </c>
      <c r="Z60">
        <v>0</v>
      </c>
      <c r="AA60">
        <v>0</v>
      </c>
      <c r="AB60">
        <v>0</v>
      </c>
      <c r="AC60">
        <v>1</v>
      </c>
      <c r="AD60">
        <v>0</v>
      </c>
      <c r="AE60">
        <v>0</v>
      </c>
      <c r="AF60" t="s">
        <v>38</v>
      </c>
      <c r="AG60">
        <v>0</v>
      </c>
      <c r="AH60">
        <v>3</v>
      </c>
      <c r="AI60">
        <v>-1</v>
      </c>
      <c r="AJ60" t="s">
        <v>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ROW(Source!A38)</f>
        <v>38</v>
      </c>
      <c r="B61">
        <v>16781783</v>
      </c>
      <c r="C61">
        <v>16781766</v>
      </c>
      <c r="D61">
        <v>15190794</v>
      </c>
      <c r="E61">
        <v>1</v>
      </c>
      <c r="F61">
        <v>1</v>
      </c>
      <c r="G61">
        <v>1</v>
      </c>
      <c r="H61">
        <v>3</v>
      </c>
      <c r="I61" t="s">
        <v>735</v>
      </c>
      <c r="J61" t="s">
        <v>736</v>
      </c>
      <c r="K61" t="s">
        <v>737</v>
      </c>
      <c r="L61">
        <v>1302</v>
      </c>
      <c r="N61">
        <v>1003</v>
      </c>
      <c r="O61" t="s">
        <v>738</v>
      </c>
      <c r="P61" t="s">
        <v>738</v>
      </c>
      <c r="Q61">
        <v>10</v>
      </c>
      <c r="X61">
        <v>0.09</v>
      </c>
      <c r="Y61">
        <v>50.24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38</v>
      </c>
      <c r="AG61">
        <v>0</v>
      </c>
      <c r="AH61">
        <v>2</v>
      </c>
      <c r="AI61">
        <v>16781783</v>
      </c>
      <c r="AJ61">
        <v>60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ROW(Source!A38)</f>
        <v>38</v>
      </c>
      <c r="B62">
        <v>16781784</v>
      </c>
      <c r="C62">
        <v>16781766</v>
      </c>
      <c r="D62">
        <v>15162329</v>
      </c>
      <c r="E62">
        <v>17</v>
      </c>
      <c r="F62">
        <v>1</v>
      </c>
      <c r="G62">
        <v>1</v>
      </c>
      <c r="H62">
        <v>3</v>
      </c>
      <c r="I62" t="s">
        <v>1074</v>
      </c>
      <c r="J62" t="s">
        <v>6</v>
      </c>
      <c r="K62" t="s">
        <v>1075</v>
      </c>
      <c r="L62">
        <v>1348</v>
      </c>
      <c r="N62">
        <v>1009</v>
      </c>
      <c r="O62" t="s">
        <v>193</v>
      </c>
      <c r="P62" t="s">
        <v>193</v>
      </c>
      <c r="Q62">
        <v>1000</v>
      </c>
      <c r="X62">
        <v>0</v>
      </c>
      <c r="Y62">
        <v>0</v>
      </c>
      <c r="Z62">
        <v>0</v>
      </c>
      <c r="AA62">
        <v>0</v>
      </c>
      <c r="AB62">
        <v>0</v>
      </c>
      <c r="AC62">
        <v>1</v>
      </c>
      <c r="AD62">
        <v>0</v>
      </c>
      <c r="AE62">
        <v>0</v>
      </c>
      <c r="AF62" t="s">
        <v>38</v>
      </c>
      <c r="AG62">
        <v>0</v>
      </c>
      <c r="AH62">
        <v>3</v>
      </c>
      <c r="AI62">
        <v>-1</v>
      </c>
      <c r="AJ62" t="s">
        <v>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ROW(Source!A38)</f>
        <v>38</v>
      </c>
      <c r="B63">
        <v>16781785</v>
      </c>
      <c r="C63">
        <v>16781766</v>
      </c>
      <c r="D63">
        <v>15195820</v>
      </c>
      <c r="E63">
        <v>1</v>
      </c>
      <c r="F63">
        <v>1</v>
      </c>
      <c r="G63">
        <v>1</v>
      </c>
      <c r="H63">
        <v>3</v>
      </c>
      <c r="I63" t="s">
        <v>739</v>
      </c>
      <c r="J63" t="s">
        <v>740</v>
      </c>
      <c r="K63" t="s">
        <v>741</v>
      </c>
      <c r="L63">
        <v>1339</v>
      </c>
      <c r="N63">
        <v>1007</v>
      </c>
      <c r="O63" t="s">
        <v>95</v>
      </c>
      <c r="P63" t="s">
        <v>95</v>
      </c>
      <c r="Q63">
        <v>1</v>
      </c>
      <c r="X63">
        <v>0.17</v>
      </c>
      <c r="Y63">
        <v>1700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38</v>
      </c>
      <c r="AG63">
        <v>0</v>
      </c>
      <c r="AH63">
        <v>2</v>
      </c>
      <c r="AI63">
        <v>16781785</v>
      </c>
      <c r="AJ63">
        <v>61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ROW(Source!A39)</f>
        <v>39</v>
      </c>
      <c r="B64">
        <v>16781767</v>
      </c>
      <c r="C64">
        <v>16781766</v>
      </c>
      <c r="D64">
        <v>15430447</v>
      </c>
      <c r="E64">
        <v>1</v>
      </c>
      <c r="F64">
        <v>1</v>
      </c>
      <c r="G64">
        <v>1</v>
      </c>
      <c r="H64">
        <v>1</v>
      </c>
      <c r="I64" t="s">
        <v>700</v>
      </c>
      <c r="J64" t="s">
        <v>6</v>
      </c>
      <c r="K64" t="s">
        <v>701</v>
      </c>
      <c r="L64">
        <v>1191</v>
      </c>
      <c r="N64">
        <v>1013</v>
      </c>
      <c r="O64" t="s">
        <v>660</v>
      </c>
      <c r="P64" t="s">
        <v>660</v>
      </c>
      <c r="Q64">
        <v>1</v>
      </c>
      <c r="X64">
        <v>308.47000000000003</v>
      </c>
      <c r="Y64">
        <v>0</v>
      </c>
      <c r="Z64">
        <v>0</v>
      </c>
      <c r="AA64">
        <v>0</v>
      </c>
      <c r="AB64">
        <v>9.07</v>
      </c>
      <c r="AC64">
        <v>0</v>
      </c>
      <c r="AD64">
        <v>1</v>
      </c>
      <c r="AE64">
        <v>1</v>
      </c>
      <c r="AF64" t="s">
        <v>62</v>
      </c>
      <c r="AG64">
        <v>215.929</v>
      </c>
      <c r="AH64">
        <v>2</v>
      </c>
      <c r="AI64">
        <v>16781767</v>
      </c>
      <c r="AJ64">
        <v>62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ROW(Source!A39)</f>
        <v>39</v>
      </c>
      <c r="B65">
        <v>16781768</v>
      </c>
      <c r="C65">
        <v>16781766</v>
      </c>
      <c r="D65">
        <v>15430395</v>
      </c>
      <c r="E65">
        <v>1</v>
      </c>
      <c r="F65">
        <v>1</v>
      </c>
      <c r="G65">
        <v>1</v>
      </c>
      <c r="H65">
        <v>1</v>
      </c>
      <c r="I65" t="s">
        <v>661</v>
      </c>
      <c r="J65" t="s">
        <v>6</v>
      </c>
      <c r="K65" t="s">
        <v>662</v>
      </c>
      <c r="L65">
        <v>1191</v>
      </c>
      <c r="N65">
        <v>1013</v>
      </c>
      <c r="O65" t="s">
        <v>660</v>
      </c>
      <c r="P65" t="s">
        <v>660</v>
      </c>
      <c r="Q65">
        <v>1</v>
      </c>
      <c r="X65">
        <v>0.39</v>
      </c>
      <c r="Y65">
        <v>0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2</v>
      </c>
      <c r="AF65" t="s">
        <v>62</v>
      </c>
      <c r="AG65">
        <v>0.27299999999999996</v>
      </c>
      <c r="AH65">
        <v>2</v>
      </c>
      <c r="AI65">
        <v>16781768</v>
      </c>
      <c r="AJ65">
        <v>63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ROW(Source!A39)</f>
        <v>39</v>
      </c>
      <c r="B66">
        <v>16781769</v>
      </c>
      <c r="C66">
        <v>16781766</v>
      </c>
      <c r="D66">
        <v>15247680</v>
      </c>
      <c r="E66">
        <v>1</v>
      </c>
      <c r="F66">
        <v>1</v>
      </c>
      <c r="G66">
        <v>1</v>
      </c>
      <c r="H66">
        <v>2</v>
      </c>
      <c r="I66" t="s">
        <v>671</v>
      </c>
      <c r="J66" t="s">
        <v>672</v>
      </c>
      <c r="K66" t="s">
        <v>673</v>
      </c>
      <c r="L66">
        <v>1368</v>
      </c>
      <c r="N66">
        <v>1011</v>
      </c>
      <c r="O66" t="s">
        <v>666</v>
      </c>
      <c r="P66" t="s">
        <v>666</v>
      </c>
      <c r="Q66">
        <v>1</v>
      </c>
      <c r="X66">
        <v>0.25</v>
      </c>
      <c r="Y66">
        <v>0</v>
      </c>
      <c r="Z66">
        <v>111.99</v>
      </c>
      <c r="AA66">
        <v>13.5</v>
      </c>
      <c r="AB66">
        <v>0</v>
      </c>
      <c r="AC66">
        <v>0</v>
      </c>
      <c r="AD66">
        <v>1</v>
      </c>
      <c r="AE66">
        <v>0</v>
      </c>
      <c r="AF66" t="s">
        <v>62</v>
      </c>
      <c r="AG66">
        <v>0.17499999999999999</v>
      </c>
      <c r="AH66">
        <v>2</v>
      </c>
      <c r="AI66">
        <v>16781769</v>
      </c>
      <c r="AJ66">
        <v>64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ROW(Source!A39)</f>
        <v>39</v>
      </c>
      <c r="B67">
        <v>16781770</v>
      </c>
      <c r="C67">
        <v>16781766</v>
      </c>
      <c r="D67">
        <v>15247880</v>
      </c>
      <c r="E67">
        <v>1</v>
      </c>
      <c r="F67">
        <v>1</v>
      </c>
      <c r="G67">
        <v>1</v>
      </c>
      <c r="H67">
        <v>2</v>
      </c>
      <c r="I67" t="s">
        <v>702</v>
      </c>
      <c r="J67" t="s">
        <v>703</v>
      </c>
      <c r="K67" t="s">
        <v>704</v>
      </c>
      <c r="L67">
        <v>1368</v>
      </c>
      <c r="N67">
        <v>1011</v>
      </c>
      <c r="O67" t="s">
        <v>666</v>
      </c>
      <c r="P67" t="s">
        <v>666</v>
      </c>
      <c r="Q67">
        <v>1</v>
      </c>
      <c r="X67">
        <v>16.12</v>
      </c>
      <c r="Y67">
        <v>0</v>
      </c>
      <c r="Z67">
        <v>6.9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62</v>
      </c>
      <c r="AG67">
        <v>11.284000000000001</v>
      </c>
      <c r="AH67">
        <v>2</v>
      </c>
      <c r="AI67">
        <v>16781770</v>
      </c>
      <c r="AJ67">
        <v>65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ROW(Source!A39)</f>
        <v>39</v>
      </c>
      <c r="B68">
        <v>16781771</v>
      </c>
      <c r="C68">
        <v>16781766</v>
      </c>
      <c r="D68">
        <v>15249073</v>
      </c>
      <c r="E68">
        <v>1</v>
      </c>
      <c r="F68">
        <v>1</v>
      </c>
      <c r="G68">
        <v>1</v>
      </c>
      <c r="H68">
        <v>2</v>
      </c>
      <c r="I68" t="s">
        <v>674</v>
      </c>
      <c r="J68" t="s">
        <v>675</v>
      </c>
      <c r="K68" t="s">
        <v>676</v>
      </c>
      <c r="L68">
        <v>1368</v>
      </c>
      <c r="N68">
        <v>1011</v>
      </c>
      <c r="O68" t="s">
        <v>666</v>
      </c>
      <c r="P68" t="s">
        <v>666</v>
      </c>
      <c r="Q68">
        <v>1</v>
      </c>
      <c r="X68">
        <v>0.14000000000000001</v>
      </c>
      <c r="Y68">
        <v>0</v>
      </c>
      <c r="Z68">
        <v>65.709999999999994</v>
      </c>
      <c r="AA68">
        <v>11.6</v>
      </c>
      <c r="AB68">
        <v>0</v>
      </c>
      <c r="AC68">
        <v>0</v>
      </c>
      <c r="AD68">
        <v>1</v>
      </c>
      <c r="AE68">
        <v>0</v>
      </c>
      <c r="AF68" t="s">
        <v>62</v>
      </c>
      <c r="AG68">
        <v>9.8000000000000004E-2</v>
      </c>
      <c r="AH68">
        <v>2</v>
      </c>
      <c r="AI68">
        <v>16781771</v>
      </c>
      <c r="AJ68">
        <v>66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ROW(Source!A39)</f>
        <v>39</v>
      </c>
      <c r="B69">
        <v>16781772</v>
      </c>
      <c r="C69">
        <v>16781766</v>
      </c>
      <c r="D69">
        <v>15249308</v>
      </c>
      <c r="E69">
        <v>1</v>
      </c>
      <c r="F69">
        <v>1</v>
      </c>
      <c r="G69">
        <v>1</v>
      </c>
      <c r="H69">
        <v>2</v>
      </c>
      <c r="I69" t="s">
        <v>705</v>
      </c>
      <c r="J69" t="s">
        <v>706</v>
      </c>
      <c r="K69" t="s">
        <v>707</v>
      </c>
      <c r="L69">
        <v>1368</v>
      </c>
      <c r="N69">
        <v>1011</v>
      </c>
      <c r="O69" t="s">
        <v>666</v>
      </c>
      <c r="P69" t="s">
        <v>666</v>
      </c>
      <c r="Q69">
        <v>1</v>
      </c>
      <c r="X69">
        <v>1.04</v>
      </c>
      <c r="Y69">
        <v>0</v>
      </c>
      <c r="Z69">
        <v>1.2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62</v>
      </c>
      <c r="AG69">
        <v>0.72799999999999998</v>
      </c>
      <c r="AH69">
        <v>2</v>
      </c>
      <c r="AI69">
        <v>16781772</v>
      </c>
      <c r="AJ69">
        <v>67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ROW(Source!A39)</f>
        <v>39</v>
      </c>
      <c r="B70">
        <v>16781773</v>
      </c>
      <c r="C70">
        <v>16781766</v>
      </c>
      <c r="D70">
        <v>15249355</v>
      </c>
      <c r="E70">
        <v>1</v>
      </c>
      <c r="F70">
        <v>1</v>
      </c>
      <c r="G70">
        <v>1</v>
      </c>
      <c r="H70">
        <v>2</v>
      </c>
      <c r="I70" t="s">
        <v>708</v>
      </c>
      <c r="J70" t="s">
        <v>709</v>
      </c>
      <c r="K70" t="s">
        <v>710</v>
      </c>
      <c r="L70">
        <v>1368</v>
      </c>
      <c r="N70">
        <v>1011</v>
      </c>
      <c r="O70" t="s">
        <v>666</v>
      </c>
      <c r="P70" t="s">
        <v>666</v>
      </c>
      <c r="Q70">
        <v>1</v>
      </c>
      <c r="X70">
        <v>6.14</v>
      </c>
      <c r="Y70">
        <v>0</v>
      </c>
      <c r="Z70">
        <v>12.31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62</v>
      </c>
      <c r="AG70">
        <v>4.2979999999999992</v>
      </c>
      <c r="AH70">
        <v>2</v>
      </c>
      <c r="AI70">
        <v>16781773</v>
      </c>
      <c r="AJ70">
        <v>68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ROW(Source!A39)</f>
        <v>39</v>
      </c>
      <c r="B71">
        <v>16781774</v>
      </c>
      <c r="C71">
        <v>16781766</v>
      </c>
      <c r="D71">
        <v>15165653</v>
      </c>
      <c r="E71">
        <v>1</v>
      </c>
      <c r="F71">
        <v>1</v>
      </c>
      <c r="G71">
        <v>1</v>
      </c>
      <c r="H71">
        <v>3</v>
      </c>
      <c r="I71" t="s">
        <v>711</v>
      </c>
      <c r="J71" t="s">
        <v>712</v>
      </c>
      <c r="K71" t="s">
        <v>713</v>
      </c>
      <c r="L71">
        <v>1339</v>
      </c>
      <c r="N71">
        <v>1007</v>
      </c>
      <c r="O71" t="s">
        <v>95</v>
      </c>
      <c r="P71" t="s">
        <v>95</v>
      </c>
      <c r="Q71">
        <v>1</v>
      </c>
      <c r="X71">
        <v>0.88</v>
      </c>
      <c r="Y71">
        <v>6.22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38</v>
      </c>
      <c r="AG71">
        <v>0</v>
      </c>
      <c r="AH71">
        <v>2</v>
      </c>
      <c r="AI71">
        <v>16781774</v>
      </c>
      <c r="AJ71">
        <v>69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ROW(Source!A39)</f>
        <v>39</v>
      </c>
      <c r="B72">
        <v>16781775</v>
      </c>
      <c r="C72">
        <v>16781766</v>
      </c>
      <c r="D72">
        <v>15165660</v>
      </c>
      <c r="E72">
        <v>1</v>
      </c>
      <c r="F72">
        <v>1</v>
      </c>
      <c r="G72">
        <v>1</v>
      </c>
      <c r="H72">
        <v>3</v>
      </c>
      <c r="I72" t="s">
        <v>714</v>
      </c>
      <c r="J72" t="s">
        <v>715</v>
      </c>
      <c r="K72" t="s">
        <v>716</v>
      </c>
      <c r="L72">
        <v>1346</v>
      </c>
      <c r="N72">
        <v>1009</v>
      </c>
      <c r="O72" t="s">
        <v>201</v>
      </c>
      <c r="P72" t="s">
        <v>201</v>
      </c>
      <c r="Q72">
        <v>1</v>
      </c>
      <c r="X72">
        <v>0.26</v>
      </c>
      <c r="Y72">
        <v>6.09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38</v>
      </c>
      <c r="AG72">
        <v>0</v>
      </c>
      <c r="AH72">
        <v>2</v>
      </c>
      <c r="AI72">
        <v>16781775</v>
      </c>
      <c r="AJ72">
        <v>70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ROW(Source!A39)</f>
        <v>39</v>
      </c>
      <c r="B73">
        <v>16781776</v>
      </c>
      <c r="C73">
        <v>16781766</v>
      </c>
      <c r="D73">
        <v>15167766</v>
      </c>
      <c r="E73">
        <v>1</v>
      </c>
      <c r="F73">
        <v>1</v>
      </c>
      <c r="G73">
        <v>1</v>
      </c>
      <c r="H73">
        <v>3</v>
      </c>
      <c r="I73" t="s">
        <v>717</v>
      </c>
      <c r="J73" t="s">
        <v>718</v>
      </c>
      <c r="K73" t="s">
        <v>719</v>
      </c>
      <c r="L73">
        <v>1354</v>
      </c>
      <c r="N73">
        <v>1010</v>
      </c>
      <c r="O73" t="s">
        <v>378</v>
      </c>
      <c r="P73" t="s">
        <v>378</v>
      </c>
      <c r="Q73">
        <v>1</v>
      </c>
      <c r="X73">
        <v>8.73</v>
      </c>
      <c r="Y73">
        <v>4.5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38</v>
      </c>
      <c r="AG73">
        <v>0</v>
      </c>
      <c r="AH73">
        <v>2</v>
      </c>
      <c r="AI73">
        <v>16781776</v>
      </c>
      <c r="AJ73">
        <v>71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ROW(Source!A39)</f>
        <v>39</v>
      </c>
      <c r="B74">
        <v>16781777</v>
      </c>
      <c r="C74">
        <v>16781766</v>
      </c>
      <c r="D74">
        <v>15168753</v>
      </c>
      <c r="E74">
        <v>1</v>
      </c>
      <c r="F74">
        <v>1</v>
      </c>
      <c r="G74">
        <v>1</v>
      </c>
      <c r="H74">
        <v>3</v>
      </c>
      <c r="I74" t="s">
        <v>720</v>
      </c>
      <c r="J74" t="s">
        <v>721</v>
      </c>
      <c r="K74" t="s">
        <v>722</v>
      </c>
      <c r="L74">
        <v>1348</v>
      </c>
      <c r="N74">
        <v>1009</v>
      </c>
      <c r="O74" t="s">
        <v>193</v>
      </c>
      <c r="P74" t="s">
        <v>193</v>
      </c>
      <c r="Q74">
        <v>1000</v>
      </c>
      <c r="X74">
        <v>8.0000000000000002E-3</v>
      </c>
      <c r="Y74">
        <v>10749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38</v>
      </c>
      <c r="AG74">
        <v>0</v>
      </c>
      <c r="AH74">
        <v>2</v>
      </c>
      <c r="AI74">
        <v>16781777</v>
      </c>
      <c r="AJ74">
        <v>72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ROW(Source!A39)</f>
        <v>39</v>
      </c>
      <c r="B75">
        <v>16781778</v>
      </c>
      <c r="C75">
        <v>16781766</v>
      </c>
      <c r="D75">
        <v>15170039</v>
      </c>
      <c r="E75">
        <v>1</v>
      </c>
      <c r="F75">
        <v>1</v>
      </c>
      <c r="G75">
        <v>1</v>
      </c>
      <c r="H75">
        <v>3</v>
      </c>
      <c r="I75" t="s">
        <v>723</v>
      </c>
      <c r="J75" t="s">
        <v>724</v>
      </c>
      <c r="K75" t="s">
        <v>725</v>
      </c>
      <c r="L75">
        <v>1348</v>
      </c>
      <c r="N75">
        <v>1009</v>
      </c>
      <c r="O75" t="s">
        <v>193</v>
      </c>
      <c r="P75" t="s">
        <v>193</v>
      </c>
      <c r="Q75">
        <v>1000</v>
      </c>
      <c r="X75">
        <v>1.65E-3</v>
      </c>
      <c r="Y75">
        <v>11978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38</v>
      </c>
      <c r="AG75">
        <v>0</v>
      </c>
      <c r="AH75">
        <v>2</v>
      </c>
      <c r="AI75">
        <v>16781778</v>
      </c>
      <c r="AJ75">
        <v>73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ROW(Source!A39)</f>
        <v>39</v>
      </c>
      <c r="B76">
        <v>16781779</v>
      </c>
      <c r="C76">
        <v>16781766</v>
      </c>
      <c r="D76">
        <v>15171018</v>
      </c>
      <c r="E76">
        <v>1</v>
      </c>
      <c r="F76">
        <v>1</v>
      </c>
      <c r="G76">
        <v>1</v>
      </c>
      <c r="H76">
        <v>3</v>
      </c>
      <c r="I76" t="s">
        <v>726</v>
      </c>
      <c r="J76" t="s">
        <v>727</v>
      </c>
      <c r="K76" t="s">
        <v>728</v>
      </c>
      <c r="L76">
        <v>1346</v>
      </c>
      <c r="N76">
        <v>1009</v>
      </c>
      <c r="O76" t="s">
        <v>201</v>
      </c>
      <c r="P76" t="s">
        <v>201</v>
      </c>
      <c r="Q76">
        <v>1</v>
      </c>
      <c r="X76">
        <v>11.68</v>
      </c>
      <c r="Y76">
        <v>1.82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38</v>
      </c>
      <c r="AG76">
        <v>0</v>
      </c>
      <c r="AH76">
        <v>2</v>
      </c>
      <c r="AI76">
        <v>16781779</v>
      </c>
      <c r="AJ76">
        <v>74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ROW(Source!A39)</f>
        <v>39</v>
      </c>
      <c r="B77">
        <v>16781780</v>
      </c>
      <c r="C77">
        <v>16781766</v>
      </c>
      <c r="D77">
        <v>15171021</v>
      </c>
      <c r="E77">
        <v>1</v>
      </c>
      <c r="F77">
        <v>1</v>
      </c>
      <c r="G77">
        <v>1</v>
      </c>
      <c r="H77">
        <v>3</v>
      </c>
      <c r="I77" t="s">
        <v>729</v>
      </c>
      <c r="J77" t="s">
        <v>730</v>
      </c>
      <c r="K77" t="s">
        <v>731</v>
      </c>
      <c r="L77">
        <v>1348</v>
      </c>
      <c r="N77">
        <v>1009</v>
      </c>
      <c r="O77" t="s">
        <v>193</v>
      </c>
      <c r="P77" t="s">
        <v>193</v>
      </c>
      <c r="Q77">
        <v>1000</v>
      </c>
      <c r="X77">
        <v>2.7999999999999998E-4</v>
      </c>
      <c r="Y77">
        <v>37900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38</v>
      </c>
      <c r="AG77">
        <v>0</v>
      </c>
      <c r="AH77">
        <v>2</v>
      </c>
      <c r="AI77">
        <v>16781780</v>
      </c>
      <c r="AJ77">
        <v>75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ROW(Source!A39)</f>
        <v>39</v>
      </c>
      <c r="B78">
        <v>16781781</v>
      </c>
      <c r="C78">
        <v>16781766</v>
      </c>
      <c r="D78">
        <v>15188765</v>
      </c>
      <c r="E78">
        <v>1</v>
      </c>
      <c r="F78">
        <v>1</v>
      </c>
      <c r="G78">
        <v>1</v>
      </c>
      <c r="H78">
        <v>3</v>
      </c>
      <c r="I78" t="s">
        <v>732</v>
      </c>
      <c r="J78" t="s">
        <v>733</v>
      </c>
      <c r="K78" t="s">
        <v>734</v>
      </c>
      <c r="L78">
        <v>1348</v>
      </c>
      <c r="N78">
        <v>1009</v>
      </c>
      <c r="O78" t="s">
        <v>193</v>
      </c>
      <c r="P78" t="s">
        <v>193</v>
      </c>
      <c r="Q78">
        <v>1000</v>
      </c>
      <c r="X78">
        <v>0.02</v>
      </c>
      <c r="Y78">
        <v>7712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38</v>
      </c>
      <c r="AG78">
        <v>0</v>
      </c>
      <c r="AH78">
        <v>2</v>
      </c>
      <c r="AI78">
        <v>16781781</v>
      </c>
      <c r="AJ78">
        <v>76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ROW(Source!A39)</f>
        <v>39</v>
      </c>
      <c r="B79">
        <v>16781782</v>
      </c>
      <c r="C79">
        <v>16781766</v>
      </c>
      <c r="D79">
        <v>15162347</v>
      </c>
      <c r="E79">
        <v>17</v>
      </c>
      <c r="F79">
        <v>1</v>
      </c>
      <c r="G79">
        <v>1</v>
      </c>
      <c r="H79">
        <v>3</v>
      </c>
      <c r="I79" t="s">
        <v>1072</v>
      </c>
      <c r="J79" t="s">
        <v>6</v>
      </c>
      <c r="K79" t="s">
        <v>1073</v>
      </c>
      <c r="L79">
        <v>1348</v>
      </c>
      <c r="N79">
        <v>1009</v>
      </c>
      <c r="O79" t="s">
        <v>193</v>
      </c>
      <c r="P79" t="s">
        <v>193</v>
      </c>
      <c r="Q79">
        <v>1000</v>
      </c>
      <c r="X79">
        <v>0</v>
      </c>
      <c r="Y79">
        <v>0</v>
      </c>
      <c r="Z79">
        <v>0</v>
      </c>
      <c r="AA79">
        <v>0</v>
      </c>
      <c r="AB79">
        <v>0</v>
      </c>
      <c r="AC79">
        <v>1</v>
      </c>
      <c r="AD79">
        <v>0</v>
      </c>
      <c r="AE79">
        <v>0</v>
      </c>
      <c r="AF79" t="s">
        <v>38</v>
      </c>
      <c r="AG79">
        <v>0</v>
      </c>
      <c r="AH79">
        <v>3</v>
      </c>
      <c r="AI79">
        <v>-1</v>
      </c>
      <c r="AJ79" t="s">
        <v>6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ROW(Source!A39)</f>
        <v>39</v>
      </c>
      <c r="B80">
        <v>16781783</v>
      </c>
      <c r="C80">
        <v>16781766</v>
      </c>
      <c r="D80">
        <v>15190794</v>
      </c>
      <c r="E80">
        <v>1</v>
      </c>
      <c r="F80">
        <v>1</v>
      </c>
      <c r="G80">
        <v>1</v>
      </c>
      <c r="H80">
        <v>3</v>
      </c>
      <c r="I80" t="s">
        <v>735</v>
      </c>
      <c r="J80" t="s">
        <v>736</v>
      </c>
      <c r="K80" t="s">
        <v>737</v>
      </c>
      <c r="L80">
        <v>1302</v>
      </c>
      <c r="N80">
        <v>1003</v>
      </c>
      <c r="O80" t="s">
        <v>738</v>
      </c>
      <c r="P80" t="s">
        <v>738</v>
      </c>
      <c r="Q80">
        <v>10</v>
      </c>
      <c r="X80">
        <v>0.09</v>
      </c>
      <c r="Y80">
        <v>50.24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38</v>
      </c>
      <c r="AG80">
        <v>0</v>
      </c>
      <c r="AH80">
        <v>2</v>
      </c>
      <c r="AI80">
        <v>16781783</v>
      </c>
      <c r="AJ80">
        <v>77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ROW(Source!A39)</f>
        <v>39</v>
      </c>
      <c r="B81">
        <v>16781784</v>
      </c>
      <c r="C81">
        <v>16781766</v>
      </c>
      <c r="D81">
        <v>15162329</v>
      </c>
      <c r="E81">
        <v>17</v>
      </c>
      <c r="F81">
        <v>1</v>
      </c>
      <c r="G81">
        <v>1</v>
      </c>
      <c r="H81">
        <v>3</v>
      </c>
      <c r="I81" t="s">
        <v>1074</v>
      </c>
      <c r="J81" t="s">
        <v>6</v>
      </c>
      <c r="K81" t="s">
        <v>1075</v>
      </c>
      <c r="L81">
        <v>1348</v>
      </c>
      <c r="N81">
        <v>1009</v>
      </c>
      <c r="O81" t="s">
        <v>193</v>
      </c>
      <c r="P81" t="s">
        <v>193</v>
      </c>
      <c r="Q81">
        <v>1000</v>
      </c>
      <c r="X81">
        <v>0</v>
      </c>
      <c r="Y81">
        <v>0</v>
      </c>
      <c r="Z81">
        <v>0</v>
      </c>
      <c r="AA81">
        <v>0</v>
      </c>
      <c r="AB81">
        <v>0</v>
      </c>
      <c r="AC81">
        <v>1</v>
      </c>
      <c r="AD81">
        <v>0</v>
      </c>
      <c r="AE81">
        <v>0</v>
      </c>
      <c r="AF81" t="s">
        <v>38</v>
      </c>
      <c r="AG81">
        <v>0</v>
      </c>
      <c r="AH81">
        <v>3</v>
      </c>
      <c r="AI81">
        <v>-1</v>
      </c>
      <c r="AJ81" t="s">
        <v>6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ROW(Source!A39)</f>
        <v>39</v>
      </c>
      <c r="B82">
        <v>16781785</v>
      </c>
      <c r="C82">
        <v>16781766</v>
      </c>
      <c r="D82">
        <v>15195820</v>
      </c>
      <c r="E82">
        <v>1</v>
      </c>
      <c r="F82">
        <v>1</v>
      </c>
      <c r="G82">
        <v>1</v>
      </c>
      <c r="H82">
        <v>3</v>
      </c>
      <c r="I82" t="s">
        <v>739</v>
      </c>
      <c r="J82" t="s">
        <v>740</v>
      </c>
      <c r="K82" t="s">
        <v>741</v>
      </c>
      <c r="L82">
        <v>1339</v>
      </c>
      <c r="N82">
        <v>1007</v>
      </c>
      <c r="O82" t="s">
        <v>95</v>
      </c>
      <c r="P82" t="s">
        <v>95</v>
      </c>
      <c r="Q82">
        <v>1</v>
      </c>
      <c r="X82">
        <v>0.17</v>
      </c>
      <c r="Y82">
        <v>1700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38</v>
      </c>
      <c r="AG82">
        <v>0</v>
      </c>
      <c r="AH82">
        <v>2</v>
      </c>
      <c r="AI82">
        <v>16781785</v>
      </c>
      <c r="AJ82">
        <v>78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ROW(Source!A40)</f>
        <v>40</v>
      </c>
      <c r="B83">
        <v>16781823</v>
      </c>
      <c r="C83">
        <v>16781822</v>
      </c>
      <c r="D83">
        <v>15430447</v>
      </c>
      <c r="E83">
        <v>1</v>
      </c>
      <c r="F83">
        <v>1</v>
      </c>
      <c r="G83">
        <v>1</v>
      </c>
      <c r="H83">
        <v>1</v>
      </c>
      <c r="I83" t="s">
        <v>700</v>
      </c>
      <c r="J83" t="s">
        <v>6</v>
      </c>
      <c r="K83" t="s">
        <v>701</v>
      </c>
      <c r="L83">
        <v>1191</v>
      </c>
      <c r="N83">
        <v>1013</v>
      </c>
      <c r="O83" t="s">
        <v>660</v>
      </c>
      <c r="P83" t="s">
        <v>660</v>
      </c>
      <c r="Q83">
        <v>1</v>
      </c>
      <c r="X83">
        <v>340.08</v>
      </c>
      <c r="Y83">
        <v>0</v>
      </c>
      <c r="Z83">
        <v>0</v>
      </c>
      <c r="AA83">
        <v>0</v>
      </c>
      <c r="AB83">
        <v>9.07</v>
      </c>
      <c r="AC83">
        <v>0</v>
      </c>
      <c r="AD83">
        <v>1</v>
      </c>
      <c r="AE83">
        <v>1</v>
      </c>
      <c r="AF83" t="s">
        <v>50</v>
      </c>
      <c r="AG83">
        <v>272.06400000000002</v>
      </c>
      <c r="AH83">
        <v>2</v>
      </c>
      <c r="AI83">
        <v>16781823</v>
      </c>
      <c r="AJ83">
        <v>79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ROW(Source!A40)</f>
        <v>40</v>
      </c>
      <c r="B84">
        <v>16781824</v>
      </c>
      <c r="C84">
        <v>16781822</v>
      </c>
      <c r="D84">
        <v>15430395</v>
      </c>
      <c r="E84">
        <v>1</v>
      </c>
      <c r="F84">
        <v>1</v>
      </c>
      <c r="G84">
        <v>1</v>
      </c>
      <c r="H84">
        <v>1</v>
      </c>
      <c r="I84" t="s">
        <v>661</v>
      </c>
      <c r="J84" t="s">
        <v>6</v>
      </c>
      <c r="K84" t="s">
        <v>662</v>
      </c>
      <c r="L84">
        <v>1191</v>
      </c>
      <c r="N84">
        <v>1013</v>
      </c>
      <c r="O84" t="s">
        <v>660</v>
      </c>
      <c r="P84" t="s">
        <v>660</v>
      </c>
      <c r="Q84">
        <v>1</v>
      </c>
      <c r="X84">
        <v>2.59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2</v>
      </c>
      <c r="AF84" t="s">
        <v>50</v>
      </c>
      <c r="AG84">
        <v>2.0720000000000001</v>
      </c>
      <c r="AH84">
        <v>2</v>
      </c>
      <c r="AI84">
        <v>16781824</v>
      </c>
      <c r="AJ84">
        <v>80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ROW(Source!A40)</f>
        <v>40</v>
      </c>
      <c r="B85">
        <v>16781825</v>
      </c>
      <c r="C85">
        <v>16781822</v>
      </c>
      <c r="D85">
        <v>15247680</v>
      </c>
      <c r="E85">
        <v>1</v>
      </c>
      <c r="F85">
        <v>1</v>
      </c>
      <c r="G85">
        <v>1</v>
      </c>
      <c r="H85">
        <v>2</v>
      </c>
      <c r="I85" t="s">
        <v>671</v>
      </c>
      <c r="J85" t="s">
        <v>672</v>
      </c>
      <c r="K85" t="s">
        <v>673</v>
      </c>
      <c r="L85">
        <v>1368</v>
      </c>
      <c r="N85">
        <v>1011</v>
      </c>
      <c r="O85" t="s">
        <v>666</v>
      </c>
      <c r="P85" t="s">
        <v>666</v>
      </c>
      <c r="Q85">
        <v>1</v>
      </c>
      <c r="X85">
        <v>1.04</v>
      </c>
      <c r="Y85">
        <v>0</v>
      </c>
      <c r="Z85">
        <v>111.99</v>
      </c>
      <c r="AA85">
        <v>13.5</v>
      </c>
      <c r="AB85">
        <v>0</v>
      </c>
      <c r="AC85">
        <v>0</v>
      </c>
      <c r="AD85">
        <v>1</v>
      </c>
      <c r="AE85">
        <v>0</v>
      </c>
      <c r="AF85" t="s">
        <v>50</v>
      </c>
      <c r="AG85">
        <v>0.83200000000000007</v>
      </c>
      <c r="AH85">
        <v>2</v>
      </c>
      <c r="AI85">
        <v>16781825</v>
      </c>
      <c r="AJ85">
        <v>81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ROW(Source!A40)</f>
        <v>40</v>
      </c>
      <c r="B86">
        <v>16781826</v>
      </c>
      <c r="C86">
        <v>16781822</v>
      </c>
      <c r="D86">
        <v>15249073</v>
      </c>
      <c r="E86">
        <v>1</v>
      </c>
      <c r="F86">
        <v>1</v>
      </c>
      <c r="G86">
        <v>1</v>
      </c>
      <c r="H86">
        <v>2</v>
      </c>
      <c r="I86" t="s">
        <v>674</v>
      </c>
      <c r="J86" t="s">
        <v>675</v>
      </c>
      <c r="K86" t="s">
        <v>676</v>
      </c>
      <c r="L86">
        <v>1368</v>
      </c>
      <c r="N86">
        <v>1011</v>
      </c>
      <c r="O86" t="s">
        <v>666</v>
      </c>
      <c r="P86" t="s">
        <v>666</v>
      </c>
      <c r="Q86">
        <v>1</v>
      </c>
      <c r="X86">
        <v>1.55</v>
      </c>
      <c r="Y86">
        <v>0</v>
      </c>
      <c r="Z86">
        <v>65.709999999999994</v>
      </c>
      <c r="AA86">
        <v>11.6</v>
      </c>
      <c r="AB86">
        <v>0</v>
      </c>
      <c r="AC86">
        <v>0</v>
      </c>
      <c r="AD86">
        <v>1</v>
      </c>
      <c r="AE86">
        <v>0</v>
      </c>
      <c r="AF86" t="s">
        <v>50</v>
      </c>
      <c r="AG86">
        <v>1.2400000000000002</v>
      </c>
      <c r="AH86">
        <v>2</v>
      </c>
      <c r="AI86">
        <v>16781826</v>
      </c>
      <c r="AJ86">
        <v>82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ROW(Source!A40)</f>
        <v>40</v>
      </c>
      <c r="B87">
        <v>16781827</v>
      </c>
      <c r="C87">
        <v>16781822</v>
      </c>
      <c r="D87">
        <v>15162588</v>
      </c>
      <c r="E87">
        <v>17</v>
      </c>
      <c r="F87">
        <v>1</v>
      </c>
      <c r="G87">
        <v>1</v>
      </c>
      <c r="H87">
        <v>3</v>
      </c>
      <c r="I87" t="s">
        <v>1076</v>
      </c>
      <c r="J87" t="s">
        <v>6</v>
      </c>
      <c r="K87" t="s">
        <v>1077</v>
      </c>
      <c r="L87">
        <v>1327</v>
      </c>
      <c r="N87">
        <v>1005</v>
      </c>
      <c r="O87" t="s">
        <v>182</v>
      </c>
      <c r="P87" t="s">
        <v>182</v>
      </c>
      <c r="Q87">
        <v>1</v>
      </c>
      <c r="X87">
        <v>420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 t="s">
        <v>38</v>
      </c>
      <c r="AG87">
        <v>0</v>
      </c>
      <c r="AH87">
        <v>3</v>
      </c>
      <c r="AI87">
        <v>-1</v>
      </c>
      <c r="AJ87" t="s">
        <v>6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ROW(Source!A40)</f>
        <v>40</v>
      </c>
      <c r="B88">
        <v>16781828</v>
      </c>
      <c r="C88">
        <v>16781822</v>
      </c>
      <c r="D88">
        <v>15167719</v>
      </c>
      <c r="E88">
        <v>1</v>
      </c>
      <c r="F88">
        <v>1</v>
      </c>
      <c r="G88">
        <v>1</v>
      </c>
      <c r="H88">
        <v>3</v>
      </c>
      <c r="I88" t="s">
        <v>742</v>
      </c>
      <c r="J88" t="s">
        <v>743</v>
      </c>
      <c r="K88" t="s">
        <v>744</v>
      </c>
      <c r="L88">
        <v>1346</v>
      </c>
      <c r="N88">
        <v>1009</v>
      </c>
      <c r="O88" t="s">
        <v>201</v>
      </c>
      <c r="P88" t="s">
        <v>201</v>
      </c>
      <c r="Q88">
        <v>1</v>
      </c>
      <c r="X88">
        <v>10</v>
      </c>
      <c r="Y88">
        <v>16.600000000000001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38</v>
      </c>
      <c r="AG88">
        <v>0</v>
      </c>
      <c r="AH88">
        <v>2</v>
      </c>
      <c r="AI88">
        <v>16781828</v>
      </c>
      <c r="AJ88">
        <v>83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ROW(Source!A40)</f>
        <v>40</v>
      </c>
      <c r="B89">
        <v>16781829</v>
      </c>
      <c r="C89">
        <v>16781822</v>
      </c>
      <c r="D89">
        <v>15167787</v>
      </c>
      <c r="E89">
        <v>1</v>
      </c>
      <c r="F89">
        <v>1</v>
      </c>
      <c r="G89">
        <v>1</v>
      </c>
      <c r="H89">
        <v>3</v>
      </c>
      <c r="I89" t="s">
        <v>745</v>
      </c>
      <c r="J89" t="s">
        <v>746</v>
      </c>
      <c r="K89" t="s">
        <v>747</v>
      </c>
      <c r="L89">
        <v>1356</v>
      </c>
      <c r="N89">
        <v>1010</v>
      </c>
      <c r="O89" t="s">
        <v>748</v>
      </c>
      <c r="P89" t="s">
        <v>748</v>
      </c>
      <c r="Q89">
        <v>1000</v>
      </c>
      <c r="X89">
        <v>0.14000000000000001</v>
      </c>
      <c r="Y89">
        <v>253.8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38</v>
      </c>
      <c r="AG89">
        <v>0</v>
      </c>
      <c r="AH89">
        <v>2</v>
      </c>
      <c r="AI89">
        <v>16781829</v>
      </c>
      <c r="AJ89">
        <v>84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ROW(Source!A40)</f>
        <v>40</v>
      </c>
      <c r="B90">
        <v>16781830</v>
      </c>
      <c r="C90">
        <v>16781822</v>
      </c>
      <c r="D90">
        <v>15169982</v>
      </c>
      <c r="E90">
        <v>1</v>
      </c>
      <c r="F90">
        <v>1</v>
      </c>
      <c r="G90">
        <v>1</v>
      </c>
      <c r="H90">
        <v>3</v>
      </c>
      <c r="I90" t="s">
        <v>749</v>
      </c>
      <c r="J90" t="s">
        <v>750</v>
      </c>
      <c r="K90" t="s">
        <v>751</v>
      </c>
      <c r="L90">
        <v>1348</v>
      </c>
      <c r="N90">
        <v>1009</v>
      </c>
      <c r="O90" t="s">
        <v>193</v>
      </c>
      <c r="P90" t="s">
        <v>193</v>
      </c>
      <c r="Q90">
        <v>1000</v>
      </c>
      <c r="X90">
        <v>8.8999999999999999E-3</v>
      </c>
      <c r="Y90">
        <v>35011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38</v>
      </c>
      <c r="AG90">
        <v>0</v>
      </c>
      <c r="AH90">
        <v>2</v>
      </c>
      <c r="AI90">
        <v>16781830</v>
      </c>
      <c r="AJ90">
        <v>85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ROW(Source!A40)</f>
        <v>40</v>
      </c>
      <c r="B91">
        <v>16781831</v>
      </c>
      <c r="C91">
        <v>16781822</v>
      </c>
      <c r="D91">
        <v>15170090</v>
      </c>
      <c r="E91">
        <v>1</v>
      </c>
      <c r="F91">
        <v>1</v>
      </c>
      <c r="G91">
        <v>1</v>
      </c>
      <c r="H91">
        <v>3</v>
      </c>
      <c r="I91" t="s">
        <v>752</v>
      </c>
      <c r="J91" t="s">
        <v>753</v>
      </c>
      <c r="K91" t="s">
        <v>754</v>
      </c>
      <c r="L91">
        <v>1348</v>
      </c>
      <c r="N91">
        <v>1009</v>
      </c>
      <c r="O91" t="s">
        <v>193</v>
      </c>
      <c r="P91" t="s">
        <v>193</v>
      </c>
      <c r="Q91">
        <v>1000</v>
      </c>
      <c r="X91">
        <v>1.1999999999999999E-3</v>
      </c>
      <c r="Y91">
        <v>22558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38</v>
      </c>
      <c r="AG91">
        <v>0</v>
      </c>
      <c r="AH91">
        <v>2</v>
      </c>
      <c r="AI91">
        <v>16781831</v>
      </c>
      <c r="AJ91">
        <v>86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ROW(Source!A40)</f>
        <v>40</v>
      </c>
      <c r="B92">
        <v>16781832</v>
      </c>
      <c r="C92">
        <v>16781822</v>
      </c>
      <c r="D92">
        <v>15170814</v>
      </c>
      <c r="E92">
        <v>1</v>
      </c>
      <c r="F92">
        <v>1</v>
      </c>
      <c r="G92">
        <v>1</v>
      </c>
      <c r="H92">
        <v>3</v>
      </c>
      <c r="I92" t="s">
        <v>755</v>
      </c>
      <c r="J92" t="s">
        <v>756</v>
      </c>
      <c r="K92" t="s">
        <v>757</v>
      </c>
      <c r="L92">
        <v>1346</v>
      </c>
      <c r="N92">
        <v>1009</v>
      </c>
      <c r="O92" t="s">
        <v>201</v>
      </c>
      <c r="P92" t="s">
        <v>201</v>
      </c>
      <c r="Q92">
        <v>1</v>
      </c>
      <c r="X92">
        <v>10</v>
      </c>
      <c r="Y92">
        <v>51.98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38</v>
      </c>
      <c r="AG92">
        <v>0</v>
      </c>
      <c r="AH92">
        <v>2</v>
      </c>
      <c r="AI92">
        <v>16781832</v>
      </c>
      <c r="AJ92">
        <v>87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ROW(Source!A40)</f>
        <v>40</v>
      </c>
      <c r="B93">
        <v>16781833</v>
      </c>
      <c r="C93">
        <v>16781822</v>
      </c>
      <c r="D93">
        <v>15171027</v>
      </c>
      <c r="E93">
        <v>1</v>
      </c>
      <c r="F93">
        <v>1</v>
      </c>
      <c r="G93">
        <v>1</v>
      </c>
      <c r="H93">
        <v>3</v>
      </c>
      <c r="I93" t="s">
        <v>758</v>
      </c>
      <c r="J93" t="s">
        <v>759</v>
      </c>
      <c r="K93" t="s">
        <v>760</v>
      </c>
      <c r="L93">
        <v>1302</v>
      </c>
      <c r="N93">
        <v>1003</v>
      </c>
      <c r="O93" t="s">
        <v>738</v>
      </c>
      <c r="P93" t="s">
        <v>738</v>
      </c>
      <c r="Q93">
        <v>10</v>
      </c>
      <c r="X93">
        <v>1.27</v>
      </c>
      <c r="Y93">
        <v>73.650000000000006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38</v>
      </c>
      <c r="AG93">
        <v>0</v>
      </c>
      <c r="AH93">
        <v>2</v>
      </c>
      <c r="AI93">
        <v>16781833</v>
      </c>
      <c r="AJ93">
        <v>88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ROW(Source!A40)</f>
        <v>40</v>
      </c>
      <c r="B94">
        <v>16781834</v>
      </c>
      <c r="C94">
        <v>16781822</v>
      </c>
      <c r="D94">
        <v>15171982</v>
      </c>
      <c r="E94">
        <v>1</v>
      </c>
      <c r="F94">
        <v>1</v>
      </c>
      <c r="G94">
        <v>1</v>
      </c>
      <c r="H94">
        <v>3</v>
      </c>
      <c r="I94" t="s">
        <v>761</v>
      </c>
      <c r="J94" t="s">
        <v>762</v>
      </c>
      <c r="K94" t="s">
        <v>763</v>
      </c>
      <c r="L94">
        <v>1348</v>
      </c>
      <c r="N94">
        <v>1009</v>
      </c>
      <c r="O94" t="s">
        <v>193</v>
      </c>
      <c r="P94" t="s">
        <v>193</v>
      </c>
      <c r="Q94">
        <v>1000</v>
      </c>
      <c r="X94">
        <v>7.4999999999999997E-3</v>
      </c>
      <c r="Y94">
        <v>729.98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38</v>
      </c>
      <c r="AG94">
        <v>0</v>
      </c>
      <c r="AH94">
        <v>2</v>
      </c>
      <c r="AI94">
        <v>16781834</v>
      </c>
      <c r="AJ94">
        <v>89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ROW(Source!A40)</f>
        <v>40</v>
      </c>
      <c r="B95">
        <v>16781835</v>
      </c>
      <c r="C95">
        <v>16781822</v>
      </c>
      <c r="D95">
        <v>15191842</v>
      </c>
      <c r="E95">
        <v>1</v>
      </c>
      <c r="F95">
        <v>1</v>
      </c>
      <c r="G95">
        <v>1</v>
      </c>
      <c r="H95">
        <v>3</v>
      </c>
      <c r="I95" t="s">
        <v>764</v>
      </c>
      <c r="J95" t="s">
        <v>765</v>
      </c>
      <c r="K95" t="s">
        <v>766</v>
      </c>
      <c r="L95">
        <v>1348</v>
      </c>
      <c r="N95">
        <v>1009</v>
      </c>
      <c r="O95" t="s">
        <v>193</v>
      </c>
      <c r="P95" t="s">
        <v>193</v>
      </c>
      <c r="Q95">
        <v>1000</v>
      </c>
      <c r="X95">
        <v>3.6999999999999998E-2</v>
      </c>
      <c r="Y95">
        <v>16147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38</v>
      </c>
      <c r="AG95">
        <v>0</v>
      </c>
      <c r="AH95">
        <v>2</v>
      </c>
      <c r="AI95">
        <v>16781835</v>
      </c>
      <c r="AJ95">
        <v>90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ROW(Source!A40)</f>
        <v>40</v>
      </c>
      <c r="B96">
        <v>16781836</v>
      </c>
      <c r="C96">
        <v>16781822</v>
      </c>
      <c r="D96">
        <v>15191843</v>
      </c>
      <c r="E96">
        <v>1</v>
      </c>
      <c r="F96">
        <v>1</v>
      </c>
      <c r="G96">
        <v>1</v>
      </c>
      <c r="H96">
        <v>3</v>
      </c>
      <c r="I96" t="s">
        <v>767</v>
      </c>
      <c r="J96" t="s">
        <v>768</v>
      </c>
      <c r="K96" t="s">
        <v>769</v>
      </c>
      <c r="L96">
        <v>1348</v>
      </c>
      <c r="N96">
        <v>1009</v>
      </c>
      <c r="O96" t="s">
        <v>193</v>
      </c>
      <c r="P96" t="s">
        <v>193</v>
      </c>
      <c r="Q96">
        <v>1000</v>
      </c>
      <c r="X96">
        <v>0.10100000000000001</v>
      </c>
      <c r="Y96">
        <v>16147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38</v>
      </c>
      <c r="AG96">
        <v>0</v>
      </c>
      <c r="AH96">
        <v>2</v>
      </c>
      <c r="AI96">
        <v>16781836</v>
      </c>
      <c r="AJ96">
        <v>91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ROW(Source!A40)</f>
        <v>40</v>
      </c>
      <c r="B97">
        <v>16781837</v>
      </c>
      <c r="C97">
        <v>16781822</v>
      </c>
      <c r="D97">
        <v>15199273</v>
      </c>
      <c r="E97">
        <v>1</v>
      </c>
      <c r="F97">
        <v>1</v>
      </c>
      <c r="G97">
        <v>1</v>
      </c>
      <c r="H97">
        <v>3</v>
      </c>
      <c r="I97" t="s">
        <v>770</v>
      </c>
      <c r="J97" t="s">
        <v>771</v>
      </c>
      <c r="K97" t="s">
        <v>772</v>
      </c>
      <c r="L97">
        <v>1339</v>
      </c>
      <c r="N97">
        <v>1007</v>
      </c>
      <c r="O97" t="s">
        <v>95</v>
      </c>
      <c r="P97" t="s">
        <v>95</v>
      </c>
      <c r="Q97">
        <v>1</v>
      </c>
      <c r="X97">
        <v>5.15</v>
      </c>
      <c r="Y97">
        <v>530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38</v>
      </c>
      <c r="AG97">
        <v>0</v>
      </c>
      <c r="AH97">
        <v>2</v>
      </c>
      <c r="AI97">
        <v>16781837</v>
      </c>
      <c r="AJ97">
        <v>92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ROW(Source!A40)</f>
        <v>40</v>
      </c>
      <c r="B98">
        <v>16781838</v>
      </c>
      <c r="C98">
        <v>16781822</v>
      </c>
      <c r="D98">
        <v>15202490</v>
      </c>
      <c r="E98">
        <v>1</v>
      </c>
      <c r="F98">
        <v>1</v>
      </c>
      <c r="G98">
        <v>1</v>
      </c>
      <c r="H98">
        <v>3</v>
      </c>
      <c r="I98" t="s">
        <v>773</v>
      </c>
      <c r="J98" t="s">
        <v>774</v>
      </c>
      <c r="K98" t="s">
        <v>775</v>
      </c>
      <c r="L98">
        <v>1346</v>
      </c>
      <c r="N98">
        <v>1009</v>
      </c>
      <c r="O98" t="s">
        <v>201</v>
      </c>
      <c r="P98" t="s">
        <v>201</v>
      </c>
      <c r="Q98">
        <v>1</v>
      </c>
      <c r="X98">
        <v>4</v>
      </c>
      <c r="Y98">
        <v>8.09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38</v>
      </c>
      <c r="AG98">
        <v>0</v>
      </c>
      <c r="AH98">
        <v>2</v>
      </c>
      <c r="AI98">
        <v>16781838</v>
      </c>
      <c r="AJ98">
        <v>93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ROW(Source!A40)</f>
        <v>40</v>
      </c>
      <c r="B99">
        <v>16781839</v>
      </c>
      <c r="C99">
        <v>16781822</v>
      </c>
      <c r="D99">
        <v>15202504</v>
      </c>
      <c r="E99">
        <v>1</v>
      </c>
      <c r="F99">
        <v>1</v>
      </c>
      <c r="G99">
        <v>1</v>
      </c>
      <c r="H99">
        <v>3</v>
      </c>
      <c r="I99" t="s">
        <v>776</v>
      </c>
      <c r="J99" t="s">
        <v>777</v>
      </c>
      <c r="K99" t="s">
        <v>778</v>
      </c>
      <c r="L99">
        <v>1346</v>
      </c>
      <c r="N99">
        <v>1009</v>
      </c>
      <c r="O99" t="s">
        <v>201</v>
      </c>
      <c r="P99" t="s">
        <v>201</v>
      </c>
      <c r="Q99">
        <v>1</v>
      </c>
      <c r="X99">
        <v>1</v>
      </c>
      <c r="Y99">
        <v>45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38</v>
      </c>
      <c r="AG99">
        <v>0</v>
      </c>
      <c r="AH99">
        <v>2</v>
      </c>
      <c r="AI99">
        <v>16781839</v>
      </c>
      <c r="AJ99">
        <v>94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ROW(Source!A40)</f>
        <v>40</v>
      </c>
      <c r="B100">
        <v>16781840</v>
      </c>
      <c r="C100">
        <v>16781822</v>
      </c>
      <c r="D100">
        <v>15204407</v>
      </c>
      <c r="E100">
        <v>1</v>
      </c>
      <c r="F100">
        <v>1</v>
      </c>
      <c r="G100">
        <v>1</v>
      </c>
      <c r="H100">
        <v>3</v>
      </c>
      <c r="I100" t="s">
        <v>779</v>
      </c>
      <c r="J100" t="s">
        <v>780</v>
      </c>
      <c r="K100" t="s">
        <v>781</v>
      </c>
      <c r="L100">
        <v>1348</v>
      </c>
      <c r="N100">
        <v>1009</v>
      </c>
      <c r="O100" t="s">
        <v>193</v>
      </c>
      <c r="P100" t="s">
        <v>193</v>
      </c>
      <c r="Q100">
        <v>1000</v>
      </c>
      <c r="X100">
        <v>3.6999999999999998E-2</v>
      </c>
      <c r="Y100">
        <v>17183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38</v>
      </c>
      <c r="AG100">
        <v>0</v>
      </c>
      <c r="AH100">
        <v>2</v>
      </c>
      <c r="AI100">
        <v>16781840</v>
      </c>
      <c r="AJ100">
        <v>95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ROW(Source!A40)</f>
        <v>40</v>
      </c>
      <c r="B101">
        <v>16781841</v>
      </c>
      <c r="C101">
        <v>16781822</v>
      </c>
      <c r="D101">
        <v>15204455</v>
      </c>
      <c r="E101">
        <v>1</v>
      </c>
      <c r="F101">
        <v>1</v>
      </c>
      <c r="G101">
        <v>1</v>
      </c>
      <c r="H101">
        <v>3</v>
      </c>
      <c r="I101" t="s">
        <v>782</v>
      </c>
      <c r="J101" t="s">
        <v>783</v>
      </c>
      <c r="K101" t="s">
        <v>784</v>
      </c>
      <c r="L101">
        <v>1348</v>
      </c>
      <c r="N101">
        <v>1009</v>
      </c>
      <c r="O101" t="s">
        <v>193</v>
      </c>
      <c r="P101" t="s">
        <v>193</v>
      </c>
      <c r="Q101">
        <v>1000</v>
      </c>
      <c r="X101">
        <v>0.05</v>
      </c>
      <c r="Y101">
        <v>13500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38</v>
      </c>
      <c r="AG101">
        <v>0</v>
      </c>
      <c r="AH101">
        <v>2</v>
      </c>
      <c r="AI101">
        <v>16781841</v>
      </c>
      <c r="AJ101">
        <v>96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ROW(Source!A41)</f>
        <v>41</v>
      </c>
      <c r="B102">
        <v>16781823</v>
      </c>
      <c r="C102">
        <v>16781822</v>
      </c>
      <c r="D102">
        <v>15430447</v>
      </c>
      <c r="E102">
        <v>1</v>
      </c>
      <c r="F102">
        <v>1</v>
      </c>
      <c r="G102">
        <v>1</v>
      </c>
      <c r="H102">
        <v>1</v>
      </c>
      <c r="I102" t="s">
        <v>700</v>
      </c>
      <c r="J102" t="s">
        <v>6</v>
      </c>
      <c r="K102" t="s">
        <v>701</v>
      </c>
      <c r="L102">
        <v>1191</v>
      </c>
      <c r="N102">
        <v>1013</v>
      </c>
      <c r="O102" t="s">
        <v>660</v>
      </c>
      <c r="P102" t="s">
        <v>660</v>
      </c>
      <c r="Q102">
        <v>1</v>
      </c>
      <c r="X102">
        <v>340.08</v>
      </c>
      <c r="Y102">
        <v>0</v>
      </c>
      <c r="Z102">
        <v>0</v>
      </c>
      <c r="AA102">
        <v>0</v>
      </c>
      <c r="AB102">
        <v>9.07</v>
      </c>
      <c r="AC102">
        <v>0</v>
      </c>
      <c r="AD102">
        <v>1</v>
      </c>
      <c r="AE102">
        <v>1</v>
      </c>
      <c r="AF102" t="s">
        <v>50</v>
      </c>
      <c r="AG102">
        <v>272.06400000000002</v>
      </c>
      <c r="AH102">
        <v>2</v>
      </c>
      <c r="AI102">
        <v>16781823</v>
      </c>
      <c r="AJ102">
        <v>97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ROW(Source!A41)</f>
        <v>41</v>
      </c>
      <c r="B103">
        <v>16781824</v>
      </c>
      <c r="C103">
        <v>16781822</v>
      </c>
      <c r="D103">
        <v>15430395</v>
      </c>
      <c r="E103">
        <v>1</v>
      </c>
      <c r="F103">
        <v>1</v>
      </c>
      <c r="G103">
        <v>1</v>
      </c>
      <c r="H103">
        <v>1</v>
      </c>
      <c r="I103" t="s">
        <v>661</v>
      </c>
      <c r="J103" t="s">
        <v>6</v>
      </c>
      <c r="K103" t="s">
        <v>662</v>
      </c>
      <c r="L103">
        <v>1191</v>
      </c>
      <c r="N103">
        <v>1013</v>
      </c>
      <c r="O103" t="s">
        <v>660</v>
      </c>
      <c r="P103" t="s">
        <v>660</v>
      </c>
      <c r="Q103">
        <v>1</v>
      </c>
      <c r="X103">
        <v>2.59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2</v>
      </c>
      <c r="AF103" t="s">
        <v>50</v>
      </c>
      <c r="AG103">
        <v>2.0720000000000001</v>
      </c>
      <c r="AH103">
        <v>2</v>
      </c>
      <c r="AI103">
        <v>16781824</v>
      </c>
      <c r="AJ103">
        <v>98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ROW(Source!A41)</f>
        <v>41</v>
      </c>
      <c r="B104">
        <v>16781825</v>
      </c>
      <c r="C104">
        <v>16781822</v>
      </c>
      <c r="D104">
        <v>15247680</v>
      </c>
      <c r="E104">
        <v>1</v>
      </c>
      <c r="F104">
        <v>1</v>
      </c>
      <c r="G104">
        <v>1</v>
      </c>
      <c r="H104">
        <v>2</v>
      </c>
      <c r="I104" t="s">
        <v>671</v>
      </c>
      <c r="J104" t="s">
        <v>672</v>
      </c>
      <c r="K104" t="s">
        <v>673</v>
      </c>
      <c r="L104">
        <v>1368</v>
      </c>
      <c r="N104">
        <v>1011</v>
      </c>
      <c r="O104" t="s">
        <v>666</v>
      </c>
      <c r="P104" t="s">
        <v>666</v>
      </c>
      <c r="Q104">
        <v>1</v>
      </c>
      <c r="X104">
        <v>1.04</v>
      </c>
      <c r="Y104">
        <v>0</v>
      </c>
      <c r="Z104">
        <v>111.99</v>
      </c>
      <c r="AA104">
        <v>13.5</v>
      </c>
      <c r="AB104">
        <v>0</v>
      </c>
      <c r="AC104">
        <v>0</v>
      </c>
      <c r="AD104">
        <v>1</v>
      </c>
      <c r="AE104">
        <v>0</v>
      </c>
      <c r="AF104" t="s">
        <v>50</v>
      </c>
      <c r="AG104">
        <v>0.83200000000000007</v>
      </c>
      <c r="AH104">
        <v>2</v>
      </c>
      <c r="AI104">
        <v>16781825</v>
      </c>
      <c r="AJ104">
        <v>99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ROW(Source!A41)</f>
        <v>41</v>
      </c>
      <c r="B105">
        <v>16781826</v>
      </c>
      <c r="C105">
        <v>16781822</v>
      </c>
      <c r="D105">
        <v>15249073</v>
      </c>
      <c r="E105">
        <v>1</v>
      </c>
      <c r="F105">
        <v>1</v>
      </c>
      <c r="G105">
        <v>1</v>
      </c>
      <c r="H105">
        <v>2</v>
      </c>
      <c r="I105" t="s">
        <v>674</v>
      </c>
      <c r="J105" t="s">
        <v>675</v>
      </c>
      <c r="K105" t="s">
        <v>676</v>
      </c>
      <c r="L105">
        <v>1368</v>
      </c>
      <c r="N105">
        <v>1011</v>
      </c>
      <c r="O105" t="s">
        <v>666</v>
      </c>
      <c r="P105" t="s">
        <v>666</v>
      </c>
      <c r="Q105">
        <v>1</v>
      </c>
      <c r="X105">
        <v>1.55</v>
      </c>
      <c r="Y105">
        <v>0</v>
      </c>
      <c r="Z105">
        <v>65.709999999999994</v>
      </c>
      <c r="AA105">
        <v>11.6</v>
      </c>
      <c r="AB105">
        <v>0</v>
      </c>
      <c r="AC105">
        <v>0</v>
      </c>
      <c r="AD105">
        <v>1</v>
      </c>
      <c r="AE105">
        <v>0</v>
      </c>
      <c r="AF105" t="s">
        <v>50</v>
      </c>
      <c r="AG105">
        <v>1.2400000000000002</v>
      </c>
      <c r="AH105">
        <v>2</v>
      </c>
      <c r="AI105">
        <v>16781826</v>
      </c>
      <c r="AJ105">
        <v>100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ROW(Source!A41)</f>
        <v>41</v>
      </c>
      <c r="B106">
        <v>16781827</v>
      </c>
      <c r="C106">
        <v>16781822</v>
      </c>
      <c r="D106">
        <v>15162588</v>
      </c>
      <c r="E106">
        <v>17</v>
      </c>
      <c r="F106">
        <v>1</v>
      </c>
      <c r="G106">
        <v>1</v>
      </c>
      <c r="H106">
        <v>3</v>
      </c>
      <c r="I106" t="s">
        <v>1076</v>
      </c>
      <c r="J106" t="s">
        <v>6</v>
      </c>
      <c r="K106" t="s">
        <v>1077</v>
      </c>
      <c r="L106">
        <v>1327</v>
      </c>
      <c r="N106">
        <v>1005</v>
      </c>
      <c r="O106" t="s">
        <v>182</v>
      </c>
      <c r="P106" t="s">
        <v>182</v>
      </c>
      <c r="Q106">
        <v>1</v>
      </c>
      <c r="X106">
        <v>420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 t="s">
        <v>38</v>
      </c>
      <c r="AG106">
        <v>0</v>
      </c>
      <c r="AH106">
        <v>3</v>
      </c>
      <c r="AI106">
        <v>-1</v>
      </c>
      <c r="AJ106" t="s">
        <v>6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ROW(Source!A41)</f>
        <v>41</v>
      </c>
      <c r="B107">
        <v>16781828</v>
      </c>
      <c r="C107">
        <v>16781822</v>
      </c>
      <c r="D107">
        <v>15167719</v>
      </c>
      <c r="E107">
        <v>1</v>
      </c>
      <c r="F107">
        <v>1</v>
      </c>
      <c r="G107">
        <v>1</v>
      </c>
      <c r="H107">
        <v>3</v>
      </c>
      <c r="I107" t="s">
        <v>742</v>
      </c>
      <c r="J107" t="s">
        <v>743</v>
      </c>
      <c r="K107" t="s">
        <v>744</v>
      </c>
      <c r="L107">
        <v>1346</v>
      </c>
      <c r="N107">
        <v>1009</v>
      </c>
      <c r="O107" t="s">
        <v>201</v>
      </c>
      <c r="P107" t="s">
        <v>201</v>
      </c>
      <c r="Q107">
        <v>1</v>
      </c>
      <c r="X107">
        <v>10</v>
      </c>
      <c r="Y107">
        <v>16.600000000000001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38</v>
      </c>
      <c r="AG107">
        <v>0</v>
      </c>
      <c r="AH107">
        <v>2</v>
      </c>
      <c r="AI107">
        <v>16781828</v>
      </c>
      <c r="AJ107">
        <v>101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ROW(Source!A41)</f>
        <v>41</v>
      </c>
      <c r="B108">
        <v>16781829</v>
      </c>
      <c r="C108">
        <v>16781822</v>
      </c>
      <c r="D108">
        <v>15167787</v>
      </c>
      <c r="E108">
        <v>1</v>
      </c>
      <c r="F108">
        <v>1</v>
      </c>
      <c r="G108">
        <v>1</v>
      </c>
      <c r="H108">
        <v>3</v>
      </c>
      <c r="I108" t="s">
        <v>745</v>
      </c>
      <c r="J108" t="s">
        <v>746</v>
      </c>
      <c r="K108" t="s">
        <v>747</v>
      </c>
      <c r="L108">
        <v>1356</v>
      </c>
      <c r="N108">
        <v>1010</v>
      </c>
      <c r="O108" t="s">
        <v>748</v>
      </c>
      <c r="P108" t="s">
        <v>748</v>
      </c>
      <c r="Q108">
        <v>1000</v>
      </c>
      <c r="X108">
        <v>0.14000000000000001</v>
      </c>
      <c r="Y108">
        <v>253.8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38</v>
      </c>
      <c r="AG108">
        <v>0</v>
      </c>
      <c r="AH108">
        <v>2</v>
      </c>
      <c r="AI108">
        <v>16781829</v>
      </c>
      <c r="AJ108">
        <v>102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ROW(Source!A41)</f>
        <v>41</v>
      </c>
      <c r="B109">
        <v>16781830</v>
      </c>
      <c r="C109">
        <v>16781822</v>
      </c>
      <c r="D109">
        <v>15169982</v>
      </c>
      <c r="E109">
        <v>1</v>
      </c>
      <c r="F109">
        <v>1</v>
      </c>
      <c r="G109">
        <v>1</v>
      </c>
      <c r="H109">
        <v>3</v>
      </c>
      <c r="I109" t="s">
        <v>749</v>
      </c>
      <c r="J109" t="s">
        <v>750</v>
      </c>
      <c r="K109" t="s">
        <v>751</v>
      </c>
      <c r="L109">
        <v>1348</v>
      </c>
      <c r="N109">
        <v>1009</v>
      </c>
      <c r="O109" t="s">
        <v>193</v>
      </c>
      <c r="P109" t="s">
        <v>193</v>
      </c>
      <c r="Q109">
        <v>1000</v>
      </c>
      <c r="X109">
        <v>8.8999999999999999E-3</v>
      </c>
      <c r="Y109">
        <v>35011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38</v>
      </c>
      <c r="AG109">
        <v>0</v>
      </c>
      <c r="AH109">
        <v>2</v>
      </c>
      <c r="AI109">
        <v>16781830</v>
      </c>
      <c r="AJ109">
        <v>103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ROW(Source!A41)</f>
        <v>41</v>
      </c>
      <c r="B110">
        <v>16781831</v>
      </c>
      <c r="C110">
        <v>16781822</v>
      </c>
      <c r="D110">
        <v>15170090</v>
      </c>
      <c r="E110">
        <v>1</v>
      </c>
      <c r="F110">
        <v>1</v>
      </c>
      <c r="G110">
        <v>1</v>
      </c>
      <c r="H110">
        <v>3</v>
      </c>
      <c r="I110" t="s">
        <v>752</v>
      </c>
      <c r="J110" t="s">
        <v>753</v>
      </c>
      <c r="K110" t="s">
        <v>754</v>
      </c>
      <c r="L110">
        <v>1348</v>
      </c>
      <c r="N110">
        <v>1009</v>
      </c>
      <c r="O110" t="s">
        <v>193</v>
      </c>
      <c r="P110" t="s">
        <v>193</v>
      </c>
      <c r="Q110">
        <v>1000</v>
      </c>
      <c r="X110">
        <v>1.1999999999999999E-3</v>
      </c>
      <c r="Y110">
        <v>22558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38</v>
      </c>
      <c r="AG110">
        <v>0</v>
      </c>
      <c r="AH110">
        <v>2</v>
      </c>
      <c r="AI110">
        <v>16781831</v>
      </c>
      <c r="AJ110">
        <v>104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ROW(Source!A41)</f>
        <v>41</v>
      </c>
      <c r="B111">
        <v>16781832</v>
      </c>
      <c r="C111">
        <v>16781822</v>
      </c>
      <c r="D111">
        <v>15170814</v>
      </c>
      <c r="E111">
        <v>1</v>
      </c>
      <c r="F111">
        <v>1</v>
      </c>
      <c r="G111">
        <v>1</v>
      </c>
      <c r="H111">
        <v>3</v>
      </c>
      <c r="I111" t="s">
        <v>755</v>
      </c>
      <c r="J111" t="s">
        <v>756</v>
      </c>
      <c r="K111" t="s">
        <v>757</v>
      </c>
      <c r="L111">
        <v>1346</v>
      </c>
      <c r="N111">
        <v>1009</v>
      </c>
      <c r="O111" t="s">
        <v>201</v>
      </c>
      <c r="P111" t="s">
        <v>201</v>
      </c>
      <c r="Q111">
        <v>1</v>
      </c>
      <c r="X111">
        <v>10</v>
      </c>
      <c r="Y111">
        <v>51.98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38</v>
      </c>
      <c r="AG111">
        <v>0</v>
      </c>
      <c r="AH111">
        <v>2</v>
      </c>
      <c r="AI111">
        <v>16781832</v>
      </c>
      <c r="AJ111">
        <v>105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ROW(Source!A41)</f>
        <v>41</v>
      </c>
      <c r="B112">
        <v>16781833</v>
      </c>
      <c r="C112">
        <v>16781822</v>
      </c>
      <c r="D112">
        <v>15171027</v>
      </c>
      <c r="E112">
        <v>1</v>
      </c>
      <c r="F112">
        <v>1</v>
      </c>
      <c r="G112">
        <v>1</v>
      </c>
      <c r="H112">
        <v>3</v>
      </c>
      <c r="I112" t="s">
        <v>758</v>
      </c>
      <c r="J112" t="s">
        <v>759</v>
      </c>
      <c r="K112" t="s">
        <v>760</v>
      </c>
      <c r="L112">
        <v>1302</v>
      </c>
      <c r="N112">
        <v>1003</v>
      </c>
      <c r="O112" t="s">
        <v>738</v>
      </c>
      <c r="P112" t="s">
        <v>738</v>
      </c>
      <c r="Q112">
        <v>10</v>
      </c>
      <c r="X112">
        <v>1.27</v>
      </c>
      <c r="Y112">
        <v>73.650000000000006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38</v>
      </c>
      <c r="AG112">
        <v>0</v>
      </c>
      <c r="AH112">
        <v>2</v>
      </c>
      <c r="AI112">
        <v>16781833</v>
      </c>
      <c r="AJ112">
        <v>106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ROW(Source!A41)</f>
        <v>41</v>
      </c>
      <c r="B113">
        <v>16781834</v>
      </c>
      <c r="C113">
        <v>16781822</v>
      </c>
      <c r="D113">
        <v>15171982</v>
      </c>
      <c r="E113">
        <v>1</v>
      </c>
      <c r="F113">
        <v>1</v>
      </c>
      <c r="G113">
        <v>1</v>
      </c>
      <c r="H113">
        <v>3</v>
      </c>
      <c r="I113" t="s">
        <v>761</v>
      </c>
      <c r="J113" t="s">
        <v>762</v>
      </c>
      <c r="K113" t="s">
        <v>763</v>
      </c>
      <c r="L113">
        <v>1348</v>
      </c>
      <c r="N113">
        <v>1009</v>
      </c>
      <c r="O113" t="s">
        <v>193</v>
      </c>
      <c r="P113" t="s">
        <v>193</v>
      </c>
      <c r="Q113">
        <v>1000</v>
      </c>
      <c r="X113">
        <v>7.4999999999999997E-3</v>
      </c>
      <c r="Y113">
        <v>729.98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38</v>
      </c>
      <c r="AG113">
        <v>0</v>
      </c>
      <c r="AH113">
        <v>2</v>
      </c>
      <c r="AI113">
        <v>16781834</v>
      </c>
      <c r="AJ113">
        <v>107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ROW(Source!A41)</f>
        <v>41</v>
      </c>
      <c r="B114">
        <v>16781835</v>
      </c>
      <c r="C114">
        <v>16781822</v>
      </c>
      <c r="D114">
        <v>15191842</v>
      </c>
      <c r="E114">
        <v>1</v>
      </c>
      <c r="F114">
        <v>1</v>
      </c>
      <c r="G114">
        <v>1</v>
      </c>
      <c r="H114">
        <v>3</v>
      </c>
      <c r="I114" t="s">
        <v>764</v>
      </c>
      <c r="J114" t="s">
        <v>765</v>
      </c>
      <c r="K114" t="s">
        <v>766</v>
      </c>
      <c r="L114">
        <v>1348</v>
      </c>
      <c r="N114">
        <v>1009</v>
      </c>
      <c r="O114" t="s">
        <v>193</v>
      </c>
      <c r="P114" t="s">
        <v>193</v>
      </c>
      <c r="Q114">
        <v>1000</v>
      </c>
      <c r="X114">
        <v>3.6999999999999998E-2</v>
      </c>
      <c r="Y114">
        <v>16147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38</v>
      </c>
      <c r="AG114">
        <v>0</v>
      </c>
      <c r="AH114">
        <v>2</v>
      </c>
      <c r="AI114">
        <v>16781835</v>
      </c>
      <c r="AJ114">
        <v>108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ROW(Source!A41)</f>
        <v>41</v>
      </c>
      <c r="B115">
        <v>16781836</v>
      </c>
      <c r="C115">
        <v>16781822</v>
      </c>
      <c r="D115">
        <v>15191843</v>
      </c>
      <c r="E115">
        <v>1</v>
      </c>
      <c r="F115">
        <v>1</v>
      </c>
      <c r="G115">
        <v>1</v>
      </c>
      <c r="H115">
        <v>3</v>
      </c>
      <c r="I115" t="s">
        <v>767</v>
      </c>
      <c r="J115" t="s">
        <v>768</v>
      </c>
      <c r="K115" t="s">
        <v>769</v>
      </c>
      <c r="L115">
        <v>1348</v>
      </c>
      <c r="N115">
        <v>1009</v>
      </c>
      <c r="O115" t="s">
        <v>193</v>
      </c>
      <c r="P115" t="s">
        <v>193</v>
      </c>
      <c r="Q115">
        <v>1000</v>
      </c>
      <c r="X115">
        <v>0.10100000000000001</v>
      </c>
      <c r="Y115">
        <v>16147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38</v>
      </c>
      <c r="AG115">
        <v>0</v>
      </c>
      <c r="AH115">
        <v>2</v>
      </c>
      <c r="AI115">
        <v>16781836</v>
      </c>
      <c r="AJ115">
        <v>109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ROW(Source!A41)</f>
        <v>41</v>
      </c>
      <c r="B116">
        <v>16781837</v>
      </c>
      <c r="C116">
        <v>16781822</v>
      </c>
      <c r="D116">
        <v>15199273</v>
      </c>
      <c r="E116">
        <v>1</v>
      </c>
      <c r="F116">
        <v>1</v>
      </c>
      <c r="G116">
        <v>1</v>
      </c>
      <c r="H116">
        <v>3</v>
      </c>
      <c r="I116" t="s">
        <v>770</v>
      </c>
      <c r="J116" t="s">
        <v>771</v>
      </c>
      <c r="K116" t="s">
        <v>772</v>
      </c>
      <c r="L116">
        <v>1339</v>
      </c>
      <c r="N116">
        <v>1007</v>
      </c>
      <c r="O116" t="s">
        <v>95</v>
      </c>
      <c r="P116" t="s">
        <v>95</v>
      </c>
      <c r="Q116">
        <v>1</v>
      </c>
      <c r="X116">
        <v>5.15</v>
      </c>
      <c r="Y116">
        <v>530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38</v>
      </c>
      <c r="AG116">
        <v>0</v>
      </c>
      <c r="AH116">
        <v>2</v>
      </c>
      <c r="AI116">
        <v>16781837</v>
      </c>
      <c r="AJ116">
        <v>110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ROW(Source!A41)</f>
        <v>41</v>
      </c>
      <c r="B117">
        <v>16781838</v>
      </c>
      <c r="C117">
        <v>16781822</v>
      </c>
      <c r="D117">
        <v>15202490</v>
      </c>
      <c r="E117">
        <v>1</v>
      </c>
      <c r="F117">
        <v>1</v>
      </c>
      <c r="G117">
        <v>1</v>
      </c>
      <c r="H117">
        <v>3</v>
      </c>
      <c r="I117" t="s">
        <v>773</v>
      </c>
      <c r="J117" t="s">
        <v>774</v>
      </c>
      <c r="K117" t="s">
        <v>775</v>
      </c>
      <c r="L117">
        <v>1346</v>
      </c>
      <c r="N117">
        <v>1009</v>
      </c>
      <c r="O117" t="s">
        <v>201</v>
      </c>
      <c r="P117" t="s">
        <v>201</v>
      </c>
      <c r="Q117">
        <v>1</v>
      </c>
      <c r="X117">
        <v>4</v>
      </c>
      <c r="Y117">
        <v>8.09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38</v>
      </c>
      <c r="AG117">
        <v>0</v>
      </c>
      <c r="AH117">
        <v>2</v>
      </c>
      <c r="AI117">
        <v>16781838</v>
      </c>
      <c r="AJ117">
        <v>111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ROW(Source!A41)</f>
        <v>41</v>
      </c>
      <c r="B118">
        <v>16781839</v>
      </c>
      <c r="C118">
        <v>16781822</v>
      </c>
      <c r="D118">
        <v>15202504</v>
      </c>
      <c r="E118">
        <v>1</v>
      </c>
      <c r="F118">
        <v>1</v>
      </c>
      <c r="G118">
        <v>1</v>
      </c>
      <c r="H118">
        <v>3</v>
      </c>
      <c r="I118" t="s">
        <v>776</v>
      </c>
      <c r="J118" t="s">
        <v>777</v>
      </c>
      <c r="K118" t="s">
        <v>778</v>
      </c>
      <c r="L118">
        <v>1346</v>
      </c>
      <c r="N118">
        <v>1009</v>
      </c>
      <c r="O118" t="s">
        <v>201</v>
      </c>
      <c r="P118" t="s">
        <v>201</v>
      </c>
      <c r="Q118">
        <v>1</v>
      </c>
      <c r="X118">
        <v>1</v>
      </c>
      <c r="Y118">
        <v>45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38</v>
      </c>
      <c r="AG118">
        <v>0</v>
      </c>
      <c r="AH118">
        <v>2</v>
      </c>
      <c r="AI118">
        <v>16781839</v>
      </c>
      <c r="AJ118">
        <v>112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ROW(Source!A41)</f>
        <v>41</v>
      </c>
      <c r="B119">
        <v>16781840</v>
      </c>
      <c r="C119">
        <v>16781822</v>
      </c>
      <c r="D119">
        <v>15204407</v>
      </c>
      <c r="E119">
        <v>1</v>
      </c>
      <c r="F119">
        <v>1</v>
      </c>
      <c r="G119">
        <v>1</v>
      </c>
      <c r="H119">
        <v>3</v>
      </c>
      <c r="I119" t="s">
        <v>779</v>
      </c>
      <c r="J119" t="s">
        <v>780</v>
      </c>
      <c r="K119" t="s">
        <v>781</v>
      </c>
      <c r="L119">
        <v>1348</v>
      </c>
      <c r="N119">
        <v>1009</v>
      </c>
      <c r="O119" t="s">
        <v>193</v>
      </c>
      <c r="P119" t="s">
        <v>193</v>
      </c>
      <c r="Q119">
        <v>1000</v>
      </c>
      <c r="X119">
        <v>3.6999999999999998E-2</v>
      </c>
      <c r="Y119">
        <v>17183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38</v>
      </c>
      <c r="AG119">
        <v>0</v>
      </c>
      <c r="AH119">
        <v>2</v>
      </c>
      <c r="AI119">
        <v>16781840</v>
      </c>
      <c r="AJ119">
        <v>113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ROW(Source!A41)</f>
        <v>41</v>
      </c>
      <c r="B120">
        <v>16781841</v>
      </c>
      <c r="C120">
        <v>16781822</v>
      </c>
      <c r="D120">
        <v>15204455</v>
      </c>
      <c r="E120">
        <v>1</v>
      </c>
      <c r="F120">
        <v>1</v>
      </c>
      <c r="G120">
        <v>1</v>
      </c>
      <c r="H120">
        <v>3</v>
      </c>
      <c r="I120" t="s">
        <v>782</v>
      </c>
      <c r="J120" t="s">
        <v>783</v>
      </c>
      <c r="K120" t="s">
        <v>784</v>
      </c>
      <c r="L120">
        <v>1348</v>
      </c>
      <c r="N120">
        <v>1009</v>
      </c>
      <c r="O120" t="s">
        <v>193</v>
      </c>
      <c r="P120" t="s">
        <v>193</v>
      </c>
      <c r="Q120">
        <v>1000</v>
      </c>
      <c r="X120">
        <v>0.05</v>
      </c>
      <c r="Y120">
        <v>13500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38</v>
      </c>
      <c r="AG120">
        <v>0</v>
      </c>
      <c r="AH120">
        <v>2</v>
      </c>
      <c r="AI120">
        <v>16781841</v>
      </c>
      <c r="AJ120">
        <v>114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ROW(Source!A42)</f>
        <v>42</v>
      </c>
      <c r="B121">
        <v>16781845</v>
      </c>
      <c r="C121">
        <v>16781844</v>
      </c>
      <c r="D121">
        <v>15435683</v>
      </c>
      <c r="E121">
        <v>1</v>
      </c>
      <c r="F121">
        <v>1</v>
      </c>
      <c r="G121">
        <v>1</v>
      </c>
      <c r="H121">
        <v>1</v>
      </c>
      <c r="I121" t="s">
        <v>785</v>
      </c>
      <c r="J121" t="s">
        <v>6</v>
      </c>
      <c r="K121" t="s">
        <v>786</v>
      </c>
      <c r="L121">
        <v>1191</v>
      </c>
      <c r="N121">
        <v>1013</v>
      </c>
      <c r="O121" t="s">
        <v>660</v>
      </c>
      <c r="P121" t="s">
        <v>660</v>
      </c>
      <c r="Q121">
        <v>1</v>
      </c>
      <c r="X121">
        <v>50.6</v>
      </c>
      <c r="Y121">
        <v>0</v>
      </c>
      <c r="Z121">
        <v>0</v>
      </c>
      <c r="AA121">
        <v>0</v>
      </c>
      <c r="AB121">
        <v>9.2899999999999991</v>
      </c>
      <c r="AC121">
        <v>0</v>
      </c>
      <c r="AD121">
        <v>1</v>
      </c>
      <c r="AE121">
        <v>1</v>
      </c>
      <c r="AF121" t="s">
        <v>50</v>
      </c>
      <c r="AG121">
        <v>40.480000000000004</v>
      </c>
      <c r="AH121">
        <v>2</v>
      </c>
      <c r="AI121">
        <v>16781845</v>
      </c>
      <c r="AJ121">
        <v>115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ROW(Source!A42)</f>
        <v>42</v>
      </c>
      <c r="B122">
        <v>16781846</v>
      </c>
      <c r="C122">
        <v>16781844</v>
      </c>
      <c r="D122">
        <v>15430395</v>
      </c>
      <c r="E122">
        <v>1</v>
      </c>
      <c r="F122">
        <v>1</v>
      </c>
      <c r="G122">
        <v>1</v>
      </c>
      <c r="H122">
        <v>1</v>
      </c>
      <c r="I122" t="s">
        <v>661</v>
      </c>
      <c r="J122" t="s">
        <v>6</v>
      </c>
      <c r="K122" t="s">
        <v>662</v>
      </c>
      <c r="L122">
        <v>1191</v>
      </c>
      <c r="N122">
        <v>1013</v>
      </c>
      <c r="O122" t="s">
        <v>660</v>
      </c>
      <c r="P122" t="s">
        <v>660</v>
      </c>
      <c r="Q122">
        <v>1</v>
      </c>
      <c r="X122">
        <v>1.42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2</v>
      </c>
      <c r="AF122" t="s">
        <v>50</v>
      </c>
      <c r="AG122">
        <v>1.1359999999999999</v>
      </c>
      <c r="AH122">
        <v>2</v>
      </c>
      <c r="AI122">
        <v>16781846</v>
      </c>
      <c r="AJ122">
        <v>116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ROW(Source!A42)</f>
        <v>42</v>
      </c>
      <c r="B123">
        <v>16781847</v>
      </c>
      <c r="C123">
        <v>16781844</v>
      </c>
      <c r="D123">
        <v>15247974</v>
      </c>
      <c r="E123">
        <v>1</v>
      </c>
      <c r="F123">
        <v>1</v>
      </c>
      <c r="G123">
        <v>1</v>
      </c>
      <c r="H123">
        <v>2</v>
      </c>
      <c r="I123" t="s">
        <v>663</v>
      </c>
      <c r="J123" t="s">
        <v>664</v>
      </c>
      <c r="K123" t="s">
        <v>665</v>
      </c>
      <c r="L123">
        <v>1368</v>
      </c>
      <c r="N123">
        <v>1011</v>
      </c>
      <c r="O123" t="s">
        <v>666</v>
      </c>
      <c r="P123" t="s">
        <v>666</v>
      </c>
      <c r="Q123">
        <v>1</v>
      </c>
      <c r="X123">
        <v>0.22</v>
      </c>
      <c r="Y123">
        <v>0</v>
      </c>
      <c r="Z123">
        <v>31.26</v>
      </c>
      <c r="AA123">
        <v>13.5</v>
      </c>
      <c r="AB123">
        <v>0</v>
      </c>
      <c r="AC123">
        <v>0</v>
      </c>
      <c r="AD123">
        <v>1</v>
      </c>
      <c r="AE123">
        <v>0</v>
      </c>
      <c r="AF123" t="s">
        <v>50</v>
      </c>
      <c r="AG123">
        <v>0.17600000000000002</v>
      </c>
      <c r="AH123">
        <v>2</v>
      </c>
      <c r="AI123">
        <v>16781847</v>
      </c>
      <c r="AJ123">
        <v>117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ROW(Source!A42)</f>
        <v>42</v>
      </c>
      <c r="B124">
        <v>16781848</v>
      </c>
      <c r="C124">
        <v>16781844</v>
      </c>
      <c r="D124">
        <v>15249073</v>
      </c>
      <c r="E124">
        <v>1</v>
      </c>
      <c r="F124">
        <v>1</v>
      </c>
      <c r="G124">
        <v>1</v>
      </c>
      <c r="H124">
        <v>2</v>
      </c>
      <c r="I124" t="s">
        <v>674</v>
      </c>
      <c r="J124" t="s">
        <v>675</v>
      </c>
      <c r="K124" t="s">
        <v>676</v>
      </c>
      <c r="L124">
        <v>1368</v>
      </c>
      <c r="N124">
        <v>1011</v>
      </c>
      <c r="O124" t="s">
        <v>666</v>
      </c>
      <c r="P124" t="s">
        <v>666</v>
      </c>
      <c r="Q124">
        <v>1</v>
      </c>
      <c r="X124">
        <v>1.2</v>
      </c>
      <c r="Y124">
        <v>0</v>
      </c>
      <c r="Z124">
        <v>65.709999999999994</v>
      </c>
      <c r="AA124">
        <v>11.6</v>
      </c>
      <c r="AB124">
        <v>0</v>
      </c>
      <c r="AC124">
        <v>0</v>
      </c>
      <c r="AD124">
        <v>1</v>
      </c>
      <c r="AE124">
        <v>0</v>
      </c>
      <c r="AF124" t="s">
        <v>50</v>
      </c>
      <c r="AG124">
        <v>0.96</v>
      </c>
      <c r="AH124">
        <v>2</v>
      </c>
      <c r="AI124">
        <v>16781848</v>
      </c>
      <c r="AJ124">
        <v>118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ROW(Source!A42)</f>
        <v>42</v>
      </c>
      <c r="B125">
        <v>16781849</v>
      </c>
      <c r="C125">
        <v>16781844</v>
      </c>
      <c r="D125">
        <v>15170039</v>
      </c>
      <c r="E125">
        <v>1</v>
      </c>
      <c r="F125">
        <v>1</v>
      </c>
      <c r="G125">
        <v>1</v>
      </c>
      <c r="H125">
        <v>3</v>
      </c>
      <c r="I125" t="s">
        <v>723</v>
      </c>
      <c r="J125" t="s">
        <v>724</v>
      </c>
      <c r="K125" t="s">
        <v>725</v>
      </c>
      <c r="L125">
        <v>1348</v>
      </c>
      <c r="N125">
        <v>1009</v>
      </c>
      <c r="O125" t="s">
        <v>193</v>
      </c>
      <c r="P125" t="s">
        <v>193</v>
      </c>
      <c r="Q125">
        <v>1000</v>
      </c>
      <c r="X125">
        <v>2.0000000000000001E-4</v>
      </c>
      <c r="Y125">
        <v>11978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38</v>
      </c>
      <c r="AG125">
        <v>0</v>
      </c>
      <c r="AH125">
        <v>2</v>
      </c>
      <c r="AI125">
        <v>16781849</v>
      </c>
      <c r="AJ125">
        <v>119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ROW(Source!A42)</f>
        <v>42</v>
      </c>
      <c r="B126">
        <v>16781850</v>
      </c>
      <c r="C126">
        <v>16781844</v>
      </c>
      <c r="D126">
        <v>15170447</v>
      </c>
      <c r="E126">
        <v>1</v>
      </c>
      <c r="F126">
        <v>1</v>
      </c>
      <c r="G126">
        <v>1</v>
      </c>
      <c r="H126">
        <v>3</v>
      </c>
      <c r="I126" t="s">
        <v>787</v>
      </c>
      <c r="J126" t="s">
        <v>788</v>
      </c>
      <c r="K126" t="s">
        <v>789</v>
      </c>
      <c r="L126">
        <v>1348</v>
      </c>
      <c r="N126">
        <v>1009</v>
      </c>
      <c r="O126" t="s">
        <v>193</v>
      </c>
      <c r="P126" t="s">
        <v>193</v>
      </c>
      <c r="Q126">
        <v>1000</v>
      </c>
      <c r="X126">
        <v>8.4000000000000003E-4</v>
      </c>
      <c r="Y126">
        <v>11350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38</v>
      </c>
      <c r="AG126">
        <v>0</v>
      </c>
      <c r="AH126">
        <v>2</v>
      </c>
      <c r="AI126">
        <v>16781850</v>
      </c>
      <c r="AJ126">
        <v>120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ROW(Source!A42)</f>
        <v>42</v>
      </c>
      <c r="B127">
        <v>16781851</v>
      </c>
      <c r="C127">
        <v>16781844</v>
      </c>
      <c r="D127">
        <v>15171018</v>
      </c>
      <c r="E127">
        <v>1</v>
      </c>
      <c r="F127">
        <v>1</v>
      </c>
      <c r="G127">
        <v>1</v>
      </c>
      <c r="H127">
        <v>3</v>
      </c>
      <c r="I127" t="s">
        <v>726</v>
      </c>
      <c r="J127" t="s">
        <v>727</v>
      </c>
      <c r="K127" t="s">
        <v>728</v>
      </c>
      <c r="L127">
        <v>1346</v>
      </c>
      <c r="N127">
        <v>1009</v>
      </c>
      <c r="O127" t="s">
        <v>201</v>
      </c>
      <c r="P127" t="s">
        <v>201</v>
      </c>
      <c r="Q127">
        <v>1</v>
      </c>
      <c r="X127">
        <v>0.2</v>
      </c>
      <c r="Y127">
        <v>1.82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38</v>
      </c>
      <c r="AG127">
        <v>0</v>
      </c>
      <c r="AH127">
        <v>2</v>
      </c>
      <c r="AI127">
        <v>16781851</v>
      </c>
      <c r="AJ127">
        <v>121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ROW(Source!A42)</f>
        <v>42</v>
      </c>
      <c r="B128">
        <v>16781852</v>
      </c>
      <c r="C128">
        <v>16781844</v>
      </c>
      <c r="D128">
        <v>15162988</v>
      </c>
      <c r="E128">
        <v>17</v>
      </c>
      <c r="F128">
        <v>1</v>
      </c>
      <c r="G128">
        <v>1</v>
      </c>
      <c r="H128">
        <v>3</v>
      </c>
      <c r="I128" t="s">
        <v>1078</v>
      </c>
      <c r="J128" t="s">
        <v>6</v>
      </c>
      <c r="K128" t="s">
        <v>1079</v>
      </c>
      <c r="L128">
        <v>1327</v>
      </c>
      <c r="N128">
        <v>1005</v>
      </c>
      <c r="O128" t="s">
        <v>182</v>
      </c>
      <c r="P128" t="s">
        <v>182</v>
      </c>
      <c r="Q128">
        <v>1</v>
      </c>
      <c r="X128">
        <v>102.5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 t="s">
        <v>38</v>
      </c>
      <c r="AG128">
        <v>0</v>
      </c>
      <c r="AH128">
        <v>3</v>
      </c>
      <c r="AI128">
        <v>-1</v>
      </c>
      <c r="AJ128" t="s">
        <v>6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ROW(Source!A42)</f>
        <v>42</v>
      </c>
      <c r="B129">
        <v>16781853</v>
      </c>
      <c r="C129">
        <v>16781844</v>
      </c>
      <c r="D129">
        <v>15204176</v>
      </c>
      <c r="E129">
        <v>1</v>
      </c>
      <c r="F129">
        <v>1</v>
      </c>
      <c r="G129">
        <v>1</v>
      </c>
      <c r="H129">
        <v>3</v>
      </c>
      <c r="I129" t="s">
        <v>790</v>
      </c>
      <c r="J129" t="s">
        <v>791</v>
      </c>
      <c r="K129" t="s">
        <v>792</v>
      </c>
      <c r="L129">
        <v>1346</v>
      </c>
      <c r="N129">
        <v>1009</v>
      </c>
      <c r="O129" t="s">
        <v>201</v>
      </c>
      <c r="P129" t="s">
        <v>201</v>
      </c>
      <c r="Q129">
        <v>1</v>
      </c>
      <c r="X129">
        <v>5.2</v>
      </c>
      <c r="Y129">
        <v>41.44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38</v>
      </c>
      <c r="AG129">
        <v>0</v>
      </c>
      <c r="AH129">
        <v>2</v>
      </c>
      <c r="AI129">
        <v>16781853</v>
      </c>
      <c r="AJ129">
        <v>122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ROW(Source!A43)</f>
        <v>43</v>
      </c>
      <c r="B130">
        <v>16781845</v>
      </c>
      <c r="C130">
        <v>16781844</v>
      </c>
      <c r="D130">
        <v>15435683</v>
      </c>
      <c r="E130">
        <v>1</v>
      </c>
      <c r="F130">
        <v>1</v>
      </c>
      <c r="G130">
        <v>1</v>
      </c>
      <c r="H130">
        <v>1</v>
      </c>
      <c r="I130" t="s">
        <v>785</v>
      </c>
      <c r="J130" t="s">
        <v>6</v>
      </c>
      <c r="K130" t="s">
        <v>786</v>
      </c>
      <c r="L130">
        <v>1191</v>
      </c>
      <c r="N130">
        <v>1013</v>
      </c>
      <c r="O130" t="s">
        <v>660</v>
      </c>
      <c r="P130" t="s">
        <v>660</v>
      </c>
      <c r="Q130">
        <v>1</v>
      </c>
      <c r="X130">
        <v>50.6</v>
      </c>
      <c r="Y130">
        <v>0</v>
      </c>
      <c r="Z130">
        <v>0</v>
      </c>
      <c r="AA130">
        <v>0</v>
      </c>
      <c r="AB130">
        <v>9.2899999999999991</v>
      </c>
      <c r="AC130">
        <v>0</v>
      </c>
      <c r="AD130">
        <v>1</v>
      </c>
      <c r="AE130">
        <v>1</v>
      </c>
      <c r="AF130" t="s">
        <v>50</v>
      </c>
      <c r="AG130">
        <v>40.480000000000004</v>
      </c>
      <c r="AH130">
        <v>2</v>
      </c>
      <c r="AI130">
        <v>16781845</v>
      </c>
      <c r="AJ130">
        <v>123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ROW(Source!A43)</f>
        <v>43</v>
      </c>
      <c r="B131">
        <v>16781846</v>
      </c>
      <c r="C131">
        <v>16781844</v>
      </c>
      <c r="D131">
        <v>15430395</v>
      </c>
      <c r="E131">
        <v>1</v>
      </c>
      <c r="F131">
        <v>1</v>
      </c>
      <c r="G131">
        <v>1</v>
      </c>
      <c r="H131">
        <v>1</v>
      </c>
      <c r="I131" t="s">
        <v>661</v>
      </c>
      <c r="J131" t="s">
        <v>6</v>
      </c>
      <c r="K131" t="s">
        <v>662</v>
      </c>
      <c r="L131">
        <v>1191</v>
      </c>
      <c r="N131">
        <v>1013</v>
      </c>
      <c r="O131" t="s">
        <v>660</v>
      </c>
      <c r="P131" t="s">
        <v>660</v>
      </c>
      <c r="Q131">
        <v>1</v>
      </c>
      <c r="X131">
        <v>1.42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2</v>
      </c>
      <c r="AF131" t="s">
        <v>50</v>
      </c>
      <c r="AG131">
        <v>1.1359999999999999</v>
      </c>
      <c r="AH131">
        <v>2</v>
      </c>
      <c r="AI131">
        <v>16781846</v>
      </c>
      <c r="AJ131">
        <v>124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ROW(Source!A43)</f>
        <v>43</v>
      </c>
      <c r="B132">
        <v>16781847</v>
      </c>
      <c r="C132">
        <v>16781844</v>
      </c>
      <c r="D132">
        <v>15247974</v>
      </c>
      <c r="E132">
        <v>1</v>
      </c>
      <c r="F132">
        <v>1</v>
      </c>
      <c r="G132">
        <v>1</v>
      </c>
      <c r="H132">
        <v>2</v>
      </c>
      <c r="I132" t="s">
        <v>663</v>
      </c>
      <c r="J132" t="s">
        <v>664</v>
      </c>
      <c r="K132" t="s">
        <v>665</v>
      </c>
      <c r="L132">
        <v>1368</v>
      </c>
      <c r="N132">
        <v>1011</v>
      </c>
      <c r="O132" t="s">
        <v>666</v>
      </c>
      <c r="P132" t="s">
        <v>666</v>
      </c>
      <c r="Q132">
        <v>1</v>
      </c>
      <c r="X132">
        <v>0.22</v>
      </c>
      <c r="Y132">
        <v>0</v>
      </c>
      <c r="Z132">
        <v>31.26</v>
      </c>
      <c r="AA132">
        <v>13.5</v>
      </c>
      <c r="AB132">
        <v>0</v>
      </c>
      <c r="AC132">
        <v>0</v>
      </c>
      <c r="AD132">
        <v>1</v>
      </c>
      <c r="AE132">
        <v>0</v>
      </c>
      <c r="AF132" t="s">
        <v>50</v>
      </c>
      <c r="AG132">
        <v>0.17600000000000002</v>
      </c>
      <c r="AH132">
        <v>2</v>
      </c>
      <c r="AI132">
        <v>16781847</v>
      </c>
      <c r="AJ132">
        <v>125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ROW(Source!A43)</f>
        <v>43</v>
      </c>
      <c r="B133">
        <v>16781848</v>
      </c>
      <c r="C133">
        <v>16781844</v>
      </c>
      <c r="D133">
        <v>15249073</v>
      </c>
      <c r="E133">
        <v>1</v>
      </c>
      <c r="F133">
        <v>1</v>
      </c>
      <c r="G133">
        <v>1</v>
      </c>
      <c r="H133">
        <v>2</v>
      </c>
      <c r="I133" t="s">
        <v>674</v>
      </c>
      <c r="J133" t="s">
        <v>675</v>
      </c>
      <c r="K133" t="s">
        <v>676</v>
      </c>
      <c r="L133">
        <v>1368</v>
      </c>
      <c r="N133">
        <v>1011</v>
      </c>
      <c r="O133" t="s">
        <v>666</v>
      </c>
      <c r="P133" t="s">
        <v>666</v>
      </c>
      <c r="Q133">
        <v>1</v>
      </c>
      <c r="X133">
        <v>1.2</v>
      </c>
      <c r="Y133">
        <v>0</v>
      </c>
      <c r="Z133">
        <v>65.709999999999994</v>
      </c>
      <c r="AA133">
        <v>11.6</v>
      </c>
      <c r="AB133">
        <v>0</v>
      </c>
      <c r="AC133">
        <v>0</v>
      </c>
      <c r="AD133">
        <v>1</v>
      </c>
      <c r="AE133">
        <v>0</v>
      </c>
      <c r="AF133" t="s">
        <v>50</v>
      </c>
      <c r="AG133">
        <v>0.96</v>
      </c>
      <c r="AH133">
        <v>2</v>
      </c>
      <c r="AI133">
        <v>16781848</v>
      </c>
      <c r="AJ133">
        <v>126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ROW(Source!A43)</f>
        <v>43</v>
      </c>
      <c r="B134">
        <v>16781849</v>
      </c>
      <c r="C134">
        <v>16781844</v>
      </c>
      <c r="D134">
        <v>15170039</v>
      </c>
      <c r="E134">
        <v>1</v>
      </c>
      <c r="F134">
        <v>1</v>
      </c>
      <c r="G134">
        <v>1</v>
      </c>
      <c r="H134">
        <v>3</v>
      </c>
      <c r="I134" t="s">
        <v>723</v>
      </c>
      <c r="J134" t="s">
        <v>724</v>
      </c>
      <c r="K134" t="s">
        <v>725</v>
      </c>
      <c r="L134">
        <v>1348</v>
      </c>
      <c r="N134">
        <v>1009</v>
      </c>
      <c r="O134" t="s">
        <v>193</v>
      </c>
      <c r="P134" t="s">
        <v>193</v>
      </c>
      <c r="Q134">
        <v>1000</v>
      </c>
      <c r="X134">
        <v>2.0000000000000001E-4</v>
      </c>
      <c r="Y134">
        <v>11978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38</v>
      </c>
      <c r="AG134">
        <v>0</v>
      </c>
      <c r="AH134">
        <v>2</v>
      </c>
      <c r="AI134">
        <v>16781849</v>
      </c>
      <c r="AJ134">
        <v>127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ROW(Source!A43)</f>
        <v>43</v>
      </c>
      <c r="B135">
        <v>16781850</v>
      </c>
      <c r="C135">
        <v>16781844</v>
      </c>
      <c r="D135">
        <v>15170447</v>
      </c>
      <c r="E135">
        <v>1</v>
      </c>
      <c r="F135">
        <v>1</v>
      </c>
      <c r="G135">
        <v>1</v>
      </c>
      <c r="H135">
        <v>3</v>
      </c>
      <c r="I135" t="s">
        <v>787</v>
      </c>
      <c r="J135" t="s">
        <v>788</v>
      </c>
      <c r="K135" t="s">
        <v>789</v>
      </c>
      <c r="L135">
        <v>1348</v>
      </c>
      <c r="N135">
        <v>1009</v>
      </c>
      <c r="O135" t="s">
        <v>193</v>
      </c>
      <c r="P135" t="s">
        <v>193</v>
      </c>
      <c r="Q135">
        <v>1000</v>
      </c>
      <c r="X135">
        <v>8.4000000000000003E-4</v>
      </c>
      <c r="Y135">
        <v>11350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38</v>
      </c>
      <c r="AG135">
        <v>0</v>
      </c>
      <c r="AH135">
        <v>2</v>
      </c>
      <c r="AI135">
        <v>16781850</v>
      </c>
      <c r="AJ135">
        <v>128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ROW(Source!A43)</f>
        <v>43</v>
      </c>
      <c r="B136">
        <v>16781851</v>
      </c>
      <c r="C136">
        <v>16781844</v>
      </c>
      <c r="D136">
        <v>15171018</v>
      </c>
      <c r="E136">
        <v>1</v>
      </c>
      <c r="F136">
        <v>1</v>
      </c>
      <c r="G136">
        <v>1</v>
      </c>
      <c r="H136">
        <v>3</v>
      </c>
      <c r="I136" t="s">
        <v>726</v>
      </c>
      <c r="J136" t="s">
        <v>727</v>
      </c>
      <c r="K136" t="s">
        <v>728</v>
      </c>
      <c r="L136">
        <v>1346</v>
      </c>
      <c r="N136">
        <v>1009</v>
      </c>
      <c r="O136" t="s">
        <v>201</v>
      </c>
      <c r="P136" t="s">
        <v>201</v>
      </c>
      <c r="Q136">
        <v>1</v>
      </c>
      <c r="X136">
        <v>0.2</v>
      </c>
      <c r="Y136">
        <v>1.82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38</v>
      </c>
      <c r="AG136">
        <v>0</v>
      </c>
      <c r="AH136">
        <v>2</v>
      </c>
      <c r="AI136">
        <v>16781851</v>
      </c>
      <c r="AJ136">
        <v>129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ROW(Source!A43)</f>
        <v>43</v>
      </c>
      <c r="B137">
        <v>16781852</v>
      </c>
      <c r="C137">
        <v>16781844</v>
      </c>
      <c r="D137">
        <v>15162988</v>
      </c>
      <c r="E137">
        <v>17</v>
      </c>
      <c r="F137">
        <v>1</v>
      </c>
      <c r="G137">
        <v>1</v>
      </c>
      <c r="H137">
        <v>3</v>
      </c>
      <c r="I137" t="s">
        <v>1078</v>
      </c>
      <c r="J137" t="s">
        <v>6</v>
      </c>
      <c r="K137" t="s">
        <v>1079</v>
      </c>
      <c r="L137">
        <v>1327</v>
      </c>
      <c r="N137">
        <v>1005</v>
      </c>
      <c r="O137" t="s">
        <v>182</v>
      </c>
      <c r="P137" t="s">
        <v>182</v>
      </c>
      <c r="Q137">
        <v>1</v>
      </c>
      <c r="X137">
        <v>102.5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 t="s">
        <v>38</v>
      </c>
      <c r="AG137">
        <v>0</v>
      </c>
      <c r="AH137">
        <v>3</v>
      </c>
      <c r="AI137">
        <v>-1</v>
      </c>
      <c r="AJ137" t="s">
        <v>6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ROW(Source!A43)</f>
        <v>43</v>
      </c>
      <c r="B138">
        <v>16781853</v>
      </c>
      <c r="C138">
        <v>16781844</v>
      </c>
      <c r="D138">
        <v>15204176</v>
      </c>
      <c r="E138">
        <v>1</v>
      </c>
      <c r="F138">
        <v>1</v>
      </c>
      <c r="G138">
        <v>1</v>
      </c>
      <c r="H138">
        <v>3</v>
      </c>
      <c r="I138" t="s">
        <v>790</v>
      </c>
      <c r="J138" t="s">
        <v>791</v>
      </c>
      <c r="K138" t="s">
        <v>792</v>
      </c>
      <c r="L138">
        <v>1346</v>
      </c>
      <c r="N138">
        <v>1009</v>
      </c>
      <c r="O138" t="s">
        <v>201</v>
      </c>
      <c r="P138" t="s">
        <v>201</v>
      </c>
      <c r="Q138">
        <v>1</v>
      </c>
      <c r="X138">
        <v>5.2</v>
      </c>
      <c r="Y138">
        <v>41.44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38</v>
      </c>
      <c r="AG138">
        <v>0</v>
      </c>
      <c r="AH138">
        <v>2</v>
      </c>
      <c r="AI138">
        <v>16781853</v>
      </c>
      <c r="AJ138">
        <v>130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ROW(Source!A44)</f>
        <v>44</v>
      </c>
      <c r="B139">
        <v>16781858</v>
      </c>
      <c r="C139">
        <v>16781857</v>
      </c>
      <c r="D139">
        <v>15435099</v>
      </c>
      <c r="E139">
        <v>1</v>
      </c>
      <c r="F139">
        <v>1</v>
      </c>
      <c r="G139">
        <v>1</v>
      </c>
      <c r="H139">
        <v>1</v>
      </c>
      <c r="I139" t="s">
        <v>793</v>
      </c>
      <c r="J139" t="s">
        <v>6</v>
      </c>
      <c r="K139" t="s">
        <v>794</v>
      </c>
      <c r="L139">
        <v>1191</v>
      </c>
      <c r="N139">
        <v>1013</v>
      </c>
      <c r="O139" t="s">
        <v>660</v>
      </c>
      <c r="P139" t="s">
        <v>660</v>
      </c>
      <c r="Q139">
        <v>1</v>
      </c>
      <c r="X139">
        <v>7.31</v>
      </c>
      <c r="Y139">
        <v>0</v>
      </c>
      <c r="Z139">
        <v>0</v>
      </c>
      <c r="AA139">
        <v>0</v>
      </c>
      <c r="AB139">
        <v>8.64</v>
      </c>
      <c r="AC139">
        <v>0</v>
      </c>
      <c r="AD139">
        <v>1</v>
      </c>
      <c r="AE139">
        <v>1</v>
      </c>
      <c r="AF139" t="s">
        <v>6</v>
      </c>
      <c r="AG139">
        <v>7.31</v>
      </c>
      <c r="AH139">
        <v>2</v>
      </c>
      <c r="AI139">
        <v>16781858</v>
      </c>
      <c r="AJ139">
        <v>131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ROW(Source!A44)</f>
        <v>44</v>
      </c>
      <c r="B140">
        <v>16781859</v>
      </c>
      <c r="C140">
        <v>16781857</v>
      </c>
      <c r="D140">
        <v>15430395</v>
      </c>
      <c r="E140">
        <v>1</v>
      </c>
      <c r="F140">
        <v>1</v>
      </c>
      <c r="G140">
        <v>1</v>
      </c>
      <c r="H140">
        <v>1</v>
      </c>
      <c r="I140" t="s">
        <v>661</v>
      </c>
      <c r="J140" t="s">
        <v>6</v>
      </c>
      <c r="K140" t="s">
        <v>662</v>
      </c>
      <c r="L140">
        <v>1191</v>
      </c>
      <c r="N140">
        <v>1013</v>
      </c>
      <c r="O140" t="s">
        <v>660</v>
      </c>
      <c r="P140" t="s">
        <v>660</v>
      </c>
      <c r="Q140">
        <v>1</v>
      </c>
      <c r="X140">
        <v>0.2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2</v>
      </c>
      <c r="AF140" t="s">
        <v>6</v>
      </c>
      <c r="AG140">
        <v>0.2</v>
      </c>
      <c r="AH140">
        <v>2</v>
      </c>
      <c r="AI140">
        <v>16781859</v>
      </c>
      <c r="AJ140">
        <v>132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ROW(Source!A44)</f>
        <v>44</v>
      </c>
      <c r="B141">
        <v>16781860</v>
      </c>
      <c r="C141">
        <v>16781857</v>
      </c>
      <c r="D141">
        <v>15247974</v>
      </c>
      <c r="E141">
        <v>1</v>
      </c>
      <c r="F141">
        <v>1</v>
      </c>
      <c r="G141">
        <v>1</v>
      </c>
      <c r="H141">
        <v>2</v>
      </c>
      <c r="I141" t="s">
        <v>663</v>
      </c>
      <c r="J141" t="s">
        <v>664</v>
      </c>
      <c r="K141" t="s">
        <v>665</v>
      </c>
      <c r="L141">
        <v>1368</v>
      </c>
      <c r="N141">
        <v>1011</v>
      </c>
      <c r="O141" t="s">
        <v>666</v>
      </c>
      <c r="P141" t="s">
        <v>666</v>
      </c>
      <c r="Q141">
        <v>1</v>
      </c>
      <c r="X141">
        <v>0.2</v>
      </c>
      <c r="Y141">
        <v>0</v>
      </c>
      <c r="Z141">
        <v>31.26</v>
      </c>
      <c r="AA141">
        <v>13.5</v>
      </c>
      <c r="AB141">
        <v>0</v>
      </c>
      <c r="AC141">
        <v>0</v>
      </c>
      <c r="AD141">
        <v>1</v>
      </c>
      <c r="AE141">
        <v>0</v>
      </c>
      <c r="AF141" t="s">
        <v>6</v>
      </c>
      <c r="AG141">
        <v>0.2</v>
      </c>
      <c r="AH141">
        <v>2</v>
      </c>
      <c r="AI141">
        <v>16781860</v>
      </c>
      <c r="AJ141">
        <v>133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ROW(Source!A45)</f>
        <v>45</v>
      </c>
      <c r="B142">
        <v>16781858</v>
      </c>
      <c r="C142">
        <v>16781857</v>
      </c>
      <c r="D142">
        <v>15435099</v>
      </c>
      <c r="E142">
        <v>1</v>
      </c>
      <c r="F142">
        <v>1</v>
      </c>
      <c r="G142">
        <v>1</v>
      </c>
      <c r="H142">
        <v>1</v>
      </c>
      <c r="I142" t="s">
        <v>793</v>
      </c>
      <c r="J142" t="s">
        <v>6</v>
      </c>
      <c r="K142" t="s">
        <v>794</v>
      </c>
      <c r="L142">
        <v>1191</v>
      </c>
      <c r="N142">
        <v>1013</v>
      </c>
      <c r="O142" t="s">
        <v>660</v>
      </c>
      <c r="P142" t="s">
        <v>660</v>
      </c>
      <c r="Q142">
        <v>1</v>
      </c>
      <c r="X142">
        <v>7.31</v>
      </c>
      <c r="Y142">
        <v>0</v>
      </c>
      <c r="Z142">
        <v>0</v>
      </c>
      <c r="AA142">
        <v>0</v>
      </c>
      <c r="AB142">
        <v>8.64</v>
      </c>
      <c r="AC142">
        <v>0</v>
      </c>
      <c r="AD142">
        <v>1</v>
      </c>
      <c r="AE142">
        <v>1</v>
      </c>
      <c r="AF142" t="s">
        <v>6</v>
      </c>
      <c r="AG142">
        <v>7.31</v>
      </c>
      <c r="AH142">
        <v>2</v>
      </c>
      <c r="AI142">
        <v>16781858</v>
      </c>
      <c r="AJ142">
        <v>134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ROW(Source!A45)</f>
        <v>45</v>
      </c>
      <c r="B143">
        <v>16781859</v>
      </c>
      <c r="C143">
        <v>16781857</v>
      </c>
      <c r="D143">
        <v>15430395</v>
      </c>
      <c r="E143">
        <v>1</v>
      </c>
      <c r="F143">
        <v>1</v>
      </c>
      <c r="G143">
        <v>1</v>
      </c>
      <c r="H143">
        <v>1</v>
      </c>
      <c r="I143" t="s">
        <v>661</v>
      </c>
      <c r="J143" t="s">
        <v>6</v>
      </c>
      <c r="K143" t="s">
        <v>662</v>
      </c>
      <c r="L143">
        <v>1191</v>
      </c>
      <c r="N143">
        <v>1013</v>
      </c>
      <c r="O143" t="s">
        <v>660</v>
      </c>
      <c r="P143" t="s">
        <v>660</v>
      </c>
      <c r="Q143">
        <v>1</v>
      </c>
      <c r="X143">
        <v>0.2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2</v>
      </c>
      <c r="AF143" t="s">
        <v>6</v>
      </c>
      <c r="AG143">
        <v>0.2</v>
      </c>
      <c r="AH143">
        <v>2</v>
      </c>
      <c r="AI143">
        <v>16781859</v>
      </c>
      <c r="AJ143">
        <v>135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ROW(Source!A45)</f>
        <v>45</v>
      </c>
      <c r="B144">
        <v>16781860</v>
      </c>
      <c r="C144">
        <v>16781857</v>
      </c>
      <c r="D144">
        <v>15247974</v>
      </c>
      <c r="E144">
        <v>1</v>
      </c>
      <c r="F144">
        <v>1</v>
      </c>
      <c r="G144">
        <v>1</v>
      </c>
      <c r="H144">
        <v>2</v>
      </c>
      <c r="I144" t="s">
        <v>663</v>
      </c>
      <c r="J144" t="s">
        <v>664</v>
      </c>
      <c r="K144" t="s">
        <v>665</v>
      </c>
      <c r="L144">
        <v>1368</v>
      </c>
      <c r="N144">
        <v>1011</v>
      </c>
      <c r="O144" t="s">
        <v>666</v>
      </c>
      <c r="P144" t="s">
        <v>666</v>
      </c>
      <c r="Q144">
        <v>1</v>
      </c>
      <c r="X144">
        <v>0.2</v>
      </c>
      <c r="Y144">
        <v>0</v>
      </c>
      <c r="Z144">
        <v>31.26</v>
      </c>
      <c r="AA144">
        <v>13.5</v>
      </c>
      <c r="AB144">
        <v>0</v>
      </c>
      <c r="AC144">
        <v>0</v>
      </c>
      <c r="AD144">
        <v>1</v>
      </c>
      <c r="AE144">
        <v>0</v>
      </c>
      <c r="AF144" t="s">
        <v>6</v>
      </c>
      <c r="AG144">
        <v>0.2</v>
      </c>
      <c r="AH144">
        <v>2</v>
      </c>
      <c r="AI144">
        <v>16781860</v>
      </c>
      <c r="AJ144">
        <v>136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ROW(Source!A46)</f>
        <v>46</v>
      </c>
      <c r="B145">
        <v>16781885</v>
      </c>
      <c r="C145">
        <v>16781884</v>
      </c>
      <c r="D145">
        <v>15430517</v>
      </c>
      <c r="E145">
        <v>1</v>
      </c>
      <c r="F145">
        <v>1</v>
      </c>
      <c r="G145">
        <v>1</v>
      </c>
      <c r="H145">
        <v>1</v>
      </c>
      <c r="I145" t="s">
        <v>667</v>
      </c>
      <c r="J145" t="s">
        <v>6</v>
      </c>
      <c r="K145" t="s">
        <v>668</v>
      </c>
      <c r="L145">
        <v>1191</v>
      </c>
      <c r="N145">
        <v>1013</v>
      </c>
      <c r="O145" t="s">
        <v>660</v>
      </c>
      <c r="P145" t="s">
        <v>660</v>
      </c>
      <c r="Q145">
        <v>1</v>
      </c>
      <c r="X145">
        <v>11.39</v>
      </c>
      <c r="Y145">
        <v>0</v>
      </c>
      <c r="Z145">
        <v>0</v>
      </c>
      <c r="AA145">
        <v>0</v>
      </c>
      <c r="AB145">
        <v>7.8</v>
      </c>
      <c r="AC145">
        <v>0</v>
      </c>
      <c r="AD145">
        <v>1</v>
      </c>
      <c r="AE145">
        <v>1</v>
      </c>
      <c r="AF145" t="s">
        <v>6</v>
      </c>
      <c r="AG145">
        <v>11.39</v>
      </c>
      <c r="AH145">
        <v>2</v>
      </c>
      <c r="AI145">
        <v>16781885</v>
      </c>
      <c r="AJ145">
        <v>137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ROW(Source!A46)</f>
        <v>46</v>
      </c>
      <c r="B146">
        <v>16781886</v>
      </c>
      <c r="C146">
        <v>16781884</v>
      </c>
      <c r="D146">
        <v>15430395</v>
      </c>
      <c r="E146">
        <v>1</v>
      </c>
      <c r="F146">
        <v>1</v>
      </c>
      <c r="G146">
        <v>1</v>
      </c>
      <c r="H146">
        <v>1</v>
      </c>
      <c r="I146" t="s">
        <v>661</v>
      </c>
      <c r="J146" t="s">
        <v>6</v>
      </c>
      <c r="K146" t="s">
        <v>662</v>
      </c>
      <c r="L146">
        <v>1191</v>
      </c>
      <c r="N146">
        <v>1013</v>
      </c>
      <c r="O146" t="s">
        <v>660</v>
      </c>
      <c r="P146" t="s">
        <v>660</v>
      </c>
      <c r="Q146">
        <v>1</v>
      </c>
      <c r="X146">
        <v>0.13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2</v>
      </c>
      <c r="AF146" t="s">
        <v>6</v>
      </c>
      <c r="AG146">
        <v>0.13</v>
      </c>
      <c r="AH146">
        <v>2</v>
      </c>
      <c r="AI146">
        <v>16781886</v>
      </c>
      <c r="AJ146">
        <v>138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ROW(Source!A46)</f>
        <v>46</v>
      </c>
      <c r="B147">
        <v>16781887</v>
      </c>
      <c r="C147">
        <v>16781884</v>
      </c>
      <c r="D147">
        <v>15247974</v>
      </c>
      <c r="E147">
        <v>1</v>
      </c>
      <c r="F147">
        <v>1</v>
      </c>
      <c r="G147">
        <v>1</v>
      </c>
      <c r="H147">
        <v>2</v>
      </c>
      <c r="I147" t="s">
        <v>663</v>
      </c>
      <c r="J147" t="s">
        <v>664</v>
      </c>
      <c r="K147" t="s">
        <v>665</v>
      </c>
      <c r="L147">
        <v>1368</v>
      </c>
      <c r="N147">
        <v>1011</v>
      </c>
      <c r="O147" t="s">
        <v>666</v>
      </c>
      <c r="P147" t="s">
        <v>666</v>
      </c>
      <c r="Q147">
        <v>1</v>
      </c>
      <c r="X147">
        <v>0.13</v>
      </c>
      <c r="Y147">
        <v>0</v>
      </c>
      <c r="Z147">
        <v>31.26</v>
      </c>
      <c r="AA147">
        <v>13.5</v>
      </c>
      <c r="AB147">
        <v>0</v>
      </c>
      <c r="AC147">
        <v>0</v>
      </c>
      <c r="AD147">
        <v>1</v>
      </c>
      <c r="AE147">
        <v>0</v>
      </c>
      <c r="AF147" t="s">
        <v>6</v>
      </c>
      <c r="AG147">
        <v>0.13</v>
      </c>
      <c r="AH147">
        <v>2</v>
      </c>
      <c r="AI147">
        <v>16781887</v>
      </c>
      <c r="AJ147">
        <v>139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ROW(Source!A46)</f>
        <v>46</v>
      </c>
      <c r="B148">
        <v>16781888</v>
      </c>
      <c r="C148">
        <v>16781884</v>
      </c>
      <c r="D148">
        <v>15164566</v>
      </c>
      <c r="E148">
        <v>17</v>
      </c>
      <c r="F148">
        <v>1</v>
      </c>
      <c r="G148">
        <v>1</v>
      </c>
      <c r="H148">
        <v>3</v>
      </c>
      <c r="I148" t="s">
        <v>1080</v>
      </c>
      <c r="J148" t="s">
        <v>6</v>
      </c>
      <c r="K148" t="s">
        <v>1081</v>
      </c>
      <c r="L148">
        <v>1348</v>
      </c>
      <c r="N148">
        <v>1009</v>
      </c>
      <c r="O148" t="s">
        <v>193</v>
      </c>
      <c r="P148" t="s">
        <v>193</v>
      </c>
      <c r="Q148">
        <v>1000</v>
      </c>
      <c r="X148">
        <v>0.47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 t="s">
        <v>6</v>
      </c>
      <c r="AG148">
        <v>0.47</v>
      </c>
      <c r="AH148">
        <v>3</v>
      </c>
      <c r="AI148">
        <v>-1</v>
      </c>
      <c r="AJ148" t="s">
        <v>6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ROW(Source!A47)</f>
        <v>47</v>
      </c>
      <c r="B149">
        <v>16781885</v>
      </c>
      <c r="C149">
        <v>16781884</v>
      </c>
      <c r="D149">
        <v>15430517</v>
      </c>
      <c r="E149">
        <v>1</v>
      </c>
      <c r="F149">
        <v>1</v>
      </c>
      <c r="G149">
        <v>1</v>
      </c>
      <c r="H149">
        <v>1</v>
      </c>
      <c r="I149" t="s">
        <v>667</v>
      </c>
      <c r="J149" t="s">
        <v>6</v>
      </c>
      <c r="K149" t="s">
        <v>668</v>
      </c>
      <c r="L149">
        <v>1191</v>
      </c>
      <c r="N149">
        <v>1013</v>
      </c>
      <c r="O149" t="s">
        <v>660</v>
      </c>
      <c r="P149" t="s">
        <v>660</v>
      </c>
      <c r="Q149">
        <v>1</v>
      </c>
      <c r="X149">
        <v>11.39</v>
      </c>
      <c r="Y149">
        <v>0</v>
      </c>
      <c r="Z149">
        <v>0</v>
      </c>
      <c r="AA149">
        <v>0</v>
      </c>
      <c r="AB149">
        <v>7.8</v>
      </c>
      <c r="AC149">
        <v>0</v>
      </c>
      <c r="AD149">
        <v>1</v>
      </c>
      <c r="AE149">
        <v>1</v>
      </c>
      <c r="AF149" t="s">
        <v>6</v>
      </c>
      <c r="AG149">
        <v>11.39</v>
      </c>
      <c r="AH149">
        <v>2</v>
      </c>
      <c r="AI149">
        <v>16781885</v>
      </c>
      <c r="AJ149">
        <v>140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ROW(Source!A47)</f>
        <v>47</v>
      </c>
      <c r="B150">
        <v>16781886</v>
      </c>
      <c r="C150">
        <v>16781884</v>
      </c>
      <c r="D150">
        <v>15430395</v>
      </c>
      <c r="E150">
        <v>1</v>
      </c>
      <c r="F150">
        <v>1</v>
      </c>
      <c r="G150">
        <v>1</v>
      </c>
      <c r="H150">
        <v>1</v>
      </c>
      <c r="I150" t="s">
        <v>661</v>
      </c>
      <c r="J150" t="s">
        <v>6</v>
      </c>
      <c r="K150" t="s">
        <v>662</v>
      </c>
      <c r="L150">
        <v>1191</v>
      </c>
      <c r="N150">
        <v>1013</v>
      </c>
      <c r="O150" t="s">
        <v>660</v>
      </c>
      <c r="P150" t="s">
        <v>660</v>
      </c>
      <c r="Q150">
        <v>1</v>
      </c>
      <c r="X150">
        <v>0.13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2</v>
      </c>
      <c r="AF150" t="s">
        <v>6</v>
      </c>
      <c r="AG150">
        <v>0.13</v>
      </c>
      <c r="AH150">
        <v>2</v>
      </c>
      <c r="AI150">
        <v>16781886</v>
      </c>
      <c r="AJ150">
        <v>141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ROW(Source!A47)</f>
        <v>47</v>
      </c>
      <c r="B151">
        <v>16781887</v>
      </c>
      <c r="C151">
        <v>16781884</v>
      </c>
      <c r="D151">
        <v>15247974</v>
      </c>
      <c r="E151">
        <v>1</v>
      </c>
      <c r="F151">
        <v>1</v>
      </c>
      <c r="G151">
        <v>1</v>
      </c>
      <c r="H151">
        <v>2</v>
      </c>
      <c r="I151" t="s">
        <v>663</v>
      </c>
      <c r="J151" t="s">
        <v>664</v>
      </c>
      <c r="K151" t="s">
        <v>665</v>
      </c>
      <c r="L151">
        <v>1368</v>
      </c>
      <c r="N151">
        <v>1011</v>
      </c>
      <c r="O151" t="s">
        <v>666</v>
      </c>
      <c r="P151" t="s">
        <v>666</v>
      </c>
      <c r="Q151">
        <v>1</v>
      </c>
      <c r="X151">
        <v>0.13</v>
      </c>
      <c r="Y151">
        <v>0</v>
      </c>
      <c r="Z151">
        <v>31.26</v>
      </c>
      <c r="AA151">
        <v>13.5</v>
      </c>
      <c r="AB151">
        <v>0</v>
      </c>
      <c r="AC151">
        <v>0</v>
      </c>
      <c r="AD151">
        <v>1</v>
      </c>
      <c r="AE151">
        <v>0</v>
      </c>
      <c r="AF151" t="s">
        <v>6</v>
      </c>
      <c r="AG151">
        <v>0.13</v>
      </c>
      <c r="AH151">
        <v>2</v>
      </c>
      <c r="AI151">
        <v>16781887</v>
      </c>
      <c r="AJ151">
        <v>142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ROW(Source!A47)</f>
        <v>47</v>
      </c>
      <c r="B152">
        <v>16781888</v>
      </c>
      <c r="C152">
        <v>16781884</v>
      </c>
      <c r="D152">
        <v>15164566</v>
      </c>
      <c r="E152">
        <v>17</v>
      </c>
      <c r="F152">
        <v>1</v>
      </c>
      <c r="G152">
        <v>1</v>
      </c>
      <c r="H152">
        <v>3</v>
      </c>
      <c r="I152" t="s">
        <v>1080</v>
      </c>
      <c r="J152" t="s">
        <v>6</v>
      </c>
      <c r="K152" t="s">
        <v>1081</v>
      </c>
      <c r="L152">
        <v>1348</v>
      </c>
      <c r="N152">
        <v>1009</v>
      </c>
      <c r="O152" t="s">
        <v>193</v>
      </c>
      <c r="P152" t="s">
        <v>193</v>
      </c>
      <c r="Q152">
        <v>1000</v>
      </c>
      <c r="X152">
        <v>0.47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 t="s">
        <v>6</v>
      </c>
      <c r="AG152">
        <v>0.47</v>
      </c>
      <c r="AH152">
        <v>3</v>
      </c>
      <c r="AI152">
        <v>-1</v>
      </c>
      <c r="AJ152" t="s">
        <v>6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ROW(Source!A48)</f>
        <v>48</v>
      </c>
      <c r="B153">
        <v>16781891</v>
      </c>
      <c r="C153">
        <v>16781890</v>
      </c>
      <c r="D153">
        <v>15430517</v>
      </c>
      <c r="E153">
        <v>1</v>
      </c>
      <c r="F153">
        <v>1</v>
      </c>
      <c r="G153">
        <v>1</v>
      </c>
      <c r="H153">
        <v>1</v>
      </c>
      <c r="I153" t="s">
        <v>667</v>
      </c>
      <c r="J153" t="s">
        <v>6</v>
      </c>
      <c r="K153" t="s">
        <v>668</v>
      </c>
      <c r="L153">
        <v>1191</v>
      </c>
      <c r="N153">
        <v>1013</v>
      </c>
      <c r="O153" t="s">
        <v>660</v>
      </c>
      <c r="P153" t="s">
        <v>660</v>
      </c>
      <c r="Q153">
        <v>1</v>
      </c>
      <c r="X153">
        <v>7.67</v>
      </c>
      <c r="Y153">
        <v>0</v>
      </c>
      <c r="Z153">
        <v>0</v>
      </c>
      <c r="AA153">
        <v>0</v>
      </c>
      <c r="AB153">
        <v>7.8</v>
      </c>
      <c r="AC153">
        <v>0</v>
      </c>
      <c r="AD153">
        <v>1</v>
      </c>
      <c r="AE153">
        <v>1</v>
      </c>
      <c r="AF153" t="s">
        <v>6</v>
      </c>
      <c r="AG153">
        <v>7.67</v>
      </c>
      <c r="AH153">
        <v>2</v>
      </c>
      <c r="AI153">
        <v>16781891</v>
      </c>
      <c r="AJ153">
        <v>143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ROW(Source!A48)</f>
        <v>48</v>
      </c>
      <c r="B154">
        <v>16781892</v>
      </c>
      <c r="C154">
        <v>16781890</v>
      </c>
      <c r="D154">
        <v>15164566</v>
      </c>
      <c r="E154">
        <v>17</v>
      </c>
      <c r="F154">
        <v>1</v>
      </c>
      <c r="G154">
        <v>1</v>
      </c>
      <c r="H154">
        <v>3</v>
      </c>
      <c r="I154" t="s">
        <v>1080</v>
      </c>
      <c r="J154" t="s">
        <v>6</v>
      </c>
      <c r="K154" t="s">
        <v>1081</v>
      </c>
      <c r="L154">
        <v>1348</v>
      </c>
      <c r="N154">
        <v>1009</v>
      </c>
      <c r="O154" t="s">
        <v>193</v>
      </c>
      <c r="P154" t="s">
        <v>193</v>
      </c>
      <c r="Q154">
        <v>1000</v>
      </c>
      <c r="X154">
        <v>0.7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 t="s">
        <v>6</v>
      </c>
      <c r="AG154">
        <v>0.7</v>
      </c>
      <c r="AH154">
        <v>3</v>
      </c>
      <c r="AI154">
        <v>-1</v>
      </c>
      <c r="AJ154" t="s">
        <v>6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ROW(Source!A49)</f>
        <v>49</v>
      </c>
      <c r="B155">
        <v>16781891</v>
      </c>
      <c r="C155">
        <v>16781890</v>
      </c>
      <c r="D155">
        <v>15430517</v>
      </c>
      <c r="E155">
        <v>1</v>
      </c>
      <c r="F155">
        <v>1</v>
      </c>
      <c r="G155">
        <v>1</v>
      </c>
      <c r="H155">
        <v>1</v>
      </c>
      <c r="I155" t="s">
        <v>667</v>
      </c>
      <c r="J155" t="s">
        <v>6</v>
      </c>
      <c r="K155" t="s">
        <v>668</v>
      </c>
      <c r="L155">
        <v>1191</v>
      </c>
      <c r="N155">
        <v>1013</v>
      </c>
      <c r="O155" t="s">
        <v>660</v>
      </c>
      <c r="P155" t="s">
        <v>660</v>
      </c>
      <c r="Q155">
        <v>1</v>
      </c>
      <c r="X155">
        <v>7.67</v>
      </c>
      <c r="Y155">
        <v>0</v>
      </c>
      <c r="Z155">
        <v>0</v>
      </c>
      <c r="AA155">
        <v>0</v>
      </c>
      <c r="AB155">
        <v>7.8</v>
      </c>
      <c r="AC155">
        <v>0</v>
      </c>
      <c r="AD155">
        <v>1</v>
      </c>
      <c r="AE155">
        <v>1</v>
      </c>
      <c r="AF155" t="s">
        <v>6</v>
      </c>
      <c r="AG155">
        <v>7.67</v>
      </c>
      <c r="AH155">
        <v>2</v>
      </c>
      <c r="AI155">
        <v>16781891</v>
      </c>
      <c r="AJ155">
        <v>144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ROW(Source!A49)</f>
        <v>49</v>
      </c>
      <c r="B156">
        <v>16781892</v>
      </c>
      <c r="C156">
        <v>16781890</v>
      </c>
      <c r="D156">
        <v>15164566</v>
      </c>
      <c r="E156">
        <v>17</v>
      </c>
      <c r="F156">
        <v>1</v>
      </c>
      <c r="G156">
        <v>1</v>
      </c>
      <c r="H156">
        <v>3</v>
      </c>
      <c r="I156" t="s">
        <v>1080</v>
      </c>
      <c r="J156" t="s">
        <v>6</v>
      </c>
      <c r="K156" t="s">
        <v>1081</v>
      </c>
      <c r="L156">
        <v>1348</v>
      </c>
      <c r="N156">
        <v>1009</v>
      </c>
      <c r="O156" t="s">
        <v>193</v>
      </c>
      <c r="P156" t="s">
        <v>193</v>
      </c>
      <c r="Q156">
        <v>1000</v>
      </c>
      <c r="X156">
        <v>0.7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 t="s">
        <v>6</v>
      </c>
      <c r="AG156">
        <v>0.7</v>
      </c>
      <c r="AH156">
        <v>3</v>
      </c>
      <c r="AI156">
        <v>-1</v>
      </c>
      <c r="AJ156" t="s">
        <v>6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ROW(Source!A50)</f>
        <v>50</v>
      </c>
      <c r="B157">
        <v>16783280</v>
      </c>
      <c r="C157">
        <v>16783255</v>
      </c>
      <c r="D157">
        <v>15435487</v>
      </c>
      <c r="E157">
        <v>1</v>
      </c>
      <c r="F157">
        <v>1</v>
      </c>
      <c r="G157">
        <v>1</v>
      </c>
      <c r="H157">
        <v>1</v>
      </c>
      <c r="I157" t="s">
        <v>795</v>
      </c>
      <c r="J157" t="s">
        <v>6</v>
      </c>
      <c r="K157" t="s">
        <v>796</v>
      </c>
      <c r="L157">
        <v>1191</v>
      </c>
      <c r="N157">
        <v>1013</v>
      </c>
      <c r="O157" t="s">
        <v>660</v>
      </c>
      <c r="P157" t="s">
        <v>660</v>
      </c>
      <c r="Q157">
        <v>1</v>
      </c>
      <c r="X157">
        <v>22.5</v>
      </c>
      <c r="Y157">
        <v>0</v>
      </c>
      <c r="Z157">
        <v>0</v>
      </c>
      <c r="AA157">
        <v>0</v>
      </c>
      <c r="AB157">
        <v>8.3800000000000008</v>
      </c>
      <c r="AC157">
        <v>0</v>
      </c>
      <c r="AD157">
        <v>1</v>
      </c>
      <c r="AE157">
        <v>1</v>
      </c>
      <c r="AF157" t="s">
        <v>50</v>
      </c>
      <c r="AG157">
        <v>18</v>
      </c>
      <c r="AH157">
        <v>2</v>
      </c>
      <c r="AI157">
        <v>16783280</v>
      </c>
      <c r="AJ157">
        <v>145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ROW(Source!A50)</f>
        <v>50</v>
      </c>
      <c r="B158">
        <v>16783281</v>
      </c>
      <c r="C158">
        <v>16783255</v>
      </c>
      <c r="D158">
        <v>15430395</v>
      </c>
      <c r="E158">
        <v>1</v>
      </c>
      <c r="F158">
        <v>1</v>
      </c>
      <c r="G158">
        <v>1</v>
      </c>
      <c r="H158">
        <v>1</v>
      </c>
      <c r="I158" t="s">
        <v>661</v>
      </c>
      <c r="J158" t="s">
        <v>6</v>
      </c>
      <c r="K158" t="s">
        <v>662</v>
      </c>
      <c r="L158">
        <v>1191</v>
      </c>
      <c r="N158">
        <v>1013</v>
      </c>
      <c r="O158" t="s">
        <v>660</v>
      </c>
      <c r="P158" t="s">
        <v>660</v>
      </c>
      <c r="Q158">
        <v>1</v>
      </c>
      <c r="X158">
        <v>0.36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2</v>
      </c>
      <c r="AF158" t="s">
        <v>50</v>
      </c>
      <c r="AG158">
        <v>0.28799999999999998</v>
      </c>
      <c r="AH158">
        <v>2</v>
      </c>
      <c r="AI158">
        <v>16783281</v>
      </c>
      <c r="AJ158">
        <v>146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ROW(Source!A50)</f>
        <v>50</v>
      </c>
      <c r="B159">
        <v>16783282</v>
      </c>
      <c r="C159">
        <v>16783255</v>
      </c>
      <c r="D159">
        <v>15249073</v>
      </c>
      <c r="E159">
        <v>1</v>
      </c>
      <c r="F159">
        <v>1</v>
      </c>
      <c r="G159">
        <v>1</v>
      </c>
      <c r="H159">
        <v>2</v>
      </c>
      <c r="I159" t="s">
        <v>674</v>
      </c>
      <c r="J159" t="s">
        <v>675</v>
      </c>
      <c r="K159" t="s">
        <v>676</v>
      </c>
      <c r="L159">
        <v>1368</v>
      </c>
      <c r="N159">
        <v>1011</v>
      </c>
      <c r="O159" t="s">
        <v>666</v>
      </c>
      <c r="P159" t="s">
        <v>666</v>
      </c>
      <c r="Q159">
        <v>1</v>
      </c>
      <c r="X159">
        <v>0.36</v>
      </c>
      <c r="Y159">
        <v>0</v>
      </c>
      <c r="Z159">
        <v>65.709999999999994</v>
      </c>
      <c r="AA159">
        <v>11.6</v>
      </c>
      <c r="AB159">
        <v>0</v>
      </c>
      <c r="AC159">
        <v>0</v>
      </c>
      <c r="AD159">
        <v>1</v>
      </c>
      <c r="AE159">
        <v>0</v>
      </c>
      <c r="AF159" t="s">
        <v>50</v>
      </c>
      <c r="AG159">
        <v>0.28799999999999998</v>
      </c>
      <c r="AH159">
        <v>2</v>
      </c>
      <c r="AI159">
        <v>16783282</v>
      </c>
      <c r="AJ159">
        <v>147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ROW(Source!A50)</f>
        <v>50</v>
      </c>
      <c r="B160">
        <v>16783283</v>
      </c>
      <c r="C160">
        <v>16783255</v>
      </c>
      <c r="D160">
        <v>15169941</v>
      </c>
      <c r="E160">
        <v>1</v>
      </c>
      <c r="F160">
        <v>1</v>
      </c>
      <c r="G160">
        <v>1</v>
      </c>
      <c r="H160">
        <v>3</v>
      </c>
      <c r="I160" t="s">
        <v>797</v>
      </c>
      <c r="J160" t="s">
        <v>798</v>
      </c>
      <c r="K160" t="s">
        <v>685</v>
      </c>
      <c r="L160">
        <v>1348</v>
      </c>
      <c r="N160">
        <v>1009</v>
      </c>
      <c r="O160" t="s">
        <v>193</v>
      </c>
      <c r="P160" t="s">
        <v>193</v>
      </c>
      <c r="Q160">
        <v>1000</v>
      </c>
      <c r="X160">
        <v>7.4999999999999997E-3</v>
      </c>
      <c r="Y160">
        <v>9040.01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38</v>
      </c>
      <c r="AG160">
        <v>0</v>
      </c>
      <c r="AH160">
        <v>2</v>
      </c>
      <c r="AI160">
        <v>16783283</v>
      </c>
      <c r="AJ160">
        <v>148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ROW(Source!A50)</f>
        <v>50</v>
      </c>
      <c r="B161">
        <v>16783284</v>
      </c>
      <c r="C161">
        <v>16783255</v>
      </c>
      <c r="D161">
        <v>15170039</v>
      </c>
      <c r="E161">
        <v>1</v>
      </c>
      <c r="F161">
        <v>1</v>
      </c>
      <c r="G161">
        <v>1</v>
      </c>
      <c r="H161">
        <v>3</v>
      </c>
      <c r="I161" t="s">
        <v>723</v>
      </c>
      <c r="J161" t="s">
        <v>724</v>
      </c>
      <c r="K161" t="s">
        <v>725</v>
      </c>
      <c r="L161">
        <v>1348</v>
      </c>
      <c r="N161">
        <v>1009</v>
      </c>
      <c r="O161" t="s">
        <v>193</v>
      </c>
      <c r="P161" t="s">
        <v>193</v>
      </c>
      <c r="Q161">
        <v>1000</v>
      </c>
      <c r="X161">
        <v>3.0000000000000001E-3</v>
      </c>
      <c r="Y161">
        <v>11978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38</v>
      </c>
      <c r="AG161">
        <v>0</v>
      </c>
      <c r="AH161">
        <v>2</v>
      </c>
      <c r="AI161">
        <v>16783284</v>
      </c>
      <c r="AJ161">
        <v>149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ROW(Source!A50)</f>
        <v>50</v>
      </c>
      <c r="B162">
        <v>16783285</v>
      </c>
      <c r="C162">
        <v>16783255</v>
      </c>
      <c r="D162">
        <v>15189798</v>
      </c>
      <c r="E162">
        <v>1</v>
      </c>
      <c r="F162">
        <v>1</v>
      </c>
      <c r="G162">
        <v>1</v>
      </c>
      <c r="H162">
        <v>3</v>
      </c>
      <c r="I162" t="s">
        <v>799</v>
      </c>
      <c r="J162" t="s">
        <v>800</v>
      </c>
      <c r="K162" t="s">
        <v>801</v>
      </c>
      <c r="L162">
        <v>1348</v>
      </c>
      <c r="N162">
        <v>1009</v>
      </c>
      <c r="O162" t="s">
        <v>193</v>
      </c>
      <c r="P162" t="s">
        <v>193</v>
      </c>
      <c r="Q162">
        <v>1000</v>
      </c>
      <c r="X162">
        <v>3.0999999999999999E-3</v>
      </c>
      <c r="Y162">
        <v>5989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38</v>
      </c>
      <c r="AG162">
        <v>0</v>
      </c>
      <c r="AH162">
        <v>2</v>
      </c>
      <c r="AI162">
        <v>16783285</v>
      </c>
      <c r="AJ162">
        <v>150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ROW(Source!A50)</f>
        <v>50</v>
      </c>
      <c r="B163">
        <v>16783286</v>
      </c>
      <c r="C163">
        <v>16783255</v>
      </c>
      <c r="D163">
        <v>15195825</v>
      </c>
      <c r="E163">
        <v>1</v>
      </c>
      <c r="F163">
        <v>1</v>
      </c>
      <c r="G163">
        <v>1</v>
      </c>
      <c r="H163">
        <v>3</v>
      </c>
      <c r="I163" t="s">
        <v>802</v>
      </c>
      <c r="J163" t="s">
        <v>803</v>
      </c>
      <c r="K163" t="s">
        <v>804</v>
      </c>
      <c r="L163">
        <v>1339</v>
      </c>
      <c r="N163">
        <v>1007</v>
      </c>
      <c r="O163" t="s">
        <v>95</v>
      </c>
      <c r="P163" t="s">
        <v>95</v>
      </c>
      <c r="Q163">
        <v>1</v>
      </c>
      <c r="X163">
        <v>0.93</v>
      </c>
      <c r="Y163">
        <v>1980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38</v>
      </c>
      <c r="AG163">
        <v>0</v>
      </c>
      <c r="AH163">
        <v>2</v>
      </c>
      <c r="AI163">
        <v>16783286</v>
      </c>
      <c r="AJ163">
        <v>151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ROW(Source!A50)</f>
        <v>50</v>
      </c>
      <c r="B164">
        <v>16783287</v>
      </c>
      <c r="C164">
        <v>16783255</v>
      </c>
      <c r="D164">
        <v>15195929</v>
      </c>
      <c r="E164">
        <v>1</v>
      </c>
      <c r="F164">
        <v>1</v>
      </c>
      <c r="G164">
        <v>1</v>
      </c>
      <c r="H164">
        <v>3</v>
      </c>
      <c r="I164" t="s">
        <v>805</v>
      </c>
      <c r="J164" t="s">
        <v>806</v>
      </c>
      <c r="K164" t="s">
        <v>807</v>
      </c>
      <c r="L164">
        <v>1339</v>
      </c>
      <c r="N164">
        <v>1007</v>
      </c>
      <c r="O164" t="s">
        <v>95</v>
      </c>
      <c r="P164" t="s">
        <v>95</v>
      </c>
      <c r="Q164">
        <v>1</v>
      </c>
      <c r="X164">
        <v>0.01</v>
      </c>
      <c r="Y164">
        <v>832.7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38</v>
      </c>
      <c r="AG164">
        <v>0</v>
      </c>
      <c r="AH164">
        <v>2</v>
      </c>
      <c r="AI164">
        <v>16783287</v>
      </c>
      <c r="AJ164">
        <v>152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ROW(Source!A50)</f>
        <v>50</v>
      </c>
      <c r="B165">
        <v>16783288</v>
      </c>
      <c r="C165">
        <v>16783255</v>
      </c>
      <c r="D165">
        <v>15196015</v>
      </c>
      <c r="E165">
        <v>1</v>
      </c>
      <c r="F165">
        <v>1</v>
      </c>
      <c r="G165">
        <v>1</v>
      </c>
      <c r="H165">
        <v>3</v>
      </c>
      <c r="I165" t="s">
        <v>808</v>
      </c>
      <c r="J165" t="s">
        <v>809</v>
      </c>
      <c r="K165" t="s">
        <v>810</v>
      </c>
      <c r="L165">
        <v>1339</v>
      </c>
      <c r="N165">
        <v>1007</v>
      </c>
      <c r="O165" t="s">
        <v>95</v>
      </c>
      <c r="P165" t="s">
        <v>95</v>
      </c>
      <c r="Q165">
        <v>1</v>
      </c>
      <c r="X165">
        <v>0.12</v>
      </c>
      <c r="Y165">
        <v>1320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38</v>
      </c>
      <c r="AG165">
        <v>0</v>
      </c>
      <c r="AH165">
        <v>2</v>
      </c>
      <c r="AI165">
        <v>16783288</v>
      </c>
      <c r="AJ165">
        <v>153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ROW(Source!A50)</f>
        <v>50</v>
      </c>
      <c r="B166">
        <v>16783289</v>
      </c>
      <c r="C166">
        <v>16783255</v>
      </c>
      <c r="D166">
        <v>15198455</v>
      </c>
      <c r="E166">
        <v>1</v>
      </c>
      <c r="F166">
        <v>1</v>
      </c>
      <c r="G166">
        <v>1</v>
      </c>
      <c r="H166">
        <v>3</v>
      </c>
      <c r="I166" t="s">
        <v>811</v>
      </c>
      <c r="J166" t="s">
        <v>812</v>
      </c>
      <c r="K166" t="s">
        <v>813</v>
      </c>
      <c r="L166">
        <v>1327</v>
      </c>
      <c r="N166">
        <v>1005</v>
      </c>
      <c r="O166" t="s">
        <v>182</v>
      </c>
      <c r="P166" t="s">
        <v>182</v>
      </c>
      <c r="Q166">
        <v>1</v>
      </c>
      <c r="X166">
        <v>1.45</v>
      </c>
      <c r="Y166">
        <v>5.71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38</v>
      </c>
      <c r="AG166">
        <v>0</v>
      </c>
      <c r="AH166">
        <v>2</v>
      </c>
      <c r="AI166">
        <v>16783289</v>
      </c>
      <c r="AJ166">
        <v>154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ROW(Source!A50)</f>
        <v>50</v>
      </c>
      <c r="B167">
        <v>16783290</v>
      </c>
      <c r="C167">
        <v>16783255</v>
      </c>
      <c r="D167">
        <v>15202950</v>
      </c>
      <c r="E167">
        <v>1</v>
      </c>
      <c r="F167">
        <v>1</v>
      </c>
      <c r="G167">
        <v>1</v>
      </c>
      <c r="H167">
        <v>3</v>
      </c>
      <c r="I167" t="s">
        <v>814</v>
      </c>
      <c r="J167" t="s">
        <v>815</v>
      </c>
      <c r="K167" t="s">
        <v>816</v>
      </c>
      <c r="L167">
        <v>1348</v>
      </c>
      <c r="N167">
        <v>1009</v>
      </c>
      <c r="O167" t="s">
        <v>193</v>
      </c>
      <c r="P167" t="s">
        <v>193</v>
      </c>
      <c r="Q167">
        <v>1000</v>
      </c>
      <c r="X167">
        <v>2.5799999999999998E-3</v>
      </c>
      <c r="Y167">
        <v>1695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38</v>
      </c>
      <c r="AG167">
        <v>0</v>
      </c>
      <c r="AH167">
        <v>2</v>
      </c>
      <c r="AI167">
        <v>16783290</v>
      </c>
      <c r="AJ167">
        <v>155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ROW(Source!A50)</f>
        <v>50</v>
      </c>
      <c r="B168">
        <v>16783291</v>
      </c>
      <c r="C168">
        <v>16783255</v>
      </c>
      <c r="D168">
        <v>15204489</v>
      </c>
      <c r="E168">
        <v>1</v>
      </c>
      <c r="F168">
        <v>1</v>
      </c>
      <c r="G168">
        <v>1</v>
      </c>
      <c r="H168">
        <v>3</v>
      </c>
      <c r="I168" t="s">
        <v>817</v>
      </c>
      <c r="J168" t="s">
        <v>818</v>
      </c>
      <c r="K168" t="s">
        <v>819</v>
      </c>
      <c r="L168">
        <v>1348</v>
      </c>
      <c r="N168">
        <v>1009</v>
      </c>
      <c r="O168" t="s">
        <v>193</v>
      </c>
      <c r="P168" t="s">
        <v>193</v>
      </c>
      <c r="Q168">
        <v>1000</v>
      </c>
      <c r="X168">
        <v>3.0100000000000001E-3</v>
      </c>
      <c r="Y168">
        <v>15255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38</v>
      </c>
      <c r="AG168">
        <v>0</v>
      </c>
      <c r="AH168">
        <v>2</v>
      </c>
      <c r="AI168">
        <v>16783291</v>
      </c>
      <c r="AJ168">
        <v>156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ROW(Source!A51)</f>
        <v>51</v>
      </c>
      <c r="B169">
        <v>16783280</v>
      </c>
      <c r="C169">
        <v>16783255</v>
      </c>
      <c r="D169">
        <v>15435487</v>
      </c>
      <c r="E169">
        <v>1</v>
      </c>
      <c r="F169">
        <v>1</v>
      </c>
      <c r="G169">
        <v>1</v>
      </c>
      <c r="H169">
        <v>1</v>
      </c>
      <c r="I169" t="s">
        <v>795</v>
      </c>
      <c r="J169" t="s">
        <v>6</v>
      </c>
      <c r="K169" t="s">
        <v>796</v>
      </c>
      <c r="L169">
        <v>1191</v>
      </c>
      <c r="N169">
        <v>1013</v>
      </c>
      <c r="O169" t="s">
        <v>660</v>
      </c>
      <c r="P169" t="s">
        <v>660</v>
      </c>
      <c r="Q169">
        <v>1</v>
      </c>
      <c r="X169">
        <v>22.5</v>
      </c>
      <c r="Y169">
        <v>0</v>
      </c>
      <c r="Z169">
        <v>0</v>
      </c>
      <c r="AA169">
        <v>0</v>
      </c>
      <c r="AB169">
        <v>8.3800000000000008</v>
      </c>
      <c r="AC169">
        <v>0</v>
      </c>
      <c r="AD169">
        <v>1</v>
      </c>
      <c r="AE169">
        <v>1</v>
      </c>
      <c r="AF169" t="s">
        <v>50</v>
      </c>
      <c r="AG169">
        <v>18</v>
      </c>
      <c r="AH169">
        <v>2</v>
      </c>
      <c r="AI169">
        <v>16783280</v>
      </c>
      <c r="AJ169">
        <v>157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ROW(Source!A51)</f>
        <v>51</v>
      </c>
      <c r="B170">
        <v>16783281</v>
      </c>
      <c r="C170">
        <v>16783255</v>
      </c>
      <c r="D170">
        <v>15430395</v>
      </c>
      <c r="E170">
        <v>1</v>
      </c>
      <c r="F170">
        <v>1</v>
      </c>
      <c r="G170">
        <v>1</v>
      </c>
      <c r="H170">
        <v>1</v>
      </c>
      <c r="I170" t="s">
        <v>661</v>
      </c>
      <c r="J170" t="s">
        <v>6</v>
      </c>
      <c r="K170" t="s">
        <v>662</v>
      </c>
      <c r="L170">
        <v>1191</v>
      </c>
      <c r="N170">
        <v>1013</v>
      </c>
      <c r="O170" t="s">
        <v>660</v>
      </c>
      <c r="P170" t="s">
        <v>660</v>
      </c>
      <c r="Q170">
        <v>1</v>
      </c>
      <c r="X170">
        <v>0.36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2</v>
      </c>
      <c r="AF170" t="s">
        <v>50</v>
      </c>
      <c r="AG170">
        <v>0.28799999999999998</v>
      </c>
      <c r="AH170">
        <v>2</v>
      </c>
      <c r="AI170">
        <v>16783281</v>
      </c>
      <c r="AJ170">
        <v>158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ROW(Source!A51)</f>
        <v>51</v>
      </c>
      <c r="B171">
        <v>16783282</v>
      </c>
      <c r="C171">
        <v>16783255</v>
      </c>
      <c r="D171">
        <v>15249073</v>
      </c>
      <c r="E171">
        <v>1</v>
      </c>
      <c r="F171">
        <v>1</v>
      </c>
      <c r="G171">
        <v>1</v>
      </c>
      <c r="H171">
        <v>2</v>
      </c>
      <c r="I171" t="s">
        <v>674</v>
      </c>
      <c r="J171" t="s">
        <v>675</v>
      </c>
      <c r="K171" t="s">
        <v>676</v>
      </c>
      <c r="L171">
        <v>1368</v>
      </c>
      <c r="N171">
        <v>1011</v>
      </c>
      <c r="O171" t="s">
        <v>666</v>
      </c>
      <c r="P171" t="s">
        <v>666</v>
      </c>
      <c r="Q171">
        <v>1</v>
      </c>
      <c r="X171">
        <v>0.36</v>
      </c>
      <c r="Y171">
        <v>0</v>
      </c>
      <c r="Z171">
        <v>65.709999999999994</v>
      </c>
      <c r="AA171">
        <v>11.6</v>
      </c>
      <c r="AB171">
        <v>0</v>
      </c>
      <c r="AC171">
        <v>0</v>
      </c>
      <c r="AD171">
        <v>1</v>
      </c>
      <c r="AE171">
        <v>0</v>
      </c>
      <c r="AF171" t="s">
        <v>50</v>
      </c>
      <c r="AG171">
        <v>0.28799999999999998</v>
      </c>
      <c r="AH171">
        <v>2</v>
      </c>
      <c r="AI171">
        <v>16783282</v>
      </c>
      <c r="AJ171">
        <v>159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ROW(Source!A51)</f>
        <v>51</v>
      </c>
      <c r="B172">
        <v>16783283</v>
      </c>
      <c r="C172">
        <v>16783255</v>
      </c>
      <c r="D172">
        <v>15169941</v>
      </c>
      <c r="E172">
        <v>1</v>
      </c>
      <c r="F172">
        <v>1</v>
      </c>
      <c r="G172">
        <v>1</v>
      </c>
      <c r="H172">
        <v>3</v>
      </c>
      <c r="I172" t="s">
        <v>797</v>
      </c>
      <c r="J172" t="s">
        <v>798</v>
      </c>
      <c r="K172" t="s">
        <v>685</v>
      </c>
      <c r="L172">
        <v>1348</v>
      </c>
      <c r="N172">
        <v>1009</v>
      </c>
      <c r="O172" t="s">
        <v>193</v>
      </c>
      <c r="P172" t="s">
        <v>193</v>
      </c>
      <c r="Q172">
        <v>1000</v>
      </c>
      <c r="X172">
        <v>7.4999999999999997E-3</v>
      </c>
      <c r="Y172">
        <v>9040.01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38</v>
      </c>
      <c r="AG172">
        <v>0</v>
      </c>
      <c r="AH172">
        <v>2</v>
      </c>
      <c r="AI172">
        <v>16783283</v>
      </c>
      <c r="AJ172">
        <v>160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ROW(Source!A51)</f>
        <v>51</v>
      </c>
      <c r="B173">
        <v>16783284</v>
      </c>
      <c r="C173">
        <v>16783255</v>
      </c>
      <c r="D173">
        <v>15170039</v>
      </c>
      <c r="E173">
        <v>1</v>
      </c>
      <c r="F173">
        <v>1</v>
      </c>
      <c r="G173">
        <v>1</v>
      </c>
      <c r="H173">
        <v>3</v>
      </c>
      <c r="I173" t="s">
        <v>723</v>
      </c>
      <c r="J173" t="s">
        <v>724</v>
      </c>
      <c r="K173" t="s">
        <v>725</v>
      </c>
      <c r="L173">
        <v>1348</v>
      </c>
      <c r="N173">
        <v>1009</v>
      </c>
      <c r="O173" t="s">
        <v>193</v>
      </c>
      <c r="P173" t="s">
        <v>193</v>
      </c>
      <c r="Q173">
        <v>1000</v>
      </c>
      <c r="X173">
        <v>3.0000000000000001E-3</v>
      </c>
      <c r="Y173">
        <v>11978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38</v>
      </c>
      <c r="AG173">
        <v>0</v>
      </c>
      <c r="AH173">
        <v>2</v>
      </c>
      <c r="AI173">
        <v>16783284</v>
      </c>
      <c r="AJ173">
        <v>161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ROW(Source!A51)</f>
        <v>51</v>
      </c>
      <c r="B174">
        <v>16783285</v>
      </c>
      <c r="C174">
        <v>16783255</v>
      </c>
      <c r="D174">
        <v>15189798</v>
      </c>
      <c r="E174">
        <v>1</v>
      </c>
      <c r="F174">
        <v>1</v>
      </c>
      <c r="G174">
        <v>1</v>
      </c>
      <c r="H174">
        <v>3</v>
      </c>
      <c r="I174" t="s">
        <v>799</v>
      </c>
      <c r="J174" t="s">
        <v>800</v>
      </c>
      <c r="K174" t="s">
        <v>801</v>
      </c>
      <c r="L174">
        <v>1348</v>
      </c>
      <c r="N174">
        <v>1009</v>
      </c>
      <c r="O174" t="s">
        <v>193</v>
      </c>
      <c r="P174" t="s">
        <v>193</v>
      </c>
      <c r="Q174">
        <v>1000</v>
      </c>
      <c r="X174">
        <v>3.0999999999999999E-3</v>
      </c>
      <c r="Y174">
        <v>5989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38</v>
      </c>
      <c r="AG174">
        <v>0</v>
      </c>
      <c r="AH174">
        <v>2</v>
      </c>
      <c r="AI174">
        <v>16783285</v>
      </c>
      <c r="AJ174">
        <v>162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ROW(Source!A51)</f>
        <v>51</v>
      </c>
      <c r="B175">
        <v>16783286</v>
      </c>
      <c r="C175">
        <v>16783255</v>
      </c>
      <c r="D175">
        <v>15195825</v>
      </c>
      <c r="E175">
        <v>1</v>
      </c>
      <c r="F175">
        <v>1</v>
      </c>
      <c r="G175">
        <v>1</v>
      </c>
      <c r="H175">
        <v>3</v>
      </c>
      <c r="I175" t="s">
        <v>802</v>
      </c>
      <c r="J175" t="s">
        <v>803</v>
      </c>
      <c r="K175" t="s">
        <v>804</v>
      </c>
      <c r="L175">
        <v>1339</v>
      </c>
      <c r="N175">
        <v>1007</v>
      </c>
      <c r="O175" t="s">
        <v>95</v>
      </c>
      <c r="P175" t="s">
        <v>95</v>
      </c>
      <c r="Q175">
        <v>1</v>
      </c>
      <c r="X175">
        <v>0.93</v>
      </c>
      <c r="Y175">
        <v>1980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38</v>
      </c>
      <c r="AG175">
        <v>0</v>
      </c>
      <c r="AH175">
        <v>2</v>
      </c>
      <c r="AI175">
        <v>16783286</v>
      </c>
      <c r="AJ175">
        <v>163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ROW(Source!A51)</f>
        <v>51</v>
      </c>
      <c r="B176">
        <v>16783287</v>
      </c>
      <c r="C176">
        <v>16783255</v>
      </c>
      <c r="D176">
        <v>15195929</v>
      </c>
      <c r="E176">
        <v>1</v>
      </c>
      <c r="F176">
        <v>1</v>
      </c>
      <c r="G176">
        <v>1</v>
      </c>
      <c r="H176">
        <v>3</v>
      </c>
      <c r="I176" t="s">
        <v>805</v>
      </c>
      <c r="J176" t="s">
        <v>806</v>
      </c>
      <c r="K176" t="s">
        <v>807</v>
      </c>
      <c r="L176">
        <v>1339</v>
      </c>
      <c r="N176">
        <v>1007</v>
      </c>
      <c r="O176" t="s">
        <v>95</v>
      </c>
      <c r="P176" t="s">
        <v>95</v>
      </c>
      <c r="Q176">
        <v>1</v>
      </c>
      <c r="X176">
        <v>0.01</v>
      </c>
      <c r="Y176">
        <v>832.7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38</v>
      </c>
      <c r="AG176">
        <v>0</v>
      </c>
      <c r="AH176">
        <v>2</v>
      </c>
      <c r="AI176">
        <v>16783287</v>
      </c>
      <c r="AJ176">
        <v>164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ROW(Source!A51)</f>
        <v>51</v>
      </c>
      <c r="B177">
        <v>16783288</v>
      </c>
      <c r="C177">
        <v>16783255</v>
      </c>
      <c r="D177">
        <v>15196015</v>
      </c>
      <c r="E177">
        <v>1</v>
      </c>
      <c r="F177">
        <v>1</v>
      </c>
      <c r="G177">
        <v>1</v>
      </c>
      <c r="H177">
        <v>3</v>
      </c>
      <c r="I177" t="s">
        <v>808</v>
      </c>
      <c r="J177" t="s">
        <v>809</v>
      </c>
      <c r="K177" t="s">
        <v>810</v>
      </c>
      <c r="L177">
        <v>1339</v>
      </c>
      <c r="N177">
        <v>1007</v>
      </c>
      <c r="O177" t="s">
        <v>95</v>
      </c>
      <c r="P177" t="s">
        <v>95</v>
      </c>
      <c r="Q177">
        <v>1</v>
      </c>
      <c r="X177">
        <v>0.12</v>
      </c>
      <c r="Y177">
        <v>1320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38</v>
      </c>
      <c r="AG177">
        <v>0</v>
      </c>
      <c r="AH177">
        <v>2</v>
      </c>
      <c r="AI177">
        <v>16783288</v>
      </c>
      <c r="AJ177">
        <v>165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ROW(Source!A51)</f>
        <v>51</v>
      </c>
      <c r="B178">
        <v>16783289</v>
      </c>
      <c r="C178">
        <v>16783255</v>
      </c>
      <c r="D178">
        <v>15198455</v>
      </c>
      <c r="E178">
        <v>1</v>
      </c>
      <c r="F178">
        <v>1</v>
      </c>
      <c r="G178">
        <v>1</v>
      </c>
      <c r="H178">
        <v>3</v>
      </c>
      <c r="I178" t="s">
        <v>811</v>
      </c>
      <c r="J178" t="s">
        <v>812</v>
      </c>
      <c r="K178" t="s">
        <v>813</v>
      </c>
      <c r="L178">
        <v>1327</v>
      </c>
      <c r="N178">
        <v>1005</v>
      </c>
      <c r="O178" t="s">
        <v>182</v>
      </c>
      <c r="P178" t="s">
        <v>182</v>
      </c>
      <c r="Q178">
        <v>1</v>
      </c>
      <c r="X178">
        <v>1.45</v>
      </c>
      <c r="Y178">
        <v>5.71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38</v>
      </c>
      <c r="AG178">
        <v>0</v>
      </c>
      <c r="AH178">
        <v>2</v>
      </c>
      <c r="AI178">
        <v>16783289</v>
      </c>
      <c r="AJ178">
        <v>166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ROW(Source!A51)</f>
        <v>51</v>
      </c>
      <c r="B179">
        <v>16783290</v>
      </c>
      <c r="C179">
        <v>16783255</v>
      </c>
      <c r="D179">
        <v>15202950</v>
      </c>
      <c r="E179">
        <v>1</v>
      </c>
      <c r="F179">
        <v>1</v>
      </c>
      <c r="G179">
        <v>1</v>
      </c>
      <c r="H179">
        <v>3</v>
      </c>
      <c r="I179" t="s">
        <v>814</v>
      </c>
      <c r="J179" t="s">
        <v>815</v>
      </c>
      <c r="K179" t="s">
        <v>816</v>
      </c>
      <c r="L179">
        <v>1348</v>
      </c>
      <c r="N179">
        <v>1009</v>
      </c>
      <c r="O179" t="s">
        <v>193</v>
      </c>
      <c r="P179" t="s">
        <v>193</v>
      </c>
      <c r="Q179">
        <v>1000</v>
      </c>
      <c r="X179">
        <v>2.5799999999999998E-3</v>
      </c>
      <c r="Y179">
        <v>1695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38</v>
      </c>
      <c r="AG179">
        <v>0</v>
      </c>
      <c r="AH179">
        <v>2</v>
      </c>
      <c r="AI179">
        <v>16783290</v>
      </c>
      <c r="AJ179">
        <v>167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ROW(Source!A51)</f>
        <v>51</v>
      </c>
      <c r="B180">
        <v>16783291</v>
      </c>
      <c r="C180">
        <v>16783255</v>
      </c>
      <c r="D180">
        <v>15204489</v>
      </c>
      <c r="E180">
        <v>1</v>
      </c>
      <c r="F180">
        <v>1</v>
      </c>
      <c r="G180">
        <v>1</v>
      </c>
      <c r="H180">
        <v>3</v>
      </c>
      <c r="I180" t="s">
        <v>817</v>
      </c>
      <c r="J180" t="s">
        <v>818</v>
      </c>
      <c r="K180" t="s">
        <v>819</v>
      </c>
      <c r="L180">
        <v>1348</v>
      </c>
      <c r="N180">
        <v>1009</v>
      </c>
      <c r="O180" t="s">
        <v>193</v>
      </c>
      <c r="P180" t="s">
        <v>193</v>
      </c>
      <c r="Q180">
        <v>1000</v>
      </c>
      <c r="X180">
        <v>3.0100000000000001E-3</v>
      </c>
      <c r="Y180">
        <v>15255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38</v>
      </c>
      <c r="AG180">
        <v>0</v>
      </c>
      <c r="AH180">
        <v>2</v>
      </c>
      <c r="AI180">
        <v>16783291</v>
      </c>
      <c r="AJ180">
        <v>168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ROW(Source!A52)</f>
        <v>52</v>
      </c>
      <c r="B181">
        <v>16781895</v>
      </c>
      <c r="C181">
        <v>16781894</v>
      </c>
      <c r="D181">
        <v>15430517</v>
      </c>
      <c r="E181">
        <v>1</v>
      </c>
      <c r="F181">
        <v>1</v>
      </c>
      <c r="G181">
        <v>1</v>
      </c>
      <c r="H181">
        <v>1</v>
      </c>
      <c r="I181" t="s">
        <v>667</v>
      </c>
      <c r="J181" t="s">
        <v>6</v>
      </c>
      <c r="K181" t="s">
        <v>668</v>
      </c>
      <c r="L181">
        <v>1191</v>
      </c>
      <c r="N181">
        <v>1013</v>
      </c>
      <c r="O181" t="s">
        <v>660</v>
      </c>
      <c r="P181" t="s">
        <v>660</v>
      </c>
      <c r="Q181">
        <v>1</v>
      </c>
      <c r="X181">
        <v>17.440000000000001</v>
      </c>
      <c r="Y181">
        <v>0</v>
      </c>
      <c r="Z181">
        <v>0</v>
      </c>
      <c r="AA181">
        <v>0</v>
      </c>
      <c r="AB181">
        <v>7.8</v>
      </c>
      <c r="AC181">
        <v>0</v>
      </c>
      <c r="AD181">
        <v>1</v>
      </c>
      <c r="AE181">
        <v>1</v>
      </c>
      <c r="AF181" t="s">
        <v>6</v>
      </c>
      <c r="AG181">
        <v>17.440000000000001</v>
      </c>
      <c r="AH181">
        <v>2</v>
      </c>
      <c r="AI181">
        <v>16781895</v>
      </c>
      <c r="AJ181">
        <v>169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ROW(Source!A52)</f>
        <v>52</v>
      </c>
      <c r="B182">
        <v>16781896</v>
      </c>
      <c r="C182">
        <v>16781894</v>
      </c>
      <c r="D182">
        <v>15164566</v>
      </c>
      <c r="E182">
        <v>17</v>
      </c>
      <c r="F182">
        <v>1</v>
      </c>
      <c r="G182">
        <v>1</v>
      </c>
      <c r="H182">
        <v>3</v>
      </c>
      <c r="I182" t="s">
        <v>1080</v>
      </c>
      <c r="J182" t="s">
        <v>6</v>
      </c>
      <c r="K182" t="s">
        <v>1081</v>
      </c>
      <c r="L182">
        <v>1348</v>
      </c>
      <c r="N182">
        <v>1009</v>
      </c>
      <c r="O182" t="s">
        <v>193</v>
      </c>
      <c r="P182" t="s">
        <v>193</v>
      </c>
      <c r="Q182">
        <v>1000</v>
      </c>
      <c r="X182">
        <v>4.67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 t="s">
        <v>6</v>
      </c>
      <c r="AG182">
        <v>4.67</v>
      </c>
      <c r="AH182">
        <v>3</v>
      </c>
      <c r="AI182">
        <v>-1</v>
      </c>
      <c r="AJ182" t="s">
        <v>6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ROW(Source!A53)</f>
        <v>53</v>
      </c>
      <c r="B183">
        <v>16781895</v>
      </c>
      <c r="C183">
        <v>16781894</v>
      </c>
      <c r="D183">
        <v>15430517</v>
      </c>
      <c r="E183">
        <v>1</v>
      </c>
      <c r="F183">
        <v>1</v>
      </c>
      <c r="G183">
        <v>1</v>
      </c>
      <c r="H183">
        <v>1</v>
      </c>
      <c r="I183" t="s">
        <v>667</v>
      </c>
      <c r="J183" t="s">
        <v>6</v>
      </c>
      <c r="K183" t="s">
        <v>668</v>
      </c>
      <c r="L183">
        <v>1191</v>
      </c>
      <c r="N183">
        <v>1013</v>
      </c>
      <c r="O183" t="s">
        <v>660</v>
      </c>
      <c r="P183" t="s">
        <v>660</v>
      </c>
      <c r="Q183">
        <v>1</v>
      </c>
      <c r="X183">
        <v>17.440000000000001</v>
      </c>
      <c r="Y183">
        <v>0</v>
      </c>
      <c r="Z183">
        <v>0</v>
      </c>
      <c r="AA183">
        <v>0</v>
      </c>
      <c r="AB183">
        <v>7.8</v>
      </c>
      <c r="AC183">
        <v>0</v>
      </c>
      <c r="AD183">
        <v>1</v>
      </c>
      <c r="AE183">
        <v>1</v>
      </c>
      <c r="AF183" t="s">
        <v>6</v>
      </c>
      <c r="AG183">
        <v>17.440000000000001</v>
      </c>
      <c r="AH183">
        <v>2</v>
      </c>
      <c r="AI183">
        <v>16781895</v>
      </c>
      <c r="AJ183">
        <v>170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ROW(Source!A53)</f>
        <v>53</v>
      </c>
      <c r="B184">
        <v>16781896</v>
      </c>
      <c r="C184">
        <v>16781894</v>
      </c>
      <c r="D184">
        <v>15164566</v>
      </c>
      <c r="E184">
        <v>17</v>
      </c>
      <c r="F184">
        <v>1</v>
      </c>
      <c r="G184">
        <v>1</v>
      </c>
      <c r="H184">
        <v>3</v>
      </c>
      <c r="I184" t="s">
        <v>1080</v>
      </c>
      <c r="J184" t="s">
        <v>6</v>
      </c>
      <c r="K184" t="s">
        <v>1081</v>
      </c>
      <c r="L184">
        <v>1348</v>
      </c>
      <c r="N184">
        <v>1009</v>
      </c>
      <c r="O184" t="s">
        <v>193</v>
      </c>
      <c r="P184" t="s">
        <v>193</v>
      </c>
      <c r="Q184">
        <v>1000</v>
      </c>
      <c r="X184">
        <v>4.67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 t="s">
        <v>6</v>
      </c>
      <c r="AG184">
        <v>4.67</v>
      </c>
      <c r="AH184">
        <v>3</v>
      </c>
      <c r="AI184">
        <v>-1</v>
      </c>
      <c r="AJ184" t="s">
        <v>6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ROW(Source!A54)</f>
        <v>54</v>
      </c>
      <c r="B185">
        <v>16781903</v>
      </c>
      <c r="C185">
        <v>16781902</v>
      </c>
      <c r="D185">
        <v>15430517</v>
      </c>
      <c r="E185">
        <v>1</v>
      </c>
      <c r="F185">
        <v>1</v>
      </c>
      <c r="G185">
        <v>1</v>
      </c>
      <c r="H185">
        <v>1</v>
      </c>
      <c r="I185" t="s">
        <v>667</v>
      </c>
      <c r="J185" t="s">
        <v>6</v>
      </c>
      <c r="K185" t="s">
        <v>668</v>
      </c>
      <c r="L185">
        <v>1191</v>
      </c>
      <c r="N185">
        <v>1013</v>
      </c>
      <c r="O185" t="s">
        <v>660</v>
      </c>
      <c r="P185" t="s">
        <v>660</v>
      </c>
      <c r="Q185">
        <v>1</v>
      </c>
      <c r="X185">
        <v>3.77</v>
      </c>
      <c r="Y185">
        <v>0</v>
      </c>
      <c r="Z185">
        <v>0</v>
      </c>
      <c r="AA185">
        <v>0</v>
      </c>
      <c r="AB185">
        <v>7.8</v>
      </c>
      <c r="AC185">
        <v>0</v>
      </c>
      <c r="AD185">
        <v>1</v>
      </c>
      <c r="AE185">
        <v>1</v>
      </c>
      <c r="AF185" t="s">
        <v>6</v>
      </c>
      <c r="AG185">
        <v>3.77</v>
      </c>
      <c r="AH185">
        <v>2</v>
      </c>
      <c r="AI185">
        <v>16781903</v>
      </c>
      <c r="AJ185">
        <v>171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ROW(Source!A54)</f>
        <v>54</v>
      </c>
      <c r="B186">
        <v>16781904</v>
      </c>
      <c r="C186">
        <v>16781902</v>
      </c>
      <c r="D186">
        <v>15164566</v>
      </c>
      <c r="E186">
        <v>17</v>
      </c>
      <c r="F186">
        <v>1</v>
      </c>
      <c r="G186">
        <v>1</v>
      </c>
      <c r="H186">
        <v>3</v>
      </c>
      <c r="I186" t="s">
        <v>1080</v>
      </c>
      <c r="J186" t="s">
        <v>6</v>
      </c>
      <c r="K186" t="s">
        <v>1081</v>
      </c>
      <c r="L186">
        <v>1348</v>
      </c>
      <c r="N186">
        <v>1009</v>
      </c>
      <c r="O186" t="s">
        <v>193</v>
      </c>
      <c r="P186" t="s">
        <v>193</v>
      </c>
      <c r="Q186">
        <v>1000</v>
      </c>
      <c r="X186">
        <v>0.11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 t="s">
        <v>6</v>
      </c>
      <c r="AG186">
        <v>0.11</v>
      </c>
      <c r="AH186">
        <v>3</v>
      </c>
      <c r="AI186">
        <v>-1</v>
      </c>
      <c r="AJ186" t="s">
        <v>6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ROW(Source!A55)</f>
        <v>55</v>
      </c>
      <c r="B187">
        <v>16781903</v>
      </c>
      <c r="C187">
        <v>16781902</v>
      </c>
      <c r="D187">
        <v>15430517</v>
      </c>
      <c r="E187">
        <v>1</v>
      </c>
      <c r="F187">
        <v>1</v>
      </c>
      <c r="G187">
        <v>1</v>
      </c>
      <c r="H187">
        <v>1</v>
      </c>
      <c r="I187" t="s">
        <v>667</v>
      </c>
      <c r="J187" t="s">
        <v>6</v>
      </c>
      <c r="K187" t="s">
        <v>668</v>
      </c>
      <c r="L187">
        <v>1191</v>
      </c>
      <c r="N187">
        <v>1013</v>
      </c>
      <c r="O187" t="s">
        <v>660</v>
      </c>
      <c r="P187" t="s">
        <v>660</v>
      </c>
      <c r="Q187">
        <v>1</v>
      </c>
      <c r="X187">
        <v>3.77</v>
      </c>
      <c r="Y187">
        <v>0</v>
      </c>
      <c r="Z187">
        <v>0</v>
      </c>
      <c r="AA187">
        <v>0</v>
      </c>
      <c r="AB187">
        <v>7.8</v>
      </c>
      <c r="AC187">
        <v>0</v>
      </c>
      <c r="AD187">
        <v>1</v>
      </c>
      <c r="AE187">
        <v>1</v>
      </c>
      <c r="AF187" t="s">
        <v>6</v>
      </c>
      <c r="AG187">
        <v>3.77</v>
      </c>
      <c r="AH187">
        <v>2</v>
      </c>
      <c r="AI187">
        <v>16781903</v>
      </c>
      <c r="AJ187">
        <v>172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ROW(Source!A55)</f>
        <v>55</v>
      </c>
      <c r="B188">
        <v>16781904</v>
      </c>
      <c r="C188">
        <v>16781902</v>
      </c>
      <c r="D188">
        <v>15164566</v>
      </c>
      <c r="E188">
        <v>17</v>
      </c>
      <c r="F188">
        <v>1</v>
      </c>
      <c r="G188">
        <v>1</v>
      </c>
      <c r="H188">
        <v>3</v>
      </c>
      <c r="I188" t="s">
        <v>1080</v>
      </c>
      <c r="J188" t="s">
        <v>6</v>
      </c>
      <c r="K188" t="s">
        <v>1081</v>
      </c>
      <c r="L188">
        <v>1348</v>
      </c>
      <c r="N188">
        <v>1009</v>
      </c>
      <c r="O188" t="s">
        <v>193</v>
      </c>
      <c r="P188" t="s">
        <v>193</v>
      </c>
      <c r="Q188">
        <v>1000</v>
      </c>
      <c r="X188">
        <v>0.11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 t="s">
        <v>6</v>
      </c>
      <c r="AG188">
        <v>0.11</v>
      </c>
      <c r="AH188">
        <v>3</v>
      </c>
      <c r="AI188">
        <v>-1</v>
      </c>
      <c r="AJ188" t="s">
        <v>6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ROW(Source!A56)</f>
        <v>56</v>
      </c>
      <c r="B189">
        <v>16781907</v>
      </c>
      <c r="C189">
        <v>16781906</v>
      </c>
      <c r="D189">
        <v>15430517</v>
      </c>
      <c r="E189">
        <v>1</v>
      </c>
      <c r="F189">
        <v>1</v>
      </c>
      <c r="G189">
        <v>1</v>
      </c>
      <c r="H189">
        <v>1</v>
      </c>
      <c r="I189" t="s">
        <v>667</v>
      </c>
      <c r="J189" t="s">
        <v>6</v>
      </c>
      <c r="K189" t="s">
        <v>668</v>
      </c>
      <c r="L189">
        <v>1191</v>
      </c>
      <c r="N189">
        <v>1013</v>
      </c>
      <c r="O189" t="s">
        <v>660</v>
      </c>
      <c r="P189" t="s">
        <v>660</v>
      </c>
      <c r="Q189">
        <v>1</v>
      </c>
      <c r="X189">
        <v>14.9</v>
      </c>
      <c r="Y189">
        <v>0</v>
      </c>
      <c r="Z189">
        <v>0</v>
      </c>
      <c r="AA189">
        <v>0</v>
      </c>
      <c r="AB189">
        <v>7.8</v>
      </c>
      <c r="AC189">
        <v>0</v>
      </c>
      <c r="AD189">
        <v>1</v>
      </c>
      <c r="AE189">
        <v>1</v>
      </c>
      <c r="AF189" t="s">
        <v>6</v>
      </c>
      <c r="AG189">
        <v>14.9</v>
      </c>
      <c r="AH189">
        <v>2</v>
      </c>
      <c r="AI189">
        <v>16781907</v>
      </c>
      <c r="AJ189">
        <v>173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ROW(Source!A56)</f>
        <v>56</v>
      </c>
      <c r="B190">
        <v>16781908</v>
      </c>
      <c r="C190">
        <v>16781906</v>
      </c>
      <c r="D190">
        <v>15164566</v>
      </c>
      <c r="E190">
        <v>17</v>
      </c>
      <c r="F190">
        <v>1</v>
      </c>
      <c r="G190">
        <v>1</v>
      </c>
      <c r="H190">
        <v>3</v>
      </c>
      <c r="I190" t="s">
        <v>1080</v>
      </c>
      <c r="J190" t="s">
        <v>6</v>
      </c>
      <c r="K190" t="s">
        <v>1081</v>
      </c>
      <c r="L190">
        <v>1348</v>
      </c>
      <c r="N190">
        <v>1009</v>
      </c>
      <c r="O190" t="s">
        <v>193</v>
      </c>
      <c r="P190" t="s">
        <v>193</v>
      </c>
      <c r="Q190">
        <v>1000</v>
      </c>
      <c r="X190">
        <v>1.92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 t="s">
        <v>6</v>
      </c>
      <c r="AG190">
        <v>1.92</v>
      </c>
      <c r="AH190">
        <v>3</v>
      </c>
      <c r="AI190">
        <v>-1</v>
      </c>
      <c r="AJ190" t="s">
        <v>6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ROW(Source!A57)</f>
        <v>57</v>
      </c>
      <c r="B191">
        <v>16781907</v>
      </c>
      <c r="C191">
        <v>16781906</v>
      </c>
      <c r="D191">
        <v>15430517</v>
      </c>
      <c r="E191">
        <v>1</v>
      </c>
      <c r="F191">
        <v>1</v>
      </c>
      <c r="G191">
        <v>1</v>
      </c>
      <c r="H191">
        <v>1</v>
      </c>
      <c r="I191" t="s">
        <v>667</v>
      </c>
      <c r="J191" t="s">
        <v>6</v>
      </c>
      <c r="K191" t="s">
        <v>668</v>
      </c>
      <c r="L191">
        <v>1191</v>
      </c>
      <c r="N191">
        <v>1013</v>
      </c>
      <c r="O191" t="s">
        <v>660</v>
      </c>
      <c r="P191" t="s">
        <v>660</v>
      </c>
      <c r="Q191">
        <v>1</v>
      </c>
      <c r="X191">
        <v>14.9</v>
      </c>
      <c r="Y191">
        <v>0</v>
      </c>
      <c r="Z191">
        <v>0</v>
      </c>
      <c r="AA191">
        <v>0</v>
      </c>
      <c r="AB191">
        <v>7.8</v>
      </c>
      <c r="AC191">
        <v>0</v>
      </c>
      <c r="AD191">
        <v>1</v>
      </c>
      <c r="AE191">
        <v>1</v>
      </c>
      <c r="AF191" t="s">
        <v>6</v>
      </c>
      <c r="AG191">
        <v>14.9</v>
      </c>
      <c r="AH191">
        <v>2</v>
      </c>
      <c r="AI191">
        <v>16781907</v>
      </c>
      <c r="AJ191">
        <v>174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ROW(Source!A57)</f>
        <v>57</v>
      </c>
      <c r="B192">
        <v>16781908</v>
      </c>
      <c r="C192">
        <v>16781906</v>
      </c>
      <c r="D192">
        <v>15164566</v>
      </c>
      <c r="E192">
        <v>17</v>
      </c>
      <c r="F192">
        <v>1</v>
      </c>
      <c r="G192">
        <v>1</v>
      </c>
      <c r="H192">
        <v>3</v>
      </c>
      <c r="I192" t="s">
        <v>1080</v>
      </c>
      <c r="J192" t="s">
        <v>6</v>
      </c>
      <c r="K192" t="s">
        <v>1081</v>
      </c>
      <c r="L192">
        <v>1348</v>
      </c>
      <c r="N192">
        <v>1009</v>
      </c>
      <c r="O192" t="s">
        <v>193</v>
      </c>
      <c r="P192" t="s">
        <v>193</v>
      </c>
      <c r="Q192">
        <v>1000</v>
      </c>
      <c r="X192">
        <v>1.92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 t="s">
        <v>6</v>
      </c>
      <c r="AG192">
        <v>1.92</v>
      </c>
      <c r="AH192">
        <v>3</v>
      </c>
      <c r="AI192">
        <v>-1</v>
      </c>
      <c r="AJ192" t="s">
        <v>6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ROW(Source!A96)</f>
        <v>96</v>
      </c>
      <c r="B193">
        <v>16782029</v>
      </c>
      <c r="C193">
        <v>16782028</v>
      </c>
      <c r="D193">
        <v>15430497</v>
      </c>
      <c r="E193">
        <v>1</v>
      </c>
      <c r="F193">
        <v>1</v>
      </c>
      <c r="G193">
        <v>1</v>
      </c>
      <c r="H193">
        <v>1</v>
      </c>
      <c r="I193" t="s">
        <v>820</v>
      </c>
      <c r="J193" t="s">
        <v>6</v>
      </c>
      <c r="K193" t="s">
        <v>821</v>
      </c>
      <c r="L193">
        <v>1191</v>
      </c>
      <c r="N193">
        <v>1013</v>
      </c>
      <c r="O193" t="s">
        <v>660</v>
      </c>
      <c r="P193" t="s">
        <v>660</v>
      </c>
      <c r="Q193">
        <v>1</v>
      </c>
      <c r="X193">
        <v>228.35</v>
      </c>
      <c r="Y193">
        <v>0</v>
      </c>
      <c r="Z193">
        <v>0</v>
      </c>
      <c r="AA193">
        <v>0</v>
      </c>
      <c r="AB193">
        <v>8.86</v>
      </c>
      <c r="AC193">
        <v>0</v>
      </c>
      <c r="AD193">
        <v>1</v>
      </c>
      <c r="AE193">
        <v>1</v>
      </c>
      <c r="AF193" t="s">
        <v>6</v>
      </c>
      <c r="AG193">
        <v>228.35</v>
      </c>
      <c r="AH193">
        <v>2</v>
      </c>
      <c r="AI193">
        <v>16782029</v>
      </c>
      <c r="AJ193">
        <v>175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ROW(Source!A96)</f>
        <v>96</v>
      </c>
      <c r="B194">
        <v>16782030</v>
      </c>
      <c r="C194">
        <v>16782028</v>
      </c>
      <c r="D194">
        <v>15430395</v>
      </c>
      <c r="E194">
        <v>1</v>
      </c>
      <c r="F194">
        <v>1</v>
      </c>
      <c r="G194">
        <v>1</v>
      </c>
      <c r="H194">
        <v>1</v>
      </c>
      <c r="I194" t="s">
        <v>661</v>
      </c>
      <c r="J194" t="s">
        <v>6</v>
      </c>
      <c r="K194" t="s">
        <v>662</v>
      </c>
      <c r="L194">
        <v>1191</v>
      </c>
      <c r="N194">
        <v>1013</v>
      </c>
      <c r="O194" t="s">
        <v>660</v>
      </c>
      <c r="P194" t="s">
        <v>660</v>
      </c>
      <c r="Q194">
        <v>1</v>
      </c>
      <c r="X194">
        <v>0.67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2</v>
      </c>
      <c r="AF194" t="s">
        <v>6</v>
      </c>
      <c r="AG194">
        <v>0.67</v>
      </c>
      <c r="AH194">
        <v>2</v>
      </c>
      <c r="AI194">
        <v>16782030</v>
      </c>
      <c r="AJ194">
        <v>176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ROW(Source!A96)</f>
        <v>96</v>
      </c>
      <c r="B195">
        <v>16782031</v>
      </c>
      <c r="C195">
        <v>16782028</v>
      </c>
      <c r="D195">
        <v>15247974</v>
      </c>
      <c r="E195">
        <v>1</v>
      </c>
      <c r="F195">
        <v>1</v>
      </c>
      <c r="G195">
        <v>1</v>
      </c>
      <c r="H195">
        <v>2</v>
      </c>
      <c r="I195" t="s">
        <v>663</v>
      </c>
      <c r="J195" t="s">
        <v>664</v>
      </c>
      <c r="K195" t="s">
        <v>665</v>
      </c>
      <c r="L195">
        <v>1368</v>
      </c>
      <c r="N195">
        <v>1011</v>
      </c>
      <c r="O195" t="s">
        <v>666</v>
      </c>
      <c r="P195" t="s">
        <v>666</v>
      </c>
      <c r="Q195">
        <v>1</v>
      </c>
      <c r="X195">
        <v>0.67</v>
      </c>
      <c r="Y195">
        <v>0</v>
      </c>
      <c r="Z195">
        <v>31.26</v>
      </c>
      <c r="AA195">
        <v>13.5</v>
      </c>
      <c r="AB195">
        <v>0</v>
      </c>
      <c r="AC195">
        <v>0</v>
      </c>
      <c r="AD195">
        <v>1</v>
      </c>
      <c r="AE195">
        <v>0</v>
      </c>
      <c r="AF195" t="s">
        <v>6</v>
      </c>
      <c r="AG195">
        <v>0.67</v>
      </c>
      <c r="AH195">
        <v>2</v>
      </c>
      <c r="AI195">
        <v>16782031</v>
      </c>
      <c r="AJ195">
        <v>177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ROW(Source!A96)</f>
        <v>96</v>
      </c>
      <c r="B196">
        <v>16782032</v>
      </c>
      <c r="C196">
        <v>16782028</v>
      </c>
      <c r="D196">
        <v>15167286</v>
      </c>
      <c r="E196">
        <v>1</v>
      </c>
      <c r="F196">
        <v>1</v>
      </c>
      <c r="G196">
        <v>1</v>
      </c>
      <c r="H196">
        <v>3</v>
      </c>
      <c r="I196" t="s">
        <v>822</v>
      </c>
      <c r="J196" t="s">
        <v>823</v>
      </c>
      <c r="K196" t="s">
        <v>824</v>
      </c>
      <c r="L196">
        <v>1339</v>
      </c>
      <c r="N196">
        <v>1007</v>
      </c>
      <c r="O196" t="s">
        <v>95</v>
      </c>
      <c r="P196" t="s">
        <v>95</v>
      </c>
      <c r="Q196">
        <v>1</v>
      </c>
      <c r="X196">
        <v>0.35</v>
      </c>
      <c r="Y196">
        <v>2.44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6</v>
      </c>
      <c r="AG196">
        <v>0.35</v>
      </c>
      <c r="AH196">
        <v>2</v>
      </c>
      <c r="AI196">
        <v>16782032</v>
      </c>
      <c r="AJ196">
        <v>178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ROW(Source!A96)</f>
        <v>96</v>
      </c>
      <c r="B197">
        <v>16782033</v>
      </c>
      <c r="C197">
        <v>16782028</v>
      </c>
      <c r="D197">
        <v>15164566</v>
      </c>
      <c r="E197">
        <v>17</v>
      </c>
      <c r="F197">
        <v>1</v>
      </c>
      <c r="G197">
        <v>1</v>
      </c>
      <c r="H197">
        <v>3</v>
      </c>
      <c r="I197" t="s">
        <v>1080</v>
      </c>
      <c r="J197" t="s">
        <v>6</v>
      </c>
      <c r="K197" t="s">
        <v>1081</v>
      </c>
      <c r="L197">
        <v>1348</v>
      </c>
      <c r="N197">
        <v>1009</v>
      </c>
      <c r="O197" t="s">
        <v>193</v>
      </c>
      <c r="P197" t="s">
        <v>193</v>
      </c>
      <c r="Q197">
        <v>1000</v>
      </c>
      <c r="X197">
        <v>3.38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 t="s">
        <v>6</v>
      </c>
      <c r="AG197">
        <v>3.38</v>
      </c>
      <c r="AH197">
        <v>3</v>
      </c>
      <c r="AI197">
        <v>-1</v>
      </c>
      <c r="AJ197" t="s">
        <v>6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ROW(Source!A96)</f>
        <v>96</v>
      </c>
      <c r="B198">
        <v>16782034</v>
      </c>
      <c r="C198">
        <v>16782028</v>
      </c>
      <c r="D198">
        <v>15172875</v>
      </c>
      <c r="E198">
        <v>1</v>
      </c>
      <c r="F198">
        <v>1</v>
      </c>
      <c r="G198">
        <v>1</v>
      </c>
      <c r="H198">
        <v>3</v>
      </c>
      <c r="I198" t="s">
        <v>825</v>
      </c>
      <c r="J198" t="s">
        <v>826</v>
      </c>
      <c r="K198" t="s">
        <v>827</v>
      </c>
      <c r="L198">
        <v>1339</v>
      </c>
      <c r="N198">
        <v>1007</v>
      </c>
      <c r="O198" t="s">
        <v>95</v>
      </c>
      <c r="P198" t="s">
        <v>95</v>
      </c>
      <c r="Q198">
        <v>1</v>
      </c>
      <c r="X198">
        <v>2.2000000000000002</v>
      </c>
      <c r="Y198">
        <v>517.91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6</v>
      </c>
      <c r="AG198">
        <v>2.2000000000000002</v>
      </c>
      <c r="AH198">
        <v>2</v>
      </c>
      <c r="AI198">
        <v>16782034</v>
      </c>
      <c r="AJ198">
        <v>179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ROW(Source!A97)</f>
        <v>97</v>
      </c>
      <c r="B199">
        <v>16782029</v>
      </c>
      <c r="C199">
        <v>16782028</v>
      </c>
      <c r="D199">
        <v>15430497</v>
      </c>
      <c r="E199">
        <v>1</v>
      </c>
      <c r="F199">
        <v>1</v>
      </c>
      <c r="G199">
        <v>1</v>
      </c>
      <c r="H199">
        <v>1</v>
      </c>
      <c r="I199" t="s">
        <v>820</v>
      </c>
      <c r="J199" t="s">
        <v>6</v>
      </c>
      <c r="K199" t="s">
        <v>821</v>
      </c>
      <c r="L199">
        <v>1191</v>
      </c>
      <c r="N199">
        <v>1013</v>
      </c>
      <c r="O199" t="s">
        <v>660</v>
      </c>
      <c r="P199" t="s">
        <v>660</v>
      </c>
      <c r="Q199">
        <v>1</v>
      </c>
      <c r="X199">
        <v>228.35</v>
      </c>
      <c r="Y199">
        <v>0</v>
      </c>
      <c r="Z199">
        <v>0</v>
      </c>
      <c r="AA199">
        <v>0</v>
      </c>
      <c r="AB199">
        <v>8.86</v>
      </c>
      <c r="AC199">
        <v>0</v>
      </c>
      <c r="AD199">
        <v>1</v>
      </c>
      <c r="AE199">
        <v>1</v>
      </c>
      <c r="AF199" t="s">
        <v>6</v>
      </c>
      <c r="AG199">
        <v>228.35</v>
      </c>
      <c r="AH199">
        <v>2</v>
      </c>
      <c r="AI199">
        <v>16782029</v>
      </c>
      <c r="AJ199">
        <v>180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ROW(Source!A97)</f>
        <v>97</v>
      </c>
      <c r="B200">
        <v>16782030</v>
      </c>
      <c r="C200">
        <v>16782028</v>
      </c>
      <c r="D200">
        <v>15430395</v>
      </c>
      <c r="E200">
        <v>1</v>
      </c>
      <c r="F200">
        <v>1</v>
      </c>
      <c r="G200">
        <v>1</v>
      </c>
      <c r="H200">
        <v>1</v>
      </c>
      <c r="I200" t="s">
        <v>661</v>
      </c>
      <c r="J200" t="s">
        <v>6</v>
      </c>
      <c r="K200" t="s">
        <v>662</v>
      </c>
      <c r="L200">
        <v>1191</v>
      </c>
      <c r="N200">
        <v>1013</v>
      </c>
      <c r="O200" t="s">
        <v>660</v>
      </c>
      <c r="P200" t="s">
        <v>660</v>
      </c>
      <c r="Q200">
        <v>1</v>
      </c>
      <c r="X200">
        <v>0.67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2</v>
      </c>
      <c r="AF200" t="s">
        <v>6</v>
      </c>
      <c r="AG200">
        <v>0.67</v>
      </c>
      <c r="AH200">
        <v>2</v>
      </c>
      <c r="AI200">
        <v>16782030</v>
      </c>
      <c r="AJ200">
        <v>181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ROW(Source!A97)</f>
        <v>97</v>
      </c>
      <c r="B201">
        <v>16782031</v>
      </c>
      <c r="C201">
        <v>16782028</v>
      </c>
      <c r="D201">
        <v>15247974</v>
      </c>
      <c r="E201">
        <v>1</v>
      </c>
      <c r="F201">
        <v>1</v>
      </c>
      <c r="G201">
        <v>1</v>
      </c>
      <c r="H201">
        <v>2</v>
      </c>
      <c r="I201" t="s">
        <v>663</v>
      </c>
      <c r="J201" t="s">
        <v>664</v>
      </c>
      <c r="K201" t="s">
        <v>665</v>
      </c>
      <c r="L201">
        <v>1368</v>
      </c>
      <c r="N201">
        <v>1011</v>
      </c>
      <c r="O201" t="s">
        <v>666</v>
      </c>
      <c r="P201" t="s">
        <v>666</v>
      </c>
      <c r="Q201">
        <v>1</v>
      </c>
      <c r="X201">
        <v>0.67</v>
      </c>
      <c r="Y201">
        <v>0</v>
      </c>
      <c r="Z201">
        <v>31.26</v>
      </c>
      <c r="AA201">
        <v>13.5</v>
      </c>
      <c r="AB201">
        <v>0</v>
      </c>
      <c r="AC201">
        <v>0</v>
      </c>
      <c r="AD201">
        <v>1</v>
      </c>
      <c r="AE201">
        <v>0</v>
      </c>
      <c r="AF201" t="s">
        <v>6</v>
      </c>
      <c r="AG201">
        <v>0.67</v>
      </c>
      <c r="AH201">
        <v>2</v>
      </c>
      <c r="AI201">
        <v>16782031</v>
      </c>
      <c r="AJ201">
        <v>182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ROW(Source!A97)</f>
        <v>97</v>
      </c>
      <c r="B202">
        <v>16782032</v>
      </c>
      <c r="C202">
        <v>16782028</v>
      </c>
      <c r="D202">
        <v>15167286</v>
      </c>
      <c r="E202">
        <v>1</v>
      </c>
      <c r="F202">
        <v>1</v>
      </c>
      <c r="G202">
        <v>1</v>
      </c>
      <c r="H202">
        <v>3</v>
      </c>
      <c r="I202" t="s">
        <v>822</v>
      </c>
      <c r="J202" t="s">
        <v>823</v>
      </c>
      <c r="K202" t="s">
        <v>824</v>
      </c>
      <c r="L202">
        <v>1339</v>
      </c>
      <c r="N202">
        <v>1007</v>
      </c>
      <c r="O202" t="s">
        <v>95</v>
      </c>
      <c r="P202" t="s">
        <v>95</v>
      </c>
      <c r="Q202">
        <v>1</v>
      </c>
      <c r="X202">
        <v>0.35</v>
      </c>
      <c r="Y202">
        <v>2.44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6</v>
      </c>
      <c r="AG202">
        <v>0.35</v>
      </c>
      <c r="AH202">
        <v>2</v>
      </c>
      <c r="AI202">
        <v>16782032</v>
      </c>
      <c r="AJ202">
        <v>183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ROW(Source!A97)</f>
        <v>97</v>
      </c>
      <c r="B203">
        <v>16782033</v>
      </c>
      <c r="C203">
        <v>16782028</v>
      </c>
      <c r="D203">
        <v>15164566</v>
      </c>
      <c r="E203">
        <v>17</v>
      </c>
      <c r="F203">
        <v>1</v>
      </c>
      <c r="G203">
        <v>1</v>
      </c>
      <c r="H203">
        <v>3</v>
      </c>
      <c r="I203" t="s">
        <v>1080</v>
      </c>
      <c r="J203" t="s">
        <v>6</v>
      </c>
      <c r="K203" t="s">
        <v>1081</v>
      </c>
      <c r="L203">
        <v>1348</v>
      </c>
      <c r="N203">
        <v>1009</v>
      </c>
      <c r="O203" t="s">
        <v>193</v>
      </c>
      <c r="P203" t="s">
        <v>193</v>
      </c>
      <c r="Q203">
        <v>1000</v>
      </c>
      <c r="X203">
        <v>3.38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 t="s">
        <v>6</v>
      </c>
      <c r="AG203">
        <v>3.38</v>
      </c>
      <c r="AH203">
        <v>3</v>
      </c>
      <c r="AI203">
        <v>-1</v>
      </c>
      <c r="AJ203" t="s">
        <v>6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ROW(Source!A97)</f>
        <v>97</v>
      </c>
      <c r="B204">
        <v>16782034</v>
      </c>
      <c r="C204">
        <v>16782028</v>
      </c>
      <c r="D204">
        <v>15172875</v>
      </c>
      <c r="E204">
        <v>1</v>
      </c>
      <c r="F204">
        <v>1</v>
      </c>
      <c r="G204">
        <v>1</v>
      </c>
      <c r="H204">
        <v>3</v>
      </c>
      <c r="I204" t="s">
        <v>825</v>
      </c>
      <c r="J204" t="s">
        <v>826</v>
      </c>
      <c r="K204" t="s">
        <v>827</v>
      </c>
      <c r="L204">
        <v>1339</v>
      </c>
      <c r="N204">
        <v>1007</v>
      </c>
      <c r="O204" t="s">
        <v>95</v>
      </c>
      <c r="P204" t="s">
        <v>95</v>
      </c>
      <c r="Q204">
        <v>1</v>
      </c>
      <c r="X204">
        <v>2.2000000000000002</v>
      </c>
      <c r="Y204">
        <v>517.91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6</v>
      </c>
      <c r="AG204">
        <v>2.2000000000000002</v>
      </c>
      <c r="AH204">
        <v>2</v>
      </c>
      <c r="AI204">
        <v>16782034</v>
      </c>
      <c r="AJ204">
        <v>184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ROW(Source!A98)</f>
        <v>98</v>
      </c>
      <c r="B205">
        <v>16782037</v>
      </c>
      <c r="C205">
        <v>16782036</v>
      </c>
      <c r="D205">
        <v>15430397</v>
      </c>
      <c r="E205">
        <v>1</v>
      </c>
      <c r="F205">
        <v>1</v>
      </c>
      <c r="G205">
        <v>1</v>
      </c>
      <c r="H205">
        <v>1</v>
      </c>
      <c r="I205" t="s">
        <v>695</v>
      </c>
      <c r="J205" t="s">
        <v>6</v>
      </c>
      <c r="K205" t="s">
        <v>696</v>
      </c>
      <c r="L205">
        <v>1191</v>
      </c>
      <c r="N205">
        <v>1013</v>
      </c>
      <c r="O205" t="s">
        <v>660</v>
      </c>
      <c r="P205" t="s">
        <v>660</v>
      </c>
      <c r="Q205">
        <v>1</v>
      </c>
      <c r="X205">
        <v>102.46</v>
      </c>
      <c r="Y205">
        <v>0</v>
      </c>
      <c r="Z205">
        <v>0</v>
      </c>
      <c r="AA205">
        <v>0</v>
      </c>
      <c r="AB205">
        <v>9.4</v>
      </c>
      <c r="AC205">
        <v>0</v>
      </c>
      <c r="AD205">
        <v>1</v>
      </c>
      <c r="AE205">
        <v>1</v>
      </c>
      <c r="AF205" t="s">
        <v>173</v>
      </c>
      <c r="AG205">
        <v>141.39479999999998</v>
      </c>
      <c r="AH205">
        <v>2</v>
      </c>
      <c r="AI205">
        <v>16782037</v>
      </c>
      <c r="AJ205">
        <v>185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ROW(Source!A98)</f>
        <v>98</v>
      </c>
      <c r="B206">
        <v>16782038</v>
      </c>
      <c r="C206">
        <v>16782036</v>
      </c>
      <c r="D206">
        <v>15430395</v>
      </c>
      <c r="E206">
        <v>1</v>
      </c>
      <c r="F206">
        <v>1</v>
      </c>
      <c r="G206">
        <v>1</v>
      </c>
      <c r="H206">
        <v>1</v>
      </c>
      <c r="I206" t="s">
        <v>661</v>
      </c>
      <c r="J206" t="s">
        <v>6</v>
      </c>
      <c r="K206" t="s">
        <v>662</v>
      </c>
      <c r="L206">
        <v>1191</v>
      </c>
      <c r="N206">
        <v>1013</v>
      </c>
      <c r="O206" t="s">
        <v>660</v>
      </c>
      <c r="P206" t="s">
        <v>660</v>
      </c>
      <c r="Q206">
        <v>1</v>
      </c>
      <c r="X206">
        <v>5.34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2</v>
      </c>
      <c r="AF206" t="s">
        <v>172</v>
      </c>
      <c r="AG206">
        <v>8.01</v>
      </c>
      <c r="AH206">
        <v>2</v>
      </c>
      <c r="AI206">
        <v>16782038</v>
      </c>
      <c r="AJ206">
        <v>186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ROW(Source!A98)</f>
        <v>98</v>
      </c>
      <c r="B207">
        <v>16782039</v>
      </c>
      <c r="C207">
        <v>16782036</v>
      </c>
      <c r="D207">
        <v>15247974</v>
      </c>
      <c r="E207">
        <v>1</v>
      </c>
      <c r="F207">
        <v>1</v>
      </c>
      <c r="G207">
        <v>1</v>
      </c>
      <c r="H207">
        <v>2</v>
      </c>
      <c r="I207" t="s">
        <v>663</v>
      </c>
      <c r="J207" t="s">
        <v>664</v>
      </c>
      <c r="K207" t="s">
        <v>665</v>
      </c>
      <c r="L207">
        <v>1368</v>
      </c>
      <c r="N207">
        <v>1011</v>
      </c>
      <c r="O207" t="s">
        <v>666</v>
      </c>
      <c r="P207" t="s">
        <v>666</v>
      </c>
      <c r="Q207">
        <v>1</v>
      </c>
      <c r="X207">
        <v>0.76</v>
      </c>
      <c r="Y207">
        <v>0</v>
      </c>
      <c r="Z207">
        <v>31.26</v>
      </c>
      <c r="AA207">
        <v>13.5</v>
      </c>
      <c r="AB207">
        <v>0</v>
      </c>
      <c r="AC207">
        <v>0</v>
      </c>
      <c r="AD207">
        <v>1</v>
      </c>
      <c r="AE207">
        <v>0</v>
      </c>
      <c r="AF207" t="s">
        <v>172</v>
      </c>
      <c r="AG207">
        <v>1.1399999999999999</v>
      </c>
      <c r="AH207">
        <v>2</v>
      </c>
      <c r="AI207">
        <v>16782039</v>
      </c>
      <c r="AJ207">
        <v>187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ROW(Source!A98)</f>
        <v>98</v>
      </c>
      <c r="B208">
        <v>16782040</v>
      </c>
      <c r="C208">
        <v>16782036</v>
      </c>
      <c r="D208">
        <v>15249073</v>
      </c>
      <c r="E208">
        <v>1</v>
      </c>
      <c r="F208">
        <v>1</v>
      </c>
      <c r="G208">
        <v>1</v>
      </c>
      <c r="H208">
        <v>2</v>
      </c>
      <c r="I208" t="s">
        <v>674</v>
      </c>
      <c r="J208" t="s">
        <v>675</v>
      </c>
      <c r="K208" t="s">
        <v>676</v>
      </c>
      <c r="L208">
        <v>1368</v>
      </c>
      <c r="N208">
        <v>1011</v>
      </c>
      <c r="O208" t="s">
        <v>666</v>
      </c>
      <c r="P208" t="s">
        <v>666</v>
      </c>
      <c r="Q208">
        <v>1</v>
      </c>
      <c r="X208">
        <v>4.58</v>
      </c>
      <c r="Y208">
        <v>0</v>
      </c>
      <c r="Z208">
        <v>65.709999999999994</v>
      </c>
      <c r="AA208">
        <v>11.6</v>
      </c>
      <c r="AB208">
        <v>0</v>
      </c>
      <c r="AC208">
        <v>0</v>
      </c>
      <c r="AD208">
        <v>1</v>
      </c>
      <c r="AE208">
        <v>0</v>
      </c>
      <c r="AF208" t="s">
        <v>172</v>
      </c>
      <c r="AG208">
        <v>6.8699999999999992</v>
      </c>
      <c r="AH208">
        <v>2</v>
      </c>
      <c r="AI208">
        <v>16782040</v>
      </c>
      <c r="AJ208">
        <v>188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ROW(Source!A98)</f>
        <v>98</v>
      </c>
      <c r="B209">
        <v>16782041</v>
      </c>
      <c r="C209">
        <v>16782036</v>
      </c>
      <c r="D209">
        <v>15167143</v>
      </c>
      <c r="E209">
        <v>1</v>
      </c>
      <c r="F209">
        <v>1</v>
      </c>
      <c r="G209">
        <v>1</v>
      </c>
      <c r="H209">
        <v>3</v>
      </c>
      <c r="I209" t="s">
        <v>697</v>
      </c>
      <c r="J209" t="s">
        <v>698</v>
      </c>
      <c r="K209" t="s">
        <v>699</v>
      </c>
      <c r="L209">
        <v>1327</v>
      </c>
      <c r="N209">
        <v>1005</v>
      </c>
      <c r="O209" t="s">
        <v>182</v>
      </c>
      <c r="P209" t="s">
        <v>182</v>
      </c>
      <c r="Q209">
        <v>1</v>
      </c>
      <c r="X209">
        <v>103</v>
      </c>
      <c r="Y209">
        <v>51.8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6</v>
      </c>
      <c r="AG209">
        <v>103</v>
      </c>
      <c r="AH209">
        <v>2</v>
      </c>
      <c r="AI209">
        <v>16782041</v>
      </c>
      <c r="AJ209">
        <v>189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ROW(Source!A99)</f>
        <v>99</v>
      </c>
      <c r="B210">
        <v>16782037</v>
      </c>
      <c r="C210">
        <v>16782036</v>
      </c>
      <c r="D210">
        <v>15430397</v>
      </c>
      <c r="E210">
        <v>1</v>
      </c>
      <c r="F210">
        <v>1</v>
      </c>
      <c r="G210">
        <v>1</v>
      </c>
      <c r="H210">
        <v>1</v>
      </c>
      <c r="I210" t="s">
        <v>695</v>
      </c>
      <c r="J210" t="s">
        <v>6</v>
      </c>
      <c r="K210" t="s">
        <v>696</v>
      </c>
      <c r="L210">
        <v>1191</v>
      </c>
      <c r="N210">
        <v>1013</v>
      </c>
      <c r="O210" t="s">
        <v>660</v>
      </c>
      <c r="P210" t="s">
        <v>660</v>
      </c>
      <c r="Q210">
        <v>1</v>
      </c>
      <c r="X210">
        <v>102.46</v>
      </c>
      <c r="Y210">
        <v>0</v>
      </c>
      <c r="Z210">
        <v>0</v>
      </c>
      <c r="AA210">
        <v>0</v>
      </c>
      <c r="AB210">
        <v>9.4</v>
      </c>
      <c r="AC210">
        <v>0</v>
      </c>
      <c r="AD210">
        <v>1</v>
      </c>
      <c r="AE210">
        <v>1</v>
      </c>
      <c r="AF210" t="s">
        <v>173</v>
      </c>
      <c r="AG210">
        <v>141.39479999999998</v>
      </c>
      <c r="AH210">
        <v>2</v>
      </c>
      <c r="AI210">
        <v>16782037</v>
      </c>
      <c r="AJ210">
        <v>190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ROW(Source!A99)</f>
        <v>99</v>
      </c>
      <c r="B211">
        <v>16782038</v>
      </c>
      <c r="C211">
        <v>16782036</v>
      </c>
      <c r="D211">
        <v>15430395</v>
      </c>
      <c r="E211">
        <v>1</v>
      </c>
      <c r="F211">
        <v>1</v>
      </c>
      <c r="G211">
        <v>1</v>
      </c>
      <c r="H211">
        <v>1</v>
      </c>
      <c r="I211" t="s">
        <v>661</v>
      </c>
      <c r="J211" t="s">
        <v>6</v>
      </c>
      <c r="K211" t="s">
        <v>662</v>
      </c>
      <c r="L211">
        <v>1191</v>
      </c>
      <c r="N211">
        <v>1013</v>
      </c>
      <c r="O211" t="s">
        <v>660</v>
      </c>
      <c r="P211" t="s">
        <v>660</v>
      </c>
      <c r="Q211">
        <v>1</v>
      </c>
      <c r="X211">
        <v>5.34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2</v>
      </c>
      <c r="AF211" t="s">
        <v>172</v>
      </c>
      <c r="AG211">
        <v>8.01</v>
      </c>
      <c r="AH211">
        <v>2</v>
      </c>
      <c r="AI211">
        <v>16782038</v>
      </c>
      <c r="AJ211">
        <v>191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ROW(Source!A99)</f>
        <v>99</v>
      </c>
      <c r="B212">
        <v>16782039</v>
      </c>
      <c r="C212">
        <v>16782036</v>
      </c>
      <c r="D212">
        <v>15247974</v>
      </c>
      <c r="E212">
        <v>1</v>
      </c>
      <c r="F212">
        <v>1</v>
      </c>
      <c r="G212">
        <v>1</v>
      </c>
      <c r="H212">
        <v>2</v>
      </c>
      <c r="I212" t="s">
        <v>663</v>
      </c>
      <c r="J212" t="s">
        <v>664</v>
      </c>
      <c r="K212" t="s">
        <v>665</v>
      </c>
      <c r="L212">
        <v>1368</v>
      </c>
      <c r="N212">
        <v>1011</v>
      </c>
      <c r="O212" t="s">
        <v>666</v>
      </c>
      <c r="P212" t="s">
        <v>666</v>
      </c>
      <c r="Q212">
        <v>1</v>
      </c>
      <c r="X212">
        <v>0.76</v>
      </c>
      <c r="Y212">
        <v>0</v>
      </c>
      <c r="Z212">
        <v>31.26</v>
      </c>
      <c r="AA212">
        <v>13.5</v>
      </c>
      <c r="AB212">
        <v>0</v>
      </c>
      <c r="AC212">
        <v>0</v>
      </c>
      <c r="AD212">
        <v>1</v>
      </c>
      <c r="AE212">
        <v>0</v>
      </c>
      <c r="AF212" t="s">
        <v>172</v>
      </c>
      <c r="AG212">
        <v>1.1399999999999999</v>
      </c>
      <c r="AH212">
        <v>2</v>
      </c>
      <c r="AI212">
        <v>16782039</v>
      </c>
      <c r="AJ212">
        <v>192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ROW(Source!A99)</f>
        <v>99</v>
      </c>
      <c r="B213">
        <v>16782040</v>
      </c>
      <c r="C213">
        <v>16782036</v>
      </c>
      <c r="D213">
        <v>15249073</v>
      </c>
      <c r="E213">
        <v>1</v>
      </c>
      <c r="F213">
        <v>1</v>
      </c>
      <c r="G213">
        <v>1</v>
      </c>
      <c r="H213">
        <v>2</v>
      </c>
      <c r="I213" t="s">
        <v>674</v>
      </c>
      <c r="J213" t="s">
        <v>675</v>
      </c>
      <c r="K213" t="s">
        <v>676</v>
      </c>
      <c r="L213">
        <v>1368</v>
      </c>
      <c r="N213">
        <v>1011</v>
      </c>
      <c r="O213" t="s">
        <v>666</v>
      </c>
      <c r="P213" t="s">
        <v>666</v>
      </c>
      <c r="Q213">
        <v>1</v>
      </c>
      <c r="X213">
        <v>4.58</v>
      </c>
      <c r="Y213">
        <v>0</v>
      </c>
      <c r="Z213">
        <v>65.709999999999994</v>
      </c>
      <c r="AA213">
        <v>11.6</v>
      </c>
      <c r="AB213">
        <v>0</v>
      </c>
      <c r="AC213">
        <v>0</v>
      </c>
      <c r="AD213">
        <v>1</v>
      </c>
      <c r="AE213">
        <v>0</v>
      </c>
      <c r="AF213" t="s">
        <v>172</v>
      </c>
      <c r="AG213">
        <v>6.8699999999999992</v>
      </c>
      <c r="AH213">
        <v>2</v>
      </c>
      <c r="AI213">
        <v>16782040</v>
      </c>
      <c r="AJ213">
        <v>193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ROW(Source!A99)</f>
        <v>99</v>
      </c>
      <c r="B214">
        <v>16782041</v>
      </c>
      <c r="C214">
        <v>16782036</v>
      </c>
      <c r="D214">
        <v>15167143</v>
      </c>
      <c r="E214">
        <v>1</v>
      </c>
      <c r="F214">
        <v>1</v>
      </c>
      <c r="G214">
        <v>1</v>
      </c>
      <c r="H214">
        <v>3</v>
      </c>
      <c r="I214" t="s">
        <v>697</v>
      </c>
      <c r="J214" t="s">
        <v>698</v>
      </c>
      <c r="K214" t="s">
        <v>699</v>
      </c>
      <c r="L214">
        <v>1327</v>
      </c>
      <c r="N214">
        <v>1005</v>
      </c>
      <c r="O214" t="s">
        <v>182</v>
      </c>
      <c r="P214" t="s">
        <v>182</v>
      </c>
      <c r="Q214">
        <v>1</v>
      </c>
      <c r="X214">
        <v>103</v>
      </c>
      <c r="Y214">
        <v>51.8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6</v>
      </c>
      <c r="AG214">
        <v>103</v>
      </c>
      <c r="AH214">
        <v>2</v>
      </c>
      <c r="AI214">
        <v>16782041</v>
      </c>
      <c r="AJ214">
        <v>194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ROW(Source!A134)</f>
        <v>134</v>
      </c>
      <c r="B215">
        <v>16782099</v>
      </c>
      <c r="C215">
        <v>16782098</v>
      </c>
      <c r="D215">
        <v>15435487</v>
      </c>
      <c r="E215">
        <v>1</v>
      </c>
      <c r="F215">
        <v>1</v>
      </c>
      <c r="G215">
        <v>1</v>
      </c>
      <c r="H215">
        <v>1</v>
      </c>
      <c r="I215" t="s">
        <v>795</v>
      </c>
      <c r="J215" t="s">
        <v>6</v>
      </c>
      <c r="K215" t="s">
        <v>796</v>
      </c>
      <c r="L215">
        <v>1191</v>
      </c>
      <c r="N215">
        <v>1013</v>
      </c>
      <c r="O215" t="s">
        <v>660</v>
      </c>
      <c r="P215" t="s">
        <v>660</v>
      </c>
      <c r="Q215">
        <v>1</v>
      </c>
      <c r="X215">
        <v>22.5</v>
      </c>
      <c r="Y215">
        <v>0</v>
      </c>
      <c r="Z215">
        <v>0</v>
      </c>
      <c r="AA215">
        <v>0</v>
      </c>
      <c r="AB215">
        <v>8.3800000000000008</v>
      </c>
      <c r="AC215">
        <v>0</v>
      </c>
      <c r="AD215">
        <v>1</v>
      </c>
      <c r="AE215">
        <v>1</v>
      </c>
      <c r="AF215" t="s">
        <v>173</v>
      </c>
      <c r="AG215">
        <v>31.049999999999994</v>
      </c>
      <c r="AH215">
        <v>2</v>
      </c>
      <c r="AI215">
        <v>16782099</v>
      </c>
      <c r="AJ215">
        <v>195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ROW(Source!A134)</f>
        <v>134</v>
      </c>
      <c r="B216">
        <v>16782100</v>
      </c>
      <c r="C216">
        <v>16782098</v>
      </c>
      <c r="D216">
        <v>15430395</v>
      </c>
      <c r="E216">
        <v>1</v>
      </c>
      <c r="F216">
        <v>1</v>
      </c>
      <c r="G216">
        <v>1</v>
      </c>
      <c r="H216">
        <v>1</v>
      </c>
      <c r="I216" t="s">
        <v>661</v>
      </c>
      <c r="J216" t="s">
        <v>6</v>
      </c>
      <c r="K216" t="s">
        <v>662</v>
      </c>
      <c r="L216">
        <v>1191</v>
      </c>
      <c r="N216">
        <v>1013</v>
      </c>
      <c r="O216" t="s">
        <v>660</v>
      </c>
      <c r="P216" t="s">
        <v>660</v>
      </c>
      <c r="Q216">
        <v>1</v>
      </c>
      <c r="X216">
        <v>0.36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2</v>
      </c>
      <c r="AF216" t="s">
        <v>172</v>
      </c>
      <c r="AG216">
        <v>0.53999999999999992</v>
      </c>
      <c r="AH216">
        <v>2</v>
      </c>
      <c r="AI216">
        <v>16782100</v>
      </c>
      <c r="AJ216">
        <v>196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ROW(Source!A134)</f>
        <v>134</v>
      </c>
      <c r="B217">
        <v>16782101</v>
      </c>
      <c r="C217">
        <v>16782098</v>
      </c>
      <c r="D217">
        <v>15249073</v>
      </c>
      <c r="E217">
        <v>1</v>
      </c>
      <c r="F217">
        <v>1</v>
      </c>
      <c r="G217">
        <v>1</v>
      </c>
      <c r="H217">
        <v>2</v>
      </c>
      <c r="I217" t="s">
        <v>674</v>
      </c>
      <c r="J217" t="s">
        <v>675</v>
      </c>
      <c r="K217" t="s">
        <v>676</v>
      </c>
      <c r="L217">
        <v>1368</v>
      </c>
      <c r="N217">
        <v>1011</v>
      </c>
      <c r="O217" t="s">
        <v>666</v>
      </c>
      <c r="P217" t="s">
        <v>666</v>
      </c>
      <c r="Q217">
        <v>1</v>
      </c>
      <c r="X217">
        <v>0.36</v>
      </c>
      <c r="Y217">
        <v>0</v>
      </c>
      <c r="Z217">
        <v>65.709999999999994</v>
      </c>
      <c r="AA217">
        <v>11.6</v>
      </c>
      <c r="AB217">
        <v>0</v>
      </c>
      <c r="AC217">
        <v>0</v>
      </c>
      <c r="AD217">
        <v>1</v>
      </c>
      <c r="AE217">
        <v>0</v>
      </c>
      <c r="AF217" t="s">
        <v>172</v>
      </c>
      <c r="AG217">
        <v>0.53999999999999992</v>
      </c>
      <c r="AH217">
        <v>2</v>
      </c>
      <c r="AI217">
        <v>16782101</v>
      </c>
      <c r="AJ217">
        <v>197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ROW(Source!A134)</f>
        <v>134</v>
      </c>
      <c r="B218">
        <v>16782102</v>
      </c>
      <c r="C218">
        <v>16782098</v>
      </c>
      <c r="D218">
        <v>15169941</v>
      </c>
      <c r="E218">
        <v>1</v>
      </c>
      <c r="F218">
        <v>1</v>
      </c>
      <c r="G218">
        <v>1</v>
      </c>
      <c r="H218">
        <v>3</v>
      </c>
      <c r="I218" t="s">
        <v>797</v>
      </c>
      <c r="J218" t="s">
        <v>798</v>
      </c>
      <c r="K218" t="s">
        <v>685</v>
      </c>
      <c r="L218">
        <v>1348</v>
      </c>
      <c r="N218">
        <v>1009</v>
      </c>
      <c r="O218" t="s">
        <v>193</v>
      </c>
      <c r="P218" t="s">
        <v>193</v>
      </c>
      <c r="Q218">
        <v>1000</v>
      </c>
      <c r="X218">
        <v>7.4999999999999997E-3</v>
      </c>
      <c r="Y218">
        <v>9040.01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6</v>
      </c>
      <c r="AG218">
        <v>7.4999999999999997E-3</v>
      </c>
      <c r="AH218">
        <v>2</v>
      </c>
      <c r="AI218">
        <v>16782102</v>
      </c>
      <c r="AJ218">
        <v>198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ROW(Source!A134)</f>
        <v>134</v>
      </c>
      <c r="B219">
        <v>16782103</v>
      </c>
      <c r="C219">
        <v>16782098</v>
      </c>
      <c r="D219">
        <v>15170039</v>
      </c>
      <c r="E219">
        <v>1</v>
      </c>
      <c r="F219">
        <v>1</v>
      </c>
      <c r="G219">
        <v>1</v>
      </c>
      <c r="H219">
        <v>3</v>
      </c>
      <c r="I219" t="s">
        <v>723</v>
      </c>
      <c r="J219" t="s">
        <v>724</v>
      </c>
      <c r="K219" t="s">
        <v>725</v>
      </c>
      <c r="L219">
        <v>1348</v>
      </c>
      <c r="N219">
        <v>1009</v>
      </c>
      <c r="O219" t="s">
        <v>193</v>
      </c>
      <c r="P219" t="s">
        <v>193</v>
      </c>
      <c r="Q219">
        <v>1000</v>
      </c>
      <c r="X219">
        <v>3.0000000000000001E-3</v>
      </c>
      <c r="Y219">
        <v>11978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6</v>
      </c>
      <c r="AG219">
        <v>3.0000000000000001E-3</v>
      </c>
      <c r="AH219">
        <v>2</v>
      </c>
      <c r="AI219">
        <v>16782103</v>
      </c>
      <c r="AJ219">
        <v>199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ROW(Source!A134)</f>
        <v>134</v>
      </c>
      <c r="B220">
        <v>16782104</v>
      </c>
      <c r="C220">
        <v>16782098</v>
      </c>
      <c r="D220">
        <v>15189798</v>
      </c>
      <c r="E220">
        <v>1</v>
      </c>
      <c r="F220">
        <v>1</v>
      </c>
      <c r="G220">
        <v>1</v>
      </c>
      <c r="H220">
        <v>3</v>
      </c>
      <c r="I220" t="s">
        <v>799</v>
      </c>
      <c r="J220" t="s">
        <v>800</v>
      </c>
      <c r="K220" t="s">
        <v>801</v>
      </c>
      <c r="L220">
        <v>1348</v>
      </c>
      <c r="N220">
        <v>1009</v>
      </c>
      <c r="O220" t="s">
        <v>193</v>
      </c>
      <c r="P220" t="s">
        <v>193</v>
      </c>
      <c r="Q220">
        <v>1000</v>
      </c>
      <c r="X220">
        <v>3.0999999999999999E-3</v>
      </c>
      <c r="Y220">
        <v>5989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6</v>
      </c>
      <c r="AG220">
        <v>3.0999999999999999E-3</v>
      </c>
      <c r="AH220">
        <v>2</v>
      </c>
      <c r="AI220">
        <v>16782104</v>
      </c>
      <c r="AJ220">
        <v>200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ROW(Source!A134)</f>
        <v>134</v>
      </c>
      <c r="B221">
        <v>16782105</v>
      </c>
      <c r="C221">
        <v>16782098</v>
      </c>
      <c r="D221">
        <v>15195825</v>
      </c>
      <c r="E221">
        <v>1</v>
      </c>
      <c r="F221">
        <v>1</v>
      </c>
      <c r="G221">
        <v>1</v>
      </c>
      <c r="H221">
        <v>3</v>
      </c>
      <c r="I221" t="s">
        <v>802</v>
      </c>
      <c r="J221" t="s">
        <v>803</v>
      </c>
      <c r="K221" t="s">
        <v>804</v>
      </c>
      <c r="L221">
        <v>1339</v>
      </c>
      <c r="N221">
        <v>1007</v>
      </c>
      <c r="O221" t="s">
        <v>95</v>
      </c>
      <c r="P221" t="s">
        <v>95</v>
      </c>
      <c r="Q221">
        <v>1</v>
      </c>
      <c r="X221">
        <v>0.93</v>
      </c>
      <c r="Y221">
        <v>1980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6</v>
      </c>
      <c r="AG221">
        <v>0.93</v>
      </c>
      <c r="AH221">
        <v>2</v>
      </c>
      <c r="AI221">
        <v>16782105</v>
      </c>
      <c r="AJ221">
        <v>201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ROW(Source!A134)</f>
        <v>134</v>
      </c>
      <c r="B222">
        <v>16782106</v>
      </c>
      <c r="C222">
        <v>16782098</v>
      </c>
      <c r="D222">
        <v>15195929</v>
      </c>
      <c r="E222">
        <v>1</v>
      </c>
      <c r="F222">
        <v>1</v>
      </c>
      <c r="G222">
        <v>1</v>
      </c>
      <c r="H222">
        <v>3</v>
      </c>
      <c r="I222" t="s">
        <v>805</v>
      </c>
      <c r="J222" t="s">
        <v>806</v>
      </c>
      <c r="K222" t="s">
        <v>807</v>
      </c>
      <c r="L222">
        <v>1339</v>
      </c>
      <c r="N222">
        <v>1007</v>
      </c>
      <c r="O222" t="s">
        <v>95</v>
      </c>
      <c r="P222" t="s">
        <v>95</v>
      </c>
      <c r="Q222">
        <v>1</v>
      </c>
      <c r="X222">
        <v>0.01</v>
      </c>
      <c r="Y222">
        <v>832.7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6</v>
      </c>
      <c r="AG222">
        <v>0.01</v>
      </c>
      <c r="AH222">
        <v>2</v>
      </c>
      <c r="AI222">
        <v>16782106</v>
      </c>
      <c r="AJ222">
        <v>202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ROW(Source!A134)</f>
        <v>134</v>
      </c>
      <c r="B223">
        <v>16782107</v>
      </c>
      <c r="C223">
        <v>16782098</v>
      </c>
      <c r="D223">
        <v>15196015</v>
      </c>
      <c r="E223">
        <v>1</v>
      </c>
      <c r="F223">
        <v>1</v>
      </c>
      <c r="G223">
        <v>1</v>
      </c>
      <c r="H223">
        <v>3</v>
      </c>
      <c r="I223" t="s">
        <v>808</v>
      </c>
      <c r="J223" t="s">
        <v>809</v>
      </c>
      <c r="K223" t="s">
        <v>810</v>
      </c>
      <c r="L223">
        <v>1339</v>
      </c>
      <c r="N223">
        <v>1007</v>
      </c>
      <c r="O223" t="s">
        <v>95</v>
      </c>
      <c r="P223" t="s">
        <v>95</v>
      </c>
      <c r="Q223">
        <v>1</v>
      </c>
      <c r="X223">
        <v>0.12</v>
      </c>
      <c r="Y223">
        <v>1320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6</v>
      </c>
      <c r="AG223">
        <v>0.12</v>
      </c>
      <c r="AH223">
        <v>2</v>
      </c>
      <c r="AI223">
        <v>16782107</v>
      </c>
      <c r="AJ223">
        <v>203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ROW(Source!A134)</f>
        <v>134</v>
      </c>
      <c r="B224">
        <v>16782108</v>
      </c>
      <c r="C224">
        <v>16782098</v>
      </c>
      <c r="D224">
        <v>15198455</v>
      </c>
      <c r="E224">
        <v>1</v>
      </c>
      <c r="F224">
        <v>1</v>
      </c>
      <c r="G224">
        <v>1</v>
      </c>
      <c r="H224">
        <v>3</v>
      </c>
      <c r="I224" t="s">
        <v>811</v>
      </c>
      <c r="J224" t="s">
        <v>812</v>
      </c>
      <c r="K224" t="s">
        <v>813</v>
      </c>
      <c r="L224">
        <v>1327</v>
      </c>
      <c r="N224">
        <v>1005</v>
      </c>
      <c r="O224" t="s">
        <v>182</v>
      </c>
      <c r="P224" t="s">
        <v>182</v>
      </c>
      <c r="Q224">
        <v>1</v>
      </c>
      <c r="X224">
        <v>1.45</v>
      </c>
      <c r="Y224">
        <v>5.71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6</v>
      </c>
      <c r="AG224">
        <v>1.45</v>
      </c>
      <c r="AH224">
        <v>2</v>
      </c>
      <c r="AI224">
        <v>16782108</v>
      </c>
      <c r="AJ224">
        <v>204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ROW(Source!A134)</f>
        <v>134</v>
      </c>
      <c r="B225">
        <v>16782109</v>
      </c>
      <c r="C225">
        <v>16782098</v>
      </c>
      <c r="D225">
        <v>15202950</v>
      </c>
      <c r="E225">
        <v>1</v>
      </c>
      <c r="F225">
        <v>1</v>
      </c>
      <c r="G225">
        <v>1</v>
      </c>
      <c r="H225">
        <v>3</v>
      </c>
      <c r="I225" t="s">
        <v>814</v>
      </c>
      <c r="J225" t="s">
        <v>815</v>
      </c>
      <c r="K225" t="s">
        <v>816</v>
      </c>
      <c r="L225">
        <v>1348</v>
      </c>
      <c r="N225">
        <v>1009</v>
      </c>
      <c r="O225" t="s">
        <v>193</v>
      </c>
      <c r="P225" t="s">
        <v>193</v>
      </c>
      <c r="Q225">
        <v>1000</v>
      </c>
      <c r="X225">
        <v>2.5799999999999998E-3</v>
      </c>
      <c r="Y225">
        <v>1695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6</v>
      </c>
      <c r="AG225">
        <v>2.5799999999999998E-3</v>
      </c>
      <c r="AH225">
        <v>2</v>
      </c>
      <c r="AI225">
        <v>16782109</v>
      </c>
      <c r="AJ225">
        <v>205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ROW(Source!A134)</f>
        <v>134</v>
      </c>
      <c r="B226">
        <v>16782110</v>
      </c>
      <c r="C226">
        <v>16782098</v>
      </c>
      <c r="D226">
        <v>15204489</v>
      </c>
      <c r="E226">
        <v>1</v>
      </c>
      <c r="F226">
        <v>1</v>
      </c>
      <c r="G226">
        <v>1</v>
      </c>
      <c r="H226">
        <v>3</v>
      </c>
      <c r="I226" t="s">
        <v>817</v>
      </c>
      <c r="J226" t="s">
        <v>818</v>
      </c>
      <c r="K226" t="s">
        <v>819</v>
      </c>
      <c r="L226">
        <v>1348</v>
      </c>
      <c r="N226">
        <v>1009</v>
      </c>
      <c r="O226" t="s">
        <v>193</v>
      </c>
      <c r="P226" t="s">
        <v>193</v>
      </c>
      <c r="Q226">
        <v>1000</v>
      </c>
      <c r="X226">
        <v>3.0100000000000001E-3</v>
      </c>
      <c r="Y226">
        <v>15255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6</v>
      </c>
      <c r="AG226">
        <v>3.0100000000000001E-3</v>
      </c>
      <c r="AH226">
        <v>2</v>
      </c>
      <c r="AI226">
        <v>16782110</v>
      </c>
      <c r="AJ226">
        <v>206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ROW(Source!A135)</f>
        <v>135</v>
      </c>
      <c r="B227">
        <v>16782099</v>
      </c>
      <c r="C227">
        <v>16782098</v>
      </c>
      <c r="D227">
        <v>15435487</v>
      </c>
      <c r="E227">
        <v>1</v>
      </c>
      <c r="F227">
        <v>1</v>
      </c>
      <c r="G227">
        <v>1</v>
      </c>
      <c r="H227">
        <v>1</v>
      </c>
      <c r="I227" t="s">
        <v>795</v>
      </c>
      <c r="J227" t="s">
        <v>6</v>
      </c>
      <c r="K227" t="s">
        <v>796</v>
      </c>
      <c r="L227">
        <v>1191</v>
      </c>
      <c r="N227">
        <v>1013</v>
      </c>
      <c r="O227" t="s">
        <v>660</v>
      </c>
      <c r="P227" t="s">
        <v>660</v>
      </c>
      <c r="Q227">
        <v>1</v>
      </c>
      <c r="X227">
        <v>22.5</v>
      </c>
      <c r="Y227">
        <v>0</v>
      </c>
      <c r="Z227">
        <v>0</v>
      </c>
      <c r="AA227">
        <v>0</v>
      </c>
      <c r="AB227">
        <v>8.3800000000000008</v>
      </c>
      <c r="AC227">
        <v>0</v>
      </c>
      <c r="AD227">
        <v>1</v>
      </c>
      <c r="AE227">
        <v>1</v>
      </c>
      <c r="AF227" t="s">
        <v>173</v>
      </c>
      <c r="AG227">
        <v>31.049999999999994</v>
      </c>
      <c r="AH227">
        <v>2</v>
      </c>
      <c r="AI227">
        <v>16782099</v>
      </c>
      <c r="AJ227">
        <v>207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ROW(Source!A135)</f>
        <v>135</v>
      </c>
      <c r="B228">
        <v>16782100</v>
      </c>
      <c r="C228">
        <v>16782098</v>
      </c>
      <c r="D228">
        <v>15430395</v>
      </c>
      <c r="E228">
        <v>1</v>
      </c>
      <c r="F228">
        <v>1</v>
      </c>
      <c r="G228">
        <v>1</v>
      </c>
      <c r="H228">
        <v>1</v>
      </c>
      <c r="I228" t="s">
        <v>661</v>
      </c>
      <c r="J228" t="s">
        <v>6</v>
      </c>
      <c r="K228" t="s">
        <v>662</v>
      </c>
      <c r="L228">
        <v>1191</v>
      </c>
      <c r="N228">
        <v>1013</v>
      </c>
      <c r="O228" t="s">
        <v>660</v>
      </c>
      <c r="P228" t="s">
        <v>660</v>
      </c>
      <c r="Q228">
        <v>1</v>
      </c>
      <c r="X228">
        <v>0.36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2</v>
      </c>
      <c r="AF228" t="s">
        <v>172</v>
      </c>
      <c r="AG228">
        <v>0.53999999999999992</v>
      </c>
      <c r="AH228">
        <v>2</v>
      </c>
      <c r="AI228">
        <v>16782100</v>
      </c>
      <c r="AJ228">
        <v>208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ROW(Source!A135)</f>
        <v>135</v>
      </c>
      <c r="B229">
        <v>16782101</v>
      </c>
      <c r="C229">
        <v>16782098</v>
      </c>
      <c r="D229">
        <v>15249073</v>
      </c>
      <c r="E229">
        <v>1</v>
      </c>
      <c r="F229">
        <v>1</v>
      </c>
      <c r="G229">
        <v>1</v>
      </c>
      <c r="H229">
        <v>2</v>
      </c>
      <c r="I229" t="s">
        <v>674</v>
      </c>
      <c r="J229" t="s">
        <v>675</v>
      </c>
      <c r="K229" t="s">
        <v>676</v>
      </c>
      <c r="L229">
        <v>1368</v>
      </c>
      <c r="N229">
        <v>1011</v>
      </c>
      <c r="O229" t="s">
        <v>666</v>
      </c>
      <c r="P229" t="s">
        <v>666</v>
      </c>
      <c r="Q229">
        <v>1</v>
      </c>
      <c r="X229">
        <v>0.36</v>
      </c>
      <c r="Y229">
        <v>0</v>
      </c>
      <c r="Z229">
        <v>65.709999999999994</v>
      </c>
      <c r="AA229">
        <v>11.6</v>
      </c>
      <c r="AB229">
        <v>0</v>
      </c>
      <c r="AC229">
        <v>0</v>
      </c>
      <c r="AD229">
        <v>1</v>
      </c>
      <c r="AE229">
        <v>0</v>
      </c>
      <c r="AF229" t="s">
        <v>172</v>
      </c>
      <c r="AG229">
        <v>0.53999999999999992</v>
      </c>
      <c r="AH229">
        <v>2</v>
      </c>
      <c r="AI229">
        <v>16782101</v>
      </c>
      <c r="AJ229">
        <v>209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ROW(Source!A135)</f>
        <v>135</v>
      </c>
      <c r="B230">
        <v>16782102</v>
      </c>
      <c r="C230">
        <v>16782098</v>
      </c>
      <c r="D230">
        <v>15169941</v>
      </c>
      <c r="E230">
        <v>1</v>
      </c>
      <c r="F230">
        <v>1</v>
      </c>
      <c r="G230">
        <v>1</v>
      </c>
      <c r="H230">
        <v>3</v>
      </c>
      <c r="I230" t="s">
        <v>797</v>
      </c>
      <c r="J230" t="s">
        <v>798</v>
      </c>
      <c r="K230" t="s">
        <v>685</v>
      </c>
      <c r="L230">
        <v>1348</v>
      </c>
      <c r="N230">
        <v>1009</v>
      </c>
      <c r="O230" t="s">
        <v>193</v>
      </c>
      <c r="P230" t="s">
        <v>193</v>
      </c>
      <c r="Q230">
        <v>1000</v>
      </c>
      <c r="X230">
        <v>7.4999999999999997E-3</v>
      </c>
      <c r="Y230">
        <v>9040.01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6</v>
      </c>
      <c r="AG230">
        <v>7.4999999999999997E-3</v>
      </c>
      <c r="AH230">
        <v>2</v>
      </c>
      <c r="AI230">
        <v>16782102</v>
      </c>
      <c r="AJ230">
        <v>210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ROW(Source!A135)</f>
        <v>135</v>
      </c>
      <c r="B231">
        <v>16782103</v>
      </c>
      <c r="C231">
        <v>16782098</v>
      </c>
      <c r="D231">
        <v>15170039</v>
      </c>
      <c r="E231">
        <v>1</v>
      </c>
      <c r="F231">
        <v>1</v>
      </c>
      <c r="G231">
        <v>1</v>
      </c>
      <c r="H231">
        <v>3</v>
      </c>
      <c r="I231" t="s">
        <v>723</v>
      </c>
      <c r="J231" t="s">
        <v>724</v>
      </c>
      <c r="K231" t="s">
        <v>725</v>
      </c>
      <c r="L231">
        <v>1348</v>
      </c>
      <c r="N231">
        <v>1009</v>
      </c>
      <c r="O231" t="s">
        <v>193</v>
      </c>
      <c r="P231" t="s">
        <v>193</v>
      </c>
      <c r="Q231">
        <v>1000</v>
      </c>
      <c r="X231">
        <v>3.0000000000000001E-3</v>
      </c>
      <c r="Y231">
        <v>11978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6</v>
      </c>
      <c r="AG231">
        <v>3.0000000000000001E-3</v>
      </c>
      <c r="AH231">
        <v>2</v>
      </c>
      <c r="AI231">
        <v>16782103</v>
      </c>
      <c r="AJ231">
        <v>211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ROW(Source!A135)</f>
        <v>135</v>
      </c>
      <c r="B232">
        <v>16782104</v>
      </c>
      <c r="C232">
        <v>16782098</v>
      </c>
      <c r="D232">
        <v>15189798</v>
      </c>
      <c r="E232">
        <v>1</v>
      </c>
      <c r="F232">
        <v>1</v>
      </c>
      <c r="G232">
        <v>1</v>
      </c>
      <c r="H232">
        <v>3</v>
      </c>
      <c r="I232" t="s">
        <v>799</v>
      </c>
      <c r="J232" t="s">
        <v>800</v>
      </c>
      <c r="K232" t="s">
        <v>801</v>
      </c>
      <c r="L232">
        <v>1348</v>
      </c>
      <c r="N232">
        <v>1009</v>
      </c>
      <c r="O232" t="s">
        <v>193</v>
      </c>
      <c r="P232" t="s">
        <v>193</v>
      </c>
      <c r="Q232">
        <v>1000</v>
      </c>
      <c r="X232">
        <v>3.0999999999999999E-3</v>
      </c>
      <c r="Y232">
        <v>5989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6</v>
      </c>
      <c r="AG232">
        <v>3.0999999999999999E-3</v>
      </c>
      <c r="AH232">
        <v>2</v>
      </c>
      <c r="AI232">
        <v>16782104</v>
      </c>
      <c r="AJ232">
        <v>212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ROW(Source!A135)</f>
        <v>135</v>
      </c>
      <c r="B233">
        <v>16782105</v>
      </c>
      <c r="C233">
        <v>16782098</v>
      </c>
      <c r="D233">
        <v>15195825</v>
      </c>
      <c r="E233">
        <v>1</v>
      </c>
      <c r="F233">
        <v>1</v>
      </c>
      <c r="G233">
        <v>1</v>
      </c>
      <c r="H233">
        <v>3</v>
      </c>
      <c r="I233" t="s">
        <v>802</v>
      </c>
      <c r="J233" t="s">
        <v>803</v>
      </c>
      <c r="K233" t="s">
        <v>804</v>
      </c>
      <c r="L233">
        <v>1339</v>
      </c>
      <c r="N233">
        <v>1007</v>
      </c>
      <c r="O233" t="s">
        <v>95</v>
      </c>
      <c r="P233" t="s">
        <v>95</v>
      </c>
      <c r="Q233">
        <v>1</v>
      </c>
      <c r="X233">
        <v>0.93</v>
      </c>
      <c r="Y233">
        <v>1980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6</v>
      </c>
      <c r="AG233">
        <v>0.93</v>
      </c>
      <c r="AH233">
        <v>2</v>
      </c>
      <c r="AI233">
        <v>16782105</v>
      </c>
      <c r="AJ233">
        <v>213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ROW(Source!A135)</f>
        <v>135</v>
      </c>
      <c r="B234">
        <v>16782106</v>
      </c>
      <c r="C234">
        <v>16782098</v>
      </c>
      <c r="D234">
        <v>15195929</v>
      </c>
      <c r="E234">
        <v>1</v>
      </c>
      <c r="F234">
        <v>1</v>
      </c>
      <c r="G234">
        <v>1</v>
      </c>
      <c r="H234">
        <v>3</v>
      </c>
      <c r="I234" t="s">
        <v>805</v>
      </c>
      <c r="J234" t="s">
        <v>806</v>
      </c>
      <c r="K234" t="s">
        <v>807</v>
      </c>
      <c r="L234">
        <v>1339</v>
      </c>
      <c r="N234">
        <v>1007</v>
      </c>
      <c r="O234" t="s">
        <v>95</v>
      </c>
      <c r="P234" t="s">
        <v>95</v>
      </c>
      <c r="Q234">
        <v>1</v>
      </c>
      <c r="X234">
        <v>0.01</v>
      </c>
      <c r="Y234">
        <v>832.7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6</v>
      </c>
      <c r="AG234">
        <v>0.01</v>
      </c>
      <c r="AH234">
        <v>2</v>
      </c>
      <c r="AI234">
        <v>16782106</v>
      </c>
      <c r="AJ234">
        <v>214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ROW(Source!A135)</f>
        <v>135</v>
      </c>
      <c r="B235">
        <v>16782107</v>
      </c>
      <c r="C235">
        <v>16782098</v>
      </c>
      <c r="D235">
        <v>15196015</v>
      </c>
      <c r="E235">
        <v>1</v>
      </c>
      <c r="F235">
        <v>1</v>
      </c>
      <c r="G235">
        <v>1</v>
      </c>
      <c r="H235">
        <v>3</v>
      </c>
      <c r="I235" t="s">
        <v>808</v>
      </c>
      <c r="J235" t="s">
        <v>809</v>
      </c>
      <c r="K235" t="s">
        <v>810</v>
      </c>
      <c r="L235">
        <v>1339</v>
      </c>
      <c r="N235">
        <v>1007</v>
      </c>
      <c r="O235" t="s">
        <v>95</v>
      </c>
      <c r="P235" t="s">
        <v>95</v>
      </c>
      <c r="Q235">
        <v>1</v>
      </c>
      <c r="X235">
        <v>0.12</v>
      </c>
      <c r="Y235">
        <v>1320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6</v>
      </c>
      <c r="AG235">
        <v>0.12</v>
      </c>
      <c r="AH235">
        <v>2</v>
      </c>
      <c r="AI235">
        <v>16782107</v>
      </c>
      <c r="AJ235">
        <v>215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ROW(Source!A135)</f>
        <v>135</v>
      </c>
      <c r="B236">
        <v>16782108</v>
      </c>
      <c r="C236">
        <v>16782098</v>
      </c>
      <c r="D236">
        <v>15198455</v>
      </c>
      <c r="E236">
        <v>1</v>
      </c>
      <c r="F236">
        <v>1</v>
      </c>
      <c r="G236">
        <v>1</v>
      </c>
      <c r="H236">
        <v>3</v>
      </c>
      <c r="I236" t="s">
        <v>811</v>
      </c>
      <c r="J236" t="s">
        <v>812</v>
      </c>
      <c r="K236" t="s">
        <v>813</v>
      </c>
      <c r="L236">
        <v>1327</v>
      </c>
      <c r="N236">
        <v>1005</v>
      </c>
      <c r="O236" t="s">
        <v>182</v>
      </c>
      <c r="P236" t="s">
        <v>182</v>
      </c>
      <c r="Q236">
        <v>1</v>
      </c>
      <c r="X236">
        <v>1.45</v>
      </c>
      <c r="Y236">
        <v>5.71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6</v>
      </c>
      <c r="AG236">
        <v>1.45</v>
      </c>
      <c r="AH236">
        <v>2</v>
      </c>
      <c r="AI236">
        <v>16782108</v>
      </c>
      <c r="AJ236">
        <v>216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ROW(Source!A135)</f>
        <v>135</v>
      </c>
      <c r="B237">
        <v>16782109</v>
      </c>
      <c r="C237">
        <v>16782098</v>
      </c>
      <c r="D237">
        <v>15202950</v>
      </c>
      <c r="E237">
        <v>1</v>
      </c>
      <c r="F237">
        <v>1</v>
      </c>
      <c r="G237">
        <v>1</v>
      </c>
      <c r="H237">
        <v>3</v>
      </c>
      <c r="I237" t="s">
        <v>814</v>
      </c>
      <c r="J237" t="s">
        <v>815</v>
      </c>
      <c r="K237" t="s">
        <v>816</v>
      </c>
      <c r="L237">
        <v>1348</v>
      </c>
      <c r="N237">
        <v>1009</v>
      </c>
      <c r="O237" t="s">
        <v>193</v>
      </c>
      <c r="P237" t="s">
        <v>193</v>
      </c>
      <c r="Q237">
        <v>1000</v>
      </c>
      <c r="X237">
        <v>2.5799999999999998E-3</v>
      </c>
      <c r="Y237">
        <v>1695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6</v>
      </c>
      <c r="AG237">
        <v>2.5799999999999998E-3</v>
      </c>
      <c r="AH237">
        <v>2</v>
      </c>
      <c r="AI237">
        <v>16782109</v>
      </c>
      <c r="AJ237">
        <v>217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ROW(Source!A135)</f>
        <v>135</v>
      </c>
      <c r="B238">
        <v>16782110</v>
      </c>
      <c r="C238">
        <v>16782098</v>
      </c>
      <c r="D238">
        <v>15204489</v>
      </c>
      <c r="E238">
        <v>1</v>
      </c>
      <c r="F238">
        <v>1</v>
      </c>
      <c r="G238">
        <v>1</v>
      </c>
      <c r="H238">
        <v>3</v>
      </c>
      <c r="I238" t="s">
        <v>817</v>
      </c>
      <c r="J238" t="s">
        <v>818</v>
      </c>
      <c r="K238" t="s">
        <v>819</v>
      </c>
      <c r="L238">
        <v>1348</v>
      </c>
      <c r="N238">
        <v>1009</v>
      </c>
      <c r="O238" t="s">
        <v>193</v>
      </c>
      <c r="P238" t="s">
        <v>193</v>
      </c>
      <c r="Q238">
        <v>1000</v>
      </c>
      <c r="X238">
        <v>3.0100000000000001E-3</v>
      </c>
      <c r="Y238">
        <v>15255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6</v>
      </c>
      <c r="AG238">
        <v>3.0100000000000001E-3</v>
      </c>
      <c r="AH238">
        <v>2</v>
      </c>
      <c r="AI238">
        <v>16782110</v>
      </c>
      <c r="AJ238">
        <v>218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ROW(Source!A136)</f>
        <v>136</v>
      </c>
      <c r="B239">
        <v>16782139</v>
      </c>
      <c r="C239">
        <v>16782138</v>
      </c>
      <c r="D239">
        <v>15430767</v>
      </c>
      <c r="E239">
        <v>1</v>
      </c>
      <c r="F239">
        <v>1</v>
      </c>
      <c r="G239">
        <v>1</v>
      </c>
      <c r="H239">
        <v>1</v>
      </c>
      <c r="I239" t="s">
        <v>828</v>
      </c>
      <c r="J239" t="s">
        <v>6</v>
      </c>
      <c r="K239" t="s">
        <v>829</v>
      </c>
      <c r="L239">
        <v>1191</v>
      </c>
      <c r="N239">
        <v>1013</v>
      </c>
      <c r="O239" t="s">
        <v>660</v>
      </c>
      <c r="P239" t="s">
        <v>660</v>
      </c>
      <c r="Q239">
        <v>1</v>
      </c>
      <c r="X239">
        <v>0.9</v>
      </c>
      <c r="Y239">
        <v>0</v>
      </c>
      <c r="Z239">
        <v>0</v>
      </c>
      <c r="AA239">
        <v>0</v>
      </c>
      <c r="AB239">
        <v>8.5299999999999994</v>
      </c>
      <c r="AC239">
        <v>0</v>
      </c>
      <c r="AD239">
        <v>1</v>
      </c>
      <c r="AE239">
        <v>1</v>
      </c>
      <c r="AF239" t="s">
        <v>173</v>
      </c>
      <c r="AG239">
        <v>1.2419999999999998</v>
      </c>
      <c r="AH239">
        <v>2</v>
      </c>
      <c r="AI239">
        <v>16782139</v>
      </c>
      <c r="AJ239">
        <v>219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ROW(Source!A137)</f>
        <v>137</v>
      </c>
      <c r="B240">
        <v>16782139</v>
      </c>
      <c r="C240">
        <v>16782138</v>
      </c>
      <c r="D240">
        <v>15430767</v>
      </c>
      <c r="E240">
        <v>1</v>
      </c>
      <c r="F240">
        <v>1</v>
      </c>
      <c r="G240">
        <v>1</v>
      </c>
      <c r="H240">
        <v>1</v>
      </c>
      <c r="I240" t="s">
        <v>828</v>
      </c>
      <c r="J240" t="s">
        <v>6</v>
      </c>
      <c r="K240" t="s">
        <v>829</v>
      </c>
      <c r="L240">
        <v>1191</v>
      </c>
      <c r="N240">
        <v>1013</v>
      </c>
      <c r="O240" t="s">
        <v>660</v>
      </c>
      <c r="P240" t="s">
        <v>660</v>
      </c>
      <c r="Q240">
        <v>1</v>
      </c>
      <c r="X240">
        <v>0.9</v>
      </c>
      <c r="Y240">
        <v>0</v>
      </c>
      <c r="Z240">
        <v>0</v>
      </c>
      <c r="AA240">
        <v>0</v>
      </c>
      <c r="AB240">
        <v>8.5299999999999994</v>
      </c>
      <c r="AC240">
        <v>0</v>
      </c>
      <c r="AD240">
        <v>1</v>
      </c>
      <c r="AE240">
        <v>1</v>
      </c>
      <c r="AF240" t="s">
        <v>173</v>
      </c>
      <c r="AG240">
        <v>1.2419999999999998</v>
      </c>
      <c r="AH240">
        <v>2</v>
      </c>
      <c r="AI240">
        <v>16782139</v>
      </c>
      <c r="AJ240">
        <v>220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ROW(Source!A138)</f>
        <v>138</v>
      </c>
      <c r="B241">
        <v>16782141</v>
      </c>
      <c r="C241">
        <v>16782140</v>
      </c>
      <c r="D241">
        <v>15430767</v>
      </c>
      <c r="E241">
        <v>1</v>
      </c>
      <c r="F241">
        <v>1</v>
      </c>
      <c r="G241">
        <v>1</v>
      </c>
      <c r="H241">
        <v>1</v>
      </c>
      <c r="I241" t="s">
        <v>828</v>
      </c>
      <c r="J241" t="s">
        <v>6</v>
      </c>
      <c r="K241" t="s">
        <v>829</v>
      </c>
      <c r="L241">
        <v>1191</v>
      </c>
      <c r="N241">
        <v>1013</v>
      </c>
      <c r="O241" t="s">
        <v>660</v>
      </c>
      <c r="P241" t="s">
        <v>660</v>
      </c>
      <c r="Q241">
        <v>1</v>
      </c>
      <c r="X241">
        <v>32.49</v>
      </c>
      <c r="Y241">
        <v>0</v>
      </c>
      <c r="Z241">
        <v>0</v>
      </c>
      <c r="AA241">
        <v>0</v>
      </c>
      <c r="AB241">
        <v>8.5299999999999994</v>
      </c>
      <c r="AC241">
        <v>0</v>
      </c>
      <c r="AD241">
        <v>1</v>
      </c>
      <c r="AE241">
        <v>1</v>
      </c>
      <c r="AF241" t="s">
        <v>173</v>
      </c>
      <c r="AG241">
        <v>44.836199999999998</v>
      </c>
      <c r="AH241">
        <v>2</v>
      </c>
      <c r="AI241">
        <v>16782141</v>
      </c>
      <c r="AJ241">
        <v>221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ROW(Source!A138)</f>
        <v>138</v>
      </c>
      <c r="B242">
        <v>16782142</v>
      </c>
      <c r="C242">
        <v>16782140</v>
      </c>
      <c r="D242">
        <v>15430395</v>
      </c>
      <c r="E242">
        <v>1</v>
      </c>
      <c r="F242">
        <v>1</v>
      </c>
      <c r="G242">
        <v>1</v>
      </c>
      <c r="H242">
        <v>1</v>
      </c>
      <c r="I242" t="s">
        <v>661</v>
      </c>
      <c r="J242" t="s">
        <v>6</v>
      </c>
      <c r="K242" t="s">
        <v>662</v>
      </c>
      <c r="L242">
        <v>1191</v>
      </c>
      <c r="N242">
        <v>1013</v>
      </c>
      <c r="O242" t="s">
        <v>660</v>
      </c>
      <c r="P242" t="s">
        <v>660</v>
      </c>
      <c r="Q242">
        <v>1</v>
      </c>
      <c r="X242">
        <v>0.93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2</v>
      </c>
      <c r="AF242" t="s">
        <v>172</v>
      </c>
      <c r="AG242">
        <v>1.395</v>
      </c>
      <c r="AH242">
        <v>2</v>
      </c>
      <c r="AI242">
        <v>16782142</v>
      </c>
      <c r="AJ242">
        <v>222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ROW(Source!A138)</f>
        <v>138</v>
      </c>
      <c r="B243">
        <v>16782143</v>
      </c>
      <c r="C243">
        <v>16782140</v>
      </c>
      <c r="D243">
        <v>15247905</v>
      </c>
      <c r="E243">
        <v>1</v>
      </c>
      <c r="F243">
        <v>1</v>
      </c>
      <c r="G243">
        <v>1</v>
      </c>
      <c r="H243">
        <v>2</v>
      </c>
      <c r="I243" t="s">
        <v>830</v>
      </c>
      <c r="J243" t="s">
        <v>831</v>
      </c>
      <c r="K243" t="s">
        <v>832</v>
      </c>
      <c r="L243">
        <v>1368</v>
      </c>
      <c r="N243">
        <v>1011</v>
      </c>
      <c r="O243" t="s">
        <v>666</v>
      </c>
      <c r="P243" t="s">
        <v>666</v>
      </c>
      <c r="Q243">
        <v>1</v>
      </c>
      <c r="X243">
        <v>0.02</v>
      </c>
      <c r="Y243">
        <v>0</v>
      </c>
      <c r="Z243">
        <v>89.99</v>
      </c>
      <c r="AA243">
        <v>10.06</v>
      </c>
      <c r="AB243">
        <v>0</v>
      </c>
      <c r="AC243">
        <v>0</v>
      </c>
      <c r="AD243">
        <v>1</v>
      </c>
      <c r="AE243">
        <v>0</v>
      </c>
      <c r="AF243" t="s">
        <v>172</v>
      </c>
      <c r="AG243">
        <v>0.03</v>
      </c>
      <c r="AH243">
        <v>2</v>
      </c>
      <c r="AI243">
        <v>16782143</v>
      </c>
      <c r="AJ243">
        <v>223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ROW(Source!A138)</f>
        <v>138</v>
      </c>
      <c r="B244">
        <v>16782144</v>
      </c>
      <c r="C244">
        <v>16782140</v>
      </c>
      <c r="D244">
        <v>15247974</v>
      </c>
      <c r="E244">
        <v>1</v>
      </c>
      <c r="F244">
        <v>1</v>
      </c>
      <c r="G244">
        <v>1</v>
      </c>
      <c r="H244">
        <v>2</v>
      </c>
      <c r="I244" t="s">
        <v>663</v>
      </c>
      <c r="J244" t="s">
        <v>664</v>
      </c>
      <c r="K244" t="s">
        <v>665</v>
      </c>
      <c r="L244">
        <v>1368</v>
      </c>
      <c r="N244">
        <v>1011</v>
      </c>
      <c r="O244" t="s">
        <v>666</v>
      </c>
      <c r="P244" t="s">
        <v>666</v>
      </c>
      <c r="Q244">
        <v>1</v>
      </c>
      <c r="X244">
        <v>0.21</v>
      </c>
      <c r="Y244">
        <v>0</v>
      </c>
      <c r="Z244">
        <v>31.26</v>
      </c>
      <c r="AA244">
        <v>13.5</v>
      </c>
      <c r="AB244">
        <v>0</v>
      </c>
      <c r="AC244">
        <v>0</v>
      </c>
      <c r="AD244">
        <v>1</v>
      </c>
      <c r="AE244">
        <v>0</v>
      </c>
      <c r="AF244" t="s">
        <v>172</v>
      </c>
      <c r="AG244">
        <v>0.315</v>
      </c>
      <c r="AH244">
        <v>2</v>
      </c>
      <c r="AI244">
        <v>16782144</v>
      </c>
      <c r="AJ244">
        <v>224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ROW(Source!A138)</f>
        <v>138</v>
      </c>
      <c r="B245">
        <v>16782145</v>
      </c>
      <c r="C245">
        <v>16782140</v>
      </c>
      <c r="D245">
        <v>15248143</v>
      </c>
      <c r="E245">
        <v>1</v>
      </c>
      <c r="F245">
        <v>1</v>
      </c>
      <c r="G245">
        <v>1</v>
      </c>
      <c r="H245">
        <v>2</v>
      </c>
      <c r="I245" t="s">
        <v>833</v>
      </c>
      <c r="J245" t="s">
        <v>834</v>
      </c>
      <c r="K245" t="s">
        <v>835</v>
      </c>
      <c r="L245">
        <v>1368</v>
      </c>
      <c r="N245">
        <v>1011</v>
      </c>
      <c r="O245" t="s">
        <v>666</v>
      </c>
      <c r="P245" t="s">
        <v>666</v>
      </c>
      <c r="Q245">
        <v>1</v>
      </c>
      <c r="X245">
        <v>0.7</v>
      </c>
      <c r="Y245">
        <v>0</v>
      </c>
      <c r="Z245">
        <v>12.39</v>
      </c>
      <c r="AA245">
        <v>10.06</v>
      </c>
      <c r="AB245">
        <v>0</v>
      </c>
      <c r="AC245">
        <v>0</v>
      </c>
      <c r="AD245">
        <v>1</v>
      </c>
      <c r="AE245">
        <v>0</v>
      </c>
      <c r="AF245" t="s">
        <v>172</v>
      </c>
      <c r="AG245">
        <v>1.05</v>
      </c>
      <c r="AH245">
        <v>2</v>
      </c>
      <c r="AI245">
        <v>16782145</v>
      </c>
      <c r="AJ245">
        <v>225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ROW(Source!A138)</f>
        <v>138</v>
      </c>
      <c r="B246">
        <v>16782146</v>
      </c>
      <c r="C246">
        <v>16782140</v>
      </c>
      <c r="D246">
        <v>15167286</v>
      </c>
      <c r="E246">
        <v>1</v>
      </c>
      <c r="F246">
        <v>1</v>
      </c>
      <c r="G246">
        <v>1</v>
      </c>
      <c r="H246">
        <v>3</v>
      </c>
      <c r="I246" t="s">
        <v>822</v>
      </c>
      <c r="J246" t="s">
        <v>823</v>
      </c>
      <c r="K246" t="s">
        <v>824</v>
      </c>
      <c r="L246">
        <v>1339</v>
      </c>
      <c r="N246">
        <v>1007</v>
      </c>
      <c r="O246" t="s">
        <v>95</v>
      </c>
      <c r="P246" t="s">
        <v>95</v>
      </c>
      <c r="Q246">
        <v>1</v>
      </c>
      <c r="X246">
        <v>0.51</v>
      </c>
      <c r="Y246">
        <v>2.44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6</v>
      </c>
      <c r="AG246">
        <v>0.51</v>
      </c>
      <c r="AH246">
        <v>2</v>
      </c>
      <c r="AI246">
        <v>16782146</v>
      </c>
      <c r="AJ246">
        <v>226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ROW(Source!A138)</f>
        <v>138</v>
      </c>
      <c r="B247">
        <v>16782147</v>
      </c>
      <c r="C247">
        <v>16782140</v>
      </c>
      <c r="D247">
        <v>15163028</v>
      </c>
      <c r="E247">
        <v>17</v>
      </c>
      <c r="F247">
        <v>1</v>
      </c>
      <c r="G247">
        <v>1</v>
      </c>
      <c r="H247">
        <v>3</v>
      </c>
      <c r="I247" t="s">
        <v>191</v>
      </c>
      <c r="J247" t="s">
        <v>6</v>
      </c>
      <c r="K247" t="s">
        <v>192</v>
      </c>
      <c r="L247">
        <v>1348</v>
      </c>
      <c r="N247">
        <v>1009</v>
      </c>
      <c r="O247" t="s">
        <v>193</v>
      </c>
      <c r="P247" t="s">
        <v>193</v>
      </c>
      <c r="Q247">
        <v>1000</v>
      </c>
      <c r="X247">
        <v>0.85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 t="s">
        <v>6</v>
      </c>
      <c r="AG247">
        <v>0.85</v>
      </c>
      <c r="AH247">
        <v>2</v>
      </c>
      <c r="AI247">
        <v>16782147</v>
      </c>
      <c r="AJ247">
        <v>227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ROW(Source!A138)</f>
        <v>138</v>
      </c>
      <c r="B248">
        <v>16782148</v>
      </c>
      <c r="C248">
        <v>16782140</v>
      </c>
      <c r="D248">
        <v>15162572</v>
      </c>
      <c r="E248">
        <v>17</v>
      </c>
      <c r="F248">
        <v>1</v>
      </c>
      <c r="G248">
        <v>1</v>
      </c>
      <c r="H248">
        <v>3</v>
      </c>
      <c r="I248" t="s">
        <v>208</v>
      </c>
      <c r="J248" t="s">
        <v>6</v>
      </c>
      <c r="K248" t="s">
        <v>209</v>
      </c>
      <c r="L248">
        <v>1348</v>
      </c>
      <c r="N248">
        <v>1009</v>
      </c>
      <c r="O248" t="s">
        <v>193</v>
      </c>
      <c r="P248" t="s">
        <v>193</v>
      </c>
      <c r="Q248">
        <v>1000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1</v>
      </c>
      <c r="AD248">
        <v>0</v>
      </c>
      <c r="AE248">
        <v>0</v>
      </c>
      <c r="AF248" t="s">
        <v>6</v>
      </c>
      <c r="AG248">
        <v>0</v>
      </c>
      <c r="AH248">
        <v>3</v>
      </c>
      <c r="AI248">
        <v>-1</v>
      </c>
      <c r="AJ248" t="s">
        <v>6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ROW(Source!A139)</f>
        <v>139</v>
      </c>
      <c r="B249">
        <v>16782141</v>
      </c>
      <c r="C249">
        <v>16782140</v>
      </c>
      <c r="D249">
        <v>15430767</v>
      </c>
      <c r="E249">
        <v>1</v>
      </c>
      <c r="F249">
        <v>1</v>
      </c>
      <c r="G249">
        <v>1</v>
      </c>
      <c r="H249">
        <v>1</v>
      </c>
      <c r="I249" t="s">
        <v>828</v>
      </c>
      <c r="J249" t="s">
        <v>6</v>
      </c>
      <c r="K249" t="s">
        <v>829</v>
      </c>
      <c r="L249">
        <v>1191</v>
      </c>
      <c r="N249">
        <v>1013</v>
      </c>
      <c r="O249" t="s">
        <v>660</v>
      </c>
      <c r="P249" t="s">
        <v>660</v>
      </c>
      <c r="Q249">
        <v>1</v>
      </c>
      <c r="X249">
        <v>32.49</v>
      </c>
      <c r="Y249">
        <v>0</v>
      </c>
      <c r="Z249">
        <v>0</v>
      </c>
      <c r="AA249">
        <v>0</v>
      </c>
      <c r="AB249">
        <v>8.5299999999999994</v>
      </c>
      <c r="AC249">
        <v>0</v>
      </c>
      <c r="AD249">
        <v>1</v>
      </c>
      <c r="AE249">
        <v>1</v>
      </c>
      <c r="AF249" t="s">
        <v>173</v>
      </c>
      <c r="AG249">
        <v>44.836199999999998</v>
      </c>
      <c r="AH249">
        <v>2</v>
      </c>
      <c r="AI249">
        <v>16782141</v>
      </c>
      <c r="AJ249">
        <v>230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ROW(Source!A139)</f>
        <v>139</v>
      </c>
      <c r="B250">
        <v>16782142</v>
      </c>
      <c r="C250">
        <v>16782140</v>
      </c>
      <c r="D250">
        <v>15430395</v>
      </c>
      <c r="E250">
        <v>1</v>
      </c>
      <c r="F250">
        <v>1</v>
      </c>
      <c r="G250">
        <v>1</v>
      </c>
      <c r="H250">
        <v>1</v>
      </c>
      <c r="I250" t="s">
        <v>661</v>
      </c>
      <c r="J250" t="s">
        <v>6</v>
      </c>
      <c r="K250" t="s">
        <v>662</v>
      </c>
      <c r="L250">
        <v>1191</v>
      </c>
      <c r="N250">
        <v>1013</v>
      </c>
      <c r="O250" t="s">
        <v>660</v>
      </c>
      <c r="P250" t="s">
        <v>660</v>
      </c>
      <c r="Q250">
        <v>1</v>
      </c>
      <c r="X250">
        <v>0.93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2</v>
      </c>
      <c r="AF250" t="s">
        <v>172</v>
      </c>
      <c r="AG250">
        <v>1.395</v>
      </c>
      <c r="AH250">
        <v>2</v>
      </c>
      <c r="AI250">
        <v>16782142</v>
      </c>
      <c r="AJ250">
        <v>231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ROW(Source!A139)</f>
        <v>139</v>
      </c>
      <c r="B251">
        <v>16782143</v>
      </c>
      <c r="C251">
        <v>16782140</v>
      </c>
      <c r="D251">
        <v>15247905</v>
      </c>
      <c r="E251">
        <v>1</v>
      </c>
      <c r="F251">
        <v>1</v>
      </c>
      <c r="G251">
        <v>1</v>
      </c>
      <c r="H251">
        <v>2</v>
      </c>
      <c r="I251" t="s">
        <v>830</v>
      </c>
      <c r="J251" t="s">
        <v>831</v>
      </c>
      <c r="K251" t="s">
        <v>832</v>
      </c>
      <c r="L251">
        <v>1368</v>
      </c>
      <c r="N251">
        <v>1011</v>
      </c>
      <c r="O251" t="s">
        <v>666</v>
      </c>
      <c r="P251" t="s">
        <v>666</v>
      </c>
      <c r="Q251">
        <v>1</v>
      </c>
      <c r="X251">
        <v>0.02</v>
      </c>
      <c r="Y251">
        <v>0</v>
      </c>
      <c r="Z251">
        <v>89.99</v>
      </c>
      <c r="AA251">
        <v>10.06</v>
      </c>
      <c r="AB251">
        <v>0</v>
      </c>
      <c r="AC251">
        <v>0</v>
      </c>
      <c r="AD251">
        <v>1</v>
      </c>
      <c r="AE251">
        <v>0</v>
      </c>
      <c r="AF251" t="s">
        <v>172</v>
      </c>
      <c r="AG251">
        <v>0.03</v>
      </c>
      <c r="AH251">
        <v>2</v>
      </c>
      <c r="AI251">
        <v>16782143</v>
      </c>
      <c r="AJ251">
        <v>232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ROW(Source!A139)</f>
        <v>139</v>
      </c>
      <c r="B252">
        <v>16782144</v>
      </c>
      <c r="C252">
        <v>16782140</v>
      </c>
      <c r="D252">
        <v>15247974</v>
      </c>
      <c r="E252">
        <v>1</v>
      </c>
      <c r="F252">
        <v>1</v>
      </c>
      <c r="G252">
        <v>1</v>
      </c>
      <c r="H252">
        <v>2</v>
      </c>
      <c r="I252" t="s">
        <v>663</v>
      </c>
      <c r="J252" t="s">
        <v>664</v>
      </c>
      <c r="K252" t="s">
        <v>665</v>
      </c>
      <c r="L252">
        <v>1368</v>
      </c>
      <c r="N252">
        <v>1011</v>
      </c>
      <c r="O252" t="s">
        <v>666</v>
      </c>
      <c r="P252" t="s">
        <v>666</v>
      </c>
      <c r="Q252">
        <v>1</v>
      </c>
      <c r="X252">
        <v>0.21</v>
      </c>
      <c r="Y252">
        <v>0</v>
      </c>
      <c r="Z252">
        <v>31.26</v>
      </c>
      <c r="AA252">
        <v>13.5</v>
      </c>
      <c r="AB252">
        <v>0</v>
      </c>
      <c r="AC252">
        <v>0</v>
      </c>
      <c r="AD252">
        <v>1</v>
      </c>
      <c r="AE252">
        <v>0</v>
      </c>
      <c r="AF252" t="s">
        <v>172</v>
      </c>
      <c r="AG252">
        <v>0.315</v>
      </c>
      <c r="AH252">
        <v>2</v>
      </c>
      <c r="AI252">
        <v>16782144</v>
      </c>
      <c r="AJ252">
        <v>233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ROW(Source!A139)</f>
        <v>139</v>
      </c>
      <c r="B253">
        <v>16782145</v>
      </c>
      <c r="C253">
        <v>16782140</v>
      </c>
      <c r="D253">
        <v>15248143</v>
      </c>
      <c r="E253">
        <v>1</v>
      </c>
      <c r="F253">
        <v>1</v>
      </c>
      <c r="G253">
        <v>1</v>
      </c>
      <c r="H253">
        <v>2</v>
      </c>
      <c r="I253" t="s">
        <v>833</v>
      </c>
      <c r="J253" t="s">
        <v>834</v>
      </c>
      <c r="K253" t="s">
        <v>835</v>
      </c>
      <c r="L253">
        <v>1368</v>
      </c>
      <c r="N253">
        <v>1011</v>
      </c>
      <c r="O253" t="s">
        <v>666</v>
      </c>
      <c r="P253" t="s">
        <v>666</v>
      </c>
      <c r="Q253">
        <v>1</v>
      </c>
      <c r="X253">
        <v>0.7</v>
      </c>
      <c r="Y253">
        <v>0</v>
      </c>
      <c r="Z253">
        <v>12.39</v>
      </c>
      <c r="AA253">
        <v>10.06</v>
      </c>
      <c r="AB253">
        <v>0</v>
      </c>
      <c r="AC253">
        <v>0</v>
      </c>
      <c r="AD253">
        <v>1</v>
      </c>
      <c r="AE253">
        <v>0</v>
      </c>
      <c r="AF253" t="s">
        <v>172</v>
      </c>
      <c r="AG253">
        <v>1.05</v>
      </c>
      <c r="AH253">
        <v>2</v>
      </c>
      <c r="AI253">
        <v>16782145</v>
      </c>
      <c r="AJ253">
        <v>234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ROW(Source!A139)</f>
        <v>139</v>
      </c>
      <c r="B254">
        <v>16782146</v>
      </c>
      <c r="C254">
        <v>16782140</v>
      </c>
      <c r="D254">
        <v>15167286</v>
      </c>
      <c r="E254">
        <v>1</v>
      </c>
      <c r="F254">
        <v>1</v>
      </c>
      <c r="G254">
        <v>1</v>
      </c>
      <c r="H254">
        <v>3</v>
      </c>
      <c r="I254" t="s">
        <v>822</v>
      </c>
      <c r="J254" t="s">
        <v>823</v>
      </c>
      <c r="K254" t="s">
        <v>824</v>
      </c>
      <c r="L254">
        <v>1339</v>
      </c>
      <c r="N254">
        <v>1007</v>
      </c>
      <c r="O254" t="s">
        <v>95</v>
      </c>
      <c r="P254" t="s">
        <v>95</v>
      </c>
      <c r="Q254">
        <v>1</v>
      </c>
      <c r="X254">
        <v>0.51</v>
      </c>
      <c r="Y254">
        <v>2.44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6</v>
      </c>
      <c r="AG254">
        <v>0.51</v>
      </c>
      <c r="AH254">
        <v>2</v>
      </c>
      <c r="AI254">
        <v>16782146</v>
      </c>
      <c r="AJ254">
        <v>235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ROW(Source!A139)</f>
        <v>139</v>
      </c>
      <c r="B255">
        <v>16782147</v>
      </c>
      <c r="C255">
        <v>16782140</v>
      </c>
      <c r="D255">
        <v>15163028</v>
      </c>
      <c r="E255">
        <v>17</v>
      </c>
      <c r="F255">
        <v>1</v>
      </c>
      <c r="G255">
        <v>1</v>
      </c>
      <c r="H255">
        <v>3</v>
      </c>
      <c r="I255" t="s">
        <v>191</v>
      </c>
      <c r="J255" t="s">
        <v>6</v>
      </c>
      <c r="K255" t="s">
        <v>192</v>
      </c>
      <c r="L255">
        <v>1348</v>
      </c>
      <c r="N255">
        <v>1009</v>
      </c>
      <c r="O255" t="s">
        <v>193</v>
      </c>
      <c r="P255" t="s">
        <v>193</v>
      </c>
      <c r="Q255">
        <v>1000</v>
      </c>
      <c r="X255">
        <v>0.85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 t="s">
        <v>6</v>
      </c>
      <c r="AG255">
        <v>0.85</v>
      </c>
      <c r="AH255">
        <v>2</v>
      </c>
      <c r="AI255">
        <v>16782147</v>
      </c>
      <c r="AJ255">
        <v>236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ROW(Source!A139)</f>
        <v>139</v>
      </c>
      <c r="B256">
        <v>16782148</v>
      </c>
      <c r="C256">
        <v>16782140</v>
      </c>
      <c r="D256">
        <v>15162572</v>
      </c>
      <c r="E256">
        <v>17</v>
      </c>
      <c r="F256">
        <v>1</v>
      </c>
      <c r="G256">
        <v>1</v>
      </c>
      <c r="H256">
        <v>3</v>
      </c>
      <c r="I256" t="s">
        <v>208</v>
      </c>
      <c r="J256" t="s">
        <v>6</v>
      </c>
      <c r="K256" t="s">
        <v>209</v>
      </c>
      <c r="L256">
        <v>1348</v>
      </c>
      <c r="N256">
        <v>1009</v>
      </c>
      <c r="O256" t="s">
        <v>193</v>
      </c>
      <c r="P256" t="s">
        <v>193</v>
      </c>
      <c r="Q256">
        <v>1000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1</v>
      </c>
      <c r="AD256">
        <v>0</v>
      </c>
      <c r="AE256">
        <v>0</v>
      </c>
      <c r="AF256" t="s">
        <v>6</v>
      </c>
      <c r="AG256">
        <v>0</v>
      </c>
      <c r="AH256">
        <v>3</v>
      </c>
      <c r="AI256">
        <v>-1</v>
      </c>
      <c r="AJ256" t="s">
        <v>6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ROW(Source!A146)</f>
        <v>146</v>
      </c>
      <c r="B257">
        <v>16782160</v>
      </c>
      <c r="C257">
        <v>16782159</v>
      </c>
      <c r="D257">
        <v>15436556</v>
      </c>
      <c r="E257">
        <v>1</v>
      </c>
      <c r="F257">
        <v>1</v>
      </c>
      <c r="G257">
        <v>1</v>
      </c>
      <c r="H257">
        <v>1</v>
      </c>
      <c r="I257" t="s">
        <v>836</v>
      </c>
      <c r="J257" t="s">
        <v>6</v>
      </c>
      <c r="K257" t="s">
        <v>837</v>
      </c>
      <c r="L257">
        <v>1191</v>
      </c>
      <c r="N257">
        <v>1013</v>
      </c>
      <c r="O257" t="s">
        <v>660</v>
      </c>
      <c r="P257" t="s">
        <v>660</v>
      </c>
      <c r="Q257">
        <v>1</v>
      </c>
      <c r="X257">
        <v>6.55</v>
      </c>
      <c r="Y257">
        <v>0</v>
      </c>
      <c r="Z257">
        <v>0</v>
      </c>
      <c r="AA257">
        <v>0</v>
      </c>
      <c r="AB257">
        <v>9.6199999999999992</v>
      </c>
      <c r="AC257">
        <v>0</v>
      </c>
      <c r="AD257">
        <v>1</v>
      </c>
      <c r="AE257">
        <v>1</v>
      </c>
      <c r="AF257" t="s">
        <v>173</v>
      </c>
      <c r="AG257">
        <v>9.0389999999999979</v>
      </c>
      <c r="AH257">
        <v>2</v>
      </c>
      <c r="AI257">
        <v>16782160</v>
      </c>
      <c r="AJ257">
        <v>239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ROW(Source!A146)</f>
        <v>146</v>
      </c>
      <c r="B258">
        <v>16782161</v>
      </c>
      <c r="C258">
        <v>16782159</v>
      </c>
      <c r="D258">
        <v>15430395</v>
      </c>
      <c r="E258">
        <v>1</v>
      </c>
      <c r="F258">
        <v>1</v>
      </c>
      <c r="G258">
        <v>1</v>
      </c>
      <c r="H258">
        <v>1</v>
      </c>
      <c r="I258" t="s">
        <v>661</v>
      </c>
      <c r="J258" t="s">
        <v>6</v>
      </c>
      <c r="K258" t="s">
        <v>662</v>
      </c>
      <c r="L258">
        <v>1191</v>
      </c>
      <c r="N258">
        <v>1013</v>
      </c>
      <c r="O258" t="s">
        <v>660</v>
      </c>
      <c r="P258" t="s">
        <v>660</v>
      </c>
      <c r="Q258">
        <v>1</v>
      </c>
      <c r="X258">
        <v>0.02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2</v>
      </c>
      <c r="AF258" t="s">
        <v>172</v>
      </c>
      <c r="AG258">
        <v>0.03</v>
      </c>
      <c r="AH258">
        <v>2</v>
      </c>
      <c r="AI258">
        <v>16782161</v>
      </c>
      <c r="AJ258">
        <v>240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ROW(Source!A146)</f>
        <v>146</v>
      </c>
      <c r="B259">
        <v>16782162</v>
      </c>
      <c r="C259">
        <v>16782159</v>
      </c>
      <c r="D259">
        <v>15247974</v>
      </c>
      <c r="E259">
        <v>1</v>
      </c>
      <c r="F259">
        <v>1</v>
      </c>
      <c r="G259">
        <v>1</v>
      </c>
      <c r="H259">
        <v>2</v>
      </c>
      <c r="I259" t="s">
        <v>663</v>
      </c>
      <c r="J259" t="s">
        <v>664</v>
      </c>
      <c r="K259" t="s">
        <v>665</v>
      </c>
      <c r="L259">
        <v>1368</v>
      </c>
      <c r="N259">
        <v>1011</v>
      </c>
      <c r="O259" t="s">
        <v>666</v>
      </c>
      <c r="P259" t="s">
        <v>666</v>
      </c>
      <c r="Q259">
        <v>1</v>
      </c>
      <c r="X259">
        <v>0.01</v>
      </c>
      <c r="Y259">
        <v>0</v>
      </c>
      <c r="Z259">
        <v>31.26</v>
      </c>
      <c r="AA259">
        <v>13.5</v>
      </c>
      <c r="AB259">
        <v>0</v>
      </c>
      <c r="AC259">
        <v>0</v>
      </c>
      <c r="AD259">
        <v>1</v>
      </c>
      <c r="AE259">
        <v>0</v>
      </c>
      <c r="AF259" t="s">
        <v>172</v>
      </c>
      <c r="AG259">
        <v>1.4999999999999999E-2</v>
      </c>
      <c r="AH259">
        <v>2</v>
      </c>
      <c r="AI259">
        <v>16782162</v>
      </c>
      <c r="AJ259">
        <v>241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ROW(Source!A146)</f>
        <v>146</v>
      </c>
      <c r="B260">
        <v>16782163</v>
      </c>
      <c r="C260">
        <v>16782159</v>
      </c>
      <c r="D260">
        <v>15249073</v>
      </c>
      <c r="E260">
        <v>1</v>
      </c>
      <c r="F260">
        <v>1</v>
      </c>
      <c r="G260">
        <v>1</v>
      </c>
      <c r="H260">
        <v>2</v>
      </c>
      <c r="I260" t="s">
        <v>674</v>
      </c>
      <c r="J260" t="s">
        <v>675</v>
      </c>
      <c r="K260" t="s">
        <v>676</v>
      </c>
      <c r="L260">
        <v>1368</v>
      </c>
      <c r="N260">
        <v>1011</v>
      </c>
      <c r="O260" t="s">
        <v>666</v>
      </c>
      <c r="P260" t="s">
        <v>666</v>
      </c>
      <c r="Q260">
        <v>1</v>
      </c>
      <c r="X260">
        <v>0.01</v>
      </c>
      <c r="Y260">
        <v>0</v>
      </c>
      <c r="Z260">
        <v>65.709999999999994</v>
      </c>
      <c r="AA260">
        <v>11.6</v>
      </c>
      <c r="AB260">
        <v>0</v>
      </c>
      <c r="AC260">
        <v>0</v>
      </c>
      <c r="AD260">
        <v>1</v>
      </c>
      <c r="AE260">
        <v>0</v>
      </c>
      <c r="AF260" t="s">
        <v>172</v>
      </c>
      <c r="AG260">
        <v>1.4999999999999999E-2</v>
      </c>
      <c r="AH260">
        <v>2</v>
      </c>
      <c r="AI260">
        <v>16782163</v>
      </c>
      <c r="AJ260">
        <v>242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ROW(Source!A146)</f>
        <v>146</v>
      </c>
      <c r="B261">
        <v>16782164</v>
      </c>
      <c r="C261">
        <v>16782159</v>
      </c>
      <c r="D261">
        <v>15171018</v>
      </c>
      <c r="E261">
        <v>1</v>
      </c>
      <c r="F261">
        <v>1</v>
      </c>
      <c r="G261">
        <v>1</v>
      </c>
      <c r="H261">
        <v>3</v>
      </c>
      <c r="I261" t="s">
        <v>726</v>
      </c>
      <c r="J261" t="s">
        <v>727</v>
      </c>
      <c r="K261" t="s">
        <v>728</v>
      </c>
      <c r="L261">
        <v>1346</v>
      </c>
      <c r="N261">
        <v>1009</v>
      </c>
      <c r="O261" t="s">
        <v>201</v>
      </c>
      <c r="P261" t="s">
        <v>201</v>
      </c>
      <c r="Q261">
        <v>1</v>
      </c>
      <c r="X261">
        <v>0.1</v>
      </c>
      <c r="Y261">
        <v>1.82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6</v>
      </c>
      <c r="AG261">
        <v>0.1</v>
      </c>
      <c r="AH261">
        <v>2</v>
      </c>
      <c r="AI261">
        <v>16782164</v>
      </c>
      <c r="AJ261">
        <v>243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ROW(Source!A146)</f>
        <v>146</v>
      </c>
      <c r="B262">
        <v>16782165</v>
      </c>
      <c r="C262">
        <v>16782159</v>
      </c>
      <c r="D262">
        <v>15162572</v>
      </c>
      <c r="E262">
        <v>17</v>
      </c>
      <c r="F262">
        <v>1</v>
      </c>
      <c r="G262">
        <v>1</v>
      </c>
      <c r="H262">
        <v>3</v>
      </c>
      <c r="I262" t="s">
        <v>208</v>
      </c>
      <c r="J262" t="s">
        <v>6</v>
      </c>
      <c r="K262" t="s">
        <v>209</v>
      </c>
      <c r="L262">
        <v>1348</v>
      </c>
      <c r="N262">
        <v>1009</v>
      </c>
      <c r="O262" t="s">
        <v>193</v>
      </c>
      <c r="P262" t="s">
        <v>193</v>
      </c>
      <c r="Q262">
        <v>1000</v>
      </c>
      <c r="X262">
        <v>1.2999999999999999E-2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 t="s">
        <v>6</v>
      </c>
      <c r="AG262">
        <v>1.2999999999999999E-2</v>
      </c>
      <c r="AH262">
        <v>2</v>
      </c>
      <c r="AI262">
        <v>16782165</v>
      </c>
      <c r="AJ262">
        <v>245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ROW(Source!A147)</f>
        <v>147</v>
      </c>
      <c r="B263">
        <v>16782160</v>
      </c>
      <c r="C263">
        <v>16782159</v>
      </c>
      <c r="D263">
        <v>15436556</v>
      </c>
      <c r="E263">
        <v>1</v>
      </c>
      <c r="F263">
        <v>1</v>
      </c>
      <c r="G263">
        <v>1</v>
      </c>
      <c r="H263">
        <v>1</v>
      </c>
      <c r="I263" t="s">
        <v>836</v>
      </c>
      <c r="J263" t="s">
        <v>6</v>
      </c>
      <c r="K263" t="s">
        <v>837</v>
      </c>
      <c r="L263">
        <v>1191</v>
      </c>
      <c r="N263">
        <v>1013</v>
      </c>
      <c r="O263" t="s">
        <v>660</v>
      </c>
      <c r="P263" t="s">
        <v>660</v>
      </c>
      <c r="Q263">
        <v>1</v>
      </c>
      <c r="X263">
        <v>6.55</v>
      </c>
      <c r="Y263">
        <v>0</v>
      </c>
      <c r="Z263">
        <v>0</v>
      </c>
      <c r="AA263">
        <v>0</v>
      </c>
      <c r="AB263">
        <v>9.6199999999999992</v>
      </c>
      <c r="AC263">
        <v>0</v>
      </c>
      <c r="AD263">
        <v>1</v>
      </c>
      <c r="AE263">
        <v>1</v>
      </c>
      <c r="AF263" t="s">
        <v>173</v>
      </c>
      <c r="AG263">
        <v>9.0389999999999979</v>
      </c>
      <c r="AH263">
        <v>2</v>
      </c>
      <c r="AI263">
        <v>16782160</v>
      </c>
      <c r="AJ263">
        <v>246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ROW(Source!A147)</f>
        <v>147</v>
      </c>
      <c r="B264">
        <v>16782161</v>
      </c>
      <c r="C264">
        <v>16782159</v>
      </c>
      <c r="D264">
        <v>15430395</v>
      </c>
      <c r="E264">
        <v>1</v>
      </c>
      <c r="F264">
        <v>1</v>
      </c>
      <c r="G264">
        <v>1</v>
      </c>
      <c r="H264">
        <v>1</v>
      </c>
      <c r="I264" t="s">
        <v>661</v>
      </c>
      <c r="J264" t="s">
        <v>6</v>
      </c>
      <c r="K264" t="s">
        <v>662</v>
      </c>
      <c r="L264">
        <v>1191</v>
      </c>
      <c r="N264">
        <v>1013</v>
      </c>
      <c r="O264" t="s">
        <v>660</v>
      </c>
      <c r="P264" t="s">
        <v>660</v>
      </c>
      <c r="Q264">
        <v>1</v>
      </c>
      <c r="X264">
        <v>0.02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2</v>
      </c>
      <c r="AF264" t="s">
        <v>172</v>
      </c>
      <c r="AG264">
        <v>0.03</v>
      </c>
      <c r="AH264">
        <v>2</v>
      </c>
      <c r="AI264">
        <v>16782161</v>
      </c>
      <c r="AJ264">
        <v>247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ROW(Source!A147)</f>
        <v>147</v>
      </c>
      <c r="B265">
        <v>16782162</v>
      </c>
      <c r="C265">
        <v>16782159</v>
      </c>
      <c r="D265">
        <v>15247974</v>
      </c>
      <c r="E265">
        <v>1</v>
      </c>
      <c r="F265">
        <v>1</v>
      </c>
      <c r="G265">
        <v>1</v>
      </c>
      <c r="H265">
        <v>2</v>
      </c>
      <c r="I265" t="s">
        <v>663</v>
      </c>
      <c r="J265" t="s">
        <v>664</v>
      </c>
      <c r="K265" t="s">
        <v>665</v>
      </c>
      <c r="L265">
        <v>1368</v>
      </c>
      <c r="N265">
        <v>1011</v>
      </c>
      <c r="O265" t="s">
        <v>666</v>
      </c>
      <c r="P265" t="s">
        <v>666</v>
      </c>
      <c r="Q265">
        <v>1</v>
      </c>
      <c r="X265">
        <v>0.01</v>
      </c>
      <c r="Y265">
        <v>0</v>
      </c>
      <c r="Z265">
        <v>31.26</v>
      </c>
      <c r="AA265">
        <v>13.5</v>
      </c>
      <c r="AB265">
        <v>0</v>
      </c>
      <c r="AC265">
        <v>0</v>
      </c>
      <c r="AD265">
        <v>1</v>
      </c>
      <c r="AE265">
        <v>0</v>
      </c>
      <c r="AF265" t="s">
        <v>172</v>
      </c>
      <c r="AG265">
        <v>1.4999999999999999E-2</v>
      </c>
      <c r="AH265">
        <v>2</v>
      </c>
      <c r="AI265">
        <v>16782162</v>
      </c>
      <c r="AJ265">
        <v>248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ROW(Source!A147)</f>
        <v>147</v>
      </c>
      <c r="B266">
        <v>16782163</v>
      </c>
      <c r="C266">
        <v>16782159</v>
      </c>
      <c r="D266">
        <v>15249073</v>
      </c>
      <c r="E266">
        <v>1</v>
      </c>
      <c r="F266">
        <v>1</v>
      </c>
      <c r="G266">
        <v>1</v>
      </c>
      <c r="H266">
        <v>2</v>
      </c>
      <c r="I266" t="s">
        <v>674</v>
      </c>
      <c r="J266" t="s">
        <v>675</v>
      </c>
      <c r="K266" t="s">
        <v>676</v>
      </c>
      <c r="L266">
        <v>1368</v>
      </c>
      <c r="N266">
        <v>1011</v>
      </c>
      <c r="O266" t="s">
        <v>666</v>
      </c>
      <c r="P266" t="s">
        <v>666</v>
      </c>
      <c r="Q266">
        <v>1</v>
      </c>
      <c r="X266">
        <v>0.01</v>
      </c>
      <c r="Y266">
        <v>0</v>
      </c>
      <c r="Z266">
        <v>65.709999999999994</v>
      </c>
      <c r="AA266">
        <v>11.6</v>
      </c>
      <c r="AB266">
        <v>0</v>
      </c>
      <c r="AC266">
        <v>0</v>
      </c>
      <c r="AD266">
        <v>1</v>
      </c>
      <c r="AE266">
        <v>0</v>
      </c>
      <c r="AF266" t="s">
        <v>172</v>
      </c>
      <c r="AG266">
        <v>1.4999999999999999E-2</v>
      </c>
      <c r="AH266">
        <v>2</v>
      </c>
      <c r="AI266">
        <v>16782163</v>
      </c>
      <c r="AJ266">
        <v>249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ROW(Source!A147)</f>
        <v>147</v>
      </c>
      <c r="B267">
        <v>16782164</v>
      </c>
      <c r="C267">
        <v>16782159</v>
      </c>
      <c r="D267">
        <v>15171018</v>
      </c>
      <c r="E267">
        <v>1</v>
      </c>
      <c r="F267">
        <v>1</v>
      </c>
      <c r="G267">
        <v>1</v>
      </c>
      <c r="H267">
        <v>3</v>
      </c>
      <c r="I267" t="s">
        <v>726</v>
      </c>
      <c r="J267" t="s">
        <v>727</v>
      </c>
      <c r="K267" t="s">
        <v>728</v>
      </c>
      <c r="L267">
        <v>1346</v>
      </c>
      <c r="N267">
        <v>1009</v>
      </c>
      <c r="O267" t="s">
        <v>201</v>
      </c>
      <c r="P267" t="s">
        <v>201</v>
      </c>
      <c r="Q267">
        <v>1</v>
      </c>
      <c r="X267">
        <v>0.1</v>
      </c>
      <c r="Y267">
        <v>1.82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6</v>
      </c>
      <c r="AG267">
        <v>0.1</v>
      </c>
      <c r="AH267">
        <v>2</v>
      </c>
      <c r="AI267">
        <v>16782164</v>
      </c>
      <c r="AJ267">
        <v>250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ROW(Source!A147)</f>
        <v>147</v>
      </c>
      <c r="B268">
        <v>16782165</v>
      </c>
      <c r="C268">
        <v>16782159</v>
      </c>
      <c r="D268">
        <v>15162572</v>
      </c>
      <c r="E268">
        <v>17</v>
      </c>
      <c r="F268">
        <v>1</v>
      </c>
      <c r="G268">
        <v>1</v>
      </c>
      <c r="H268">
        <v>3</v>
      </c>
      <c r="I268" t="s">
        <v>208</v>
      </c>
      <c r="J268" t="s">
        <v>6</v>
      </c>
      <c r="K268" t="s">
        <v>209</v>
      </c>
      <c r="L268">
        <v>1348</v>
      </c>
      <c r="N268">
        <v>1009</v>
      </c>
      <c r="O268" t="s">
        <v>193</v>
      </c>
      <c r="P268" t="s">
        <v>193</v>
      </c>
      <c r="Q268">
        <v>1000</v>
      </c>
      <c r="X268">
        <v>1.2999999999999999E-2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 t="s">
        <v>6</v>
      </c>
      <c r="AG268">
        <v>1.2999999999999999E-2</v>
      </c>
      <c r="AH268">
        <v>2</v>
      </c>
      <c r="AI268">
        <v>16782165</v>
      </c>
      <c r="AJ268">
        <v>252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ROW(Source!A152)</f>
        <v>152</v>
      </c>
      <c r="B269">
        <v>16782183</v>
      </c>
      <c r="C269">
        <v>16782182</v>
      </c>
      <c r="D269">
        <v>15435099</v>
      </c>
      <c r="E269">
        <v>1</v>
      </c>
      <c r="F269">
        <v>1</v>
      </c>
      <c r="G269">
        <v>1</v>
      </c>
      <c r="H269">
        <v>1</v>
      </c>
      <c r="I269" t="s">
        <v>793</v>
      </c>
      <c r="J269" t="s">
        <v>6</v>
      </c>
      <c r="K269" t="s">
        <v>794</v>
      </c>
      <c r="L269">
        <v>1191</v>
      </c>
      <c r="N269">
        <v>1013</v>
      </c>
      <c r="O269" t="s">
        <v>660</v>
      </c>
      <c r="P269" t="s">
        <v>660</v>
      </c>
      <c r="Q269">
        <v>1</v>
      </c>
      <c r="X269">
        <v>29.6</v>
      </c>
      <c r="Y269">
        <v>0</v>
      </c>
      <c r="Z269">
        <v>0</v>
      </c>
      <c r="AA269">
        <v>0</v>
      </c>
      <c r="AB269">
        <v>8.64</v>
      </c>
      <c r="AC269">
        <v>0</v>
      </c>
      <c r="AD269">
        <v>1</v>
      </c>
      <c r="AE269">
        <v>1</v>
      </c>
      <c r="AF269" t="s">
        <v>6</v>
      </c>
      <c r="AG269">
        <v>29.6</v>
      </c>
      <c r="AH269">
        <v>2</v>
      </c>
      <c r="AI269">
        <v>16782183</v>
      </c>
      <c r="AJ269">
        <v>253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ROW(Source!A152)</f>
        <v>152</v>
      </c>
      <c r="B270">
        <v>16782184</v>
      </c>
      <c r="C270">
        <v>16782182</v>
      </c>
      <c r="D270">
        <v>15430395</v>
      </c>
      <c r="E270">
        <v>1</v>
      </c>
      <c r="F270">
        <v>1</v>
      </c>
      <c r="G270">
        <v>1</v>
      </c>
      <c r="H270">
        <v>1</v>
      </c>
      <c r="I270" t="s">
        <v>661</v>
      </c>
      <c r="J270" t="s">
        <v>6</v>
      </c>
      <c r="K270" t="s">
        <v>662</v>
      </c>
      <c r="L270">
        <v>1191</v>
      </c>
      <c r="N270">
        <v>1013</v>
      </c>
      <c r="O270" t="s">
        <v>660</v>
      </c>
      <c r="P270" t="s">
        <v>660</v>
      </c>
      <c r="Q270">
        <v>1</v>
      </c>
      <c r="X270">
        <v>0.16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2</v>
      </c>
      <c r="AF270" t="s">
        <v>6</v>
      </c>
      <c r="AG270">
        <v>0.16</v>
      </c>
      <c r="AH270">
        <v>2</v>
      </c>
      <c r="AI270">
        <v>16782184</v>
      </c>
      <c r="AJ270">
        <v>254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ROW(Source!A152)</f>
        <v>152</v>
      </c>
      <c r="B271">
        <v>16782185</v>
      </c>
      <c r="C271">
        <v>16782182</v>
      </c>
      <c r="D271">
        <v>15247974</v>
      </c>
      <c r="E271">
        <v>1</v>
      </c>
      <c r="F271">
        <v>1</v>
      </c>
      <c r="G271">
        <v>1</v>
      </c>
      <c r="H271">
        <v>2</v>
      </c>
      <c r="I271" t="s">
        <v>663</v>
      </c>
      <c r="J271" t="s">
        <v>664</v>
      </c>
      <c r="K271" t="s">
        <v>665</v>
      </c>
      <c r="L271">
        <v>1368</v>
      </c>
      <c r="N271">
        <v>1011</v>
      </c>
      <c r="O271" t="s">
        <v>666</v>
      </c>
      <c r="P271" t="s">
        <v>666</v>
      </c>
      <c r="Q271">
        <v>1</v>
      </c>
      <c r="X271">
        <v>0.1</v>
      </c>
      <c r="Y271">
        <v>0</v>
      </c>
      <c r="Z271">
        <v>31.26</v>
      </c>
      <c r="AA271">
        <v>13.5</v>
      </c>
      <c r="AB271">
        <v>0</v>
      </c>
      <c r="AC271">
        <v>0</v>
      </c>
      <c r="AD271">
        <v>1</v>
      </c>
      <c r="AE271">
        <v>0</v>
      </c>
      <c r="AF271" t="s">
        <v>6</v>
      </c>
      <c r="AG271">
        <v>0.1</v>
      </c>
      <c r="AH271">
        <v>2</v>
      </c>
      <c r="AI271">
        <v>16782185</v>
      </c>
      <c r="AJ271">
        <v>255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ROW(Source!A152)</f>
        <v>152</v>
      </c>
      <c r="B272">
        <v>16782186</v>
      </c>
      <c r="C272">
        <v>16782182</v>
      </c>
      <c r="D272">
        <v>15249073</v>
      </c>
      <c r="E272">
        <v>1</v>
      </c>
      <c r="F272">
        <v>1</v>
      </c>
      <c r="G272">
        <v>1</v>
      </c>
      <c r="H272">
        <v>2</v>
      </c>
      <c r="I272" t="s">
        <v>674</v>
      </c>
      <c r="J272" t="s">
        <v>675</v>
      </c>
      <c r="K272" t="s">
        <v>676</v>
      </c>
      <c r="L272">
        <v>1368</v>
      </c>
      <c r="N272">
        <v>1011</v>
      </c>
      <c r="O272" t="s">
        <v>666</v>
      </c>
      <c r="P272" t="s">
        <v>666</v>
      </c>
      <c r="Q272">
        <v>1</v>
      </c>
      <c r="X272">
        <v>0.06</v>
      </c>
      <c r="Y272">
        <v>0</v>
      </c>
      <c r="Z272">
        <v>65.709999999999994</v>
      </c>
      <c r="AA272">
        <v>11.6</v>
      </c>
      <c r="AB272">
        <v>0</v>
      </c>
      <c r="AC272">
        <v>0</v>
      </c>
      <c r="AD272">
        <v>1</v>
      </c>
      <c r="AE272">
        <v>0</v>
      </c>
      <c r="AF272" t="s">
        <v>6</v>
      </c>
      <c r="AG272">
        <v>0.06</v>
      </c>
      <c r="AH272">
        <v>2</v>
      </c>
      <c r="AI272">
        <v>16782186</v>
      </c>
      <c r="AJ272">
        <v>256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ROW(Source!A152)</f>
        <v>152</v>
      </c>
      <c r="B273">
        <v>16782187</v>
      </c>
      <c r="C273">
        <v>16782182</v>
      </c>
      <c r="D273">
        <v>15167286</v>
      </c>
      <c r="E273">
        <v>1</v>
      </c>
      <c r="F273">
        <v>1</v>
      </c>
      <c r="G273">
        <v>1</v>
      </c>
      <c r="H273">
        <v>3</v>
      </c>
      <c r="I273" t="s">
        <v>822</v>
      </c>
      <c r="J273" t="s">
        <v>823</v>
      </c>
      <c r="K273" t="s">
        <v>824</v>
      </c>
      <c r="L273">
        <v>1339</v>
      </c>
      <c r="N273">
        <v>1007</v>
      </c>
      <c r="O273" t="s">
        <v>95</v>
      </c>
      <c r="P273" t="s">
        <v>95</v>
      </c>
      <c r="Q273">
        <v>1</v>
      </c>
      <c r="X273">
        <v>0.24</v>
      </c>
      <c r="Y273">
        <v>2.44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6</v>
      </c>
      <c r="AG273">
        <v>0.24</v>
      </c>
      <c r="AH273">
        <v>2</v>
      </c>
      <c r="AI273">
        <v>16782187</v>
      </c>
      <c r="AJ273">
        <v>257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ROW(Source!A152)</f>
        <v>152</v>
      </c>
      <c r="B274">
        <v>16782188</v>
      </c>
      <c r="C274">
        <v>16782182</v>
      </c>
      <c r="D274">
        <v>15167766</v>
      </c>
      <c r="E274">
        <v>1</v>
      </c>
      <c r="F274">
        <v>1</v>
      </c>
      <c r="G274">
        <v>1</v>
      </c>
      <c r="H274">
        <v>3</v>
      </c>
      <c r="I274" t="s">
        <v>717</v>
      </c>
      <c r="J274" t="s">
        <v>718</v>
      </c>
      <c r="K274" t="s">
        <v>719</v>
      </c>
      <c r="L274">
        <v>1354</v>
      </c>
      <c r="N274">
        <v>1010</v>
      </c>
      <c r="O274" t="s">
        <v>378</v>
      </c>
      <c r="P274" t="s">
        <v>378</v>
      </c>
      <c r="Q274">
        <v>1</v>
      </c>
      <c r="X274">
        <v>5.0999999999999996</v>
      </c>
      <c r="Y274">
        <v>4.5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6</v>
      </c>
      <c r="AG274">
        <v>5.0999999999999996</v>
      </c>
      <c r="AH274">
        <v>2</v>
      </c>
      <c r="AI274">
        <v>16782188</v>
      </c>
      <c r="AJ274">
        <v>258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ROW(Source!A152)</f>
        <v>152</v>
      </c>
      <c r="B275">
        <v>16782189</v>
      </c>
      <c r="C275">
        <v>16782182</v>
      </c>
      <c r="D275">
        <v>15168015</v>
      </c>
      <c r="E275">
        <v>1</v>
      </c>
      <c r="F275">
        <v>1</v>
      </c>
      <c r="G275">
        <v>1</v>
      </c>
      <c r="H275">
        <v>3</v>
      </c>
      <c r="I275" t="s">
        <v>838</v>
      </c>
      <c r="J275" t="s">
        <v>839</v>
      </c>
      <c r="K275" t="s">
        <v>840</v>
      </c>
      <c r="L275">
        <v>1348</v>
      </c>
      <c r="N275">
        <v>1009</v>
      </c>
      <c r="O275" t="s">
        <v>193</v>
      </c>
      <c r="P275" t="s">
        <v>193</v>
      </c>
      <c r="Q275">
        <v>1000</v>
      </c>
      <c r="X275">
        <v>2.5499999999999998E-2</v>
      </c>
      <c r="Y275">
        <v>586.47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6</v>
      </c>
      <c r="AG275">
        <v>2.5499999999999998E-2</v>
      </c>
      <c r="AH275">
        <v>2</v>
      </c>
      <c r="AI275">
        <v>16782189</v>
      </c>
      <c r="AJ275">
        <v>259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ROW(Source!A152)</f>
        <v>152</v>
      </c>
      <c r="B276">
        <v>16782190</v>
      </c>
      <c r="C276">
        <v>16782182</v>
      </c>
      <c r="D276">
        <v>15170682</v>
      </c>
      <c r="E276">
        <v>1</v>
      </c>
      <c r="F276">
        <v>1</v>
      </c>
      <c r="G276">
        <v>1</v>
      </c>
      <c r="H276">
        <v>3</v>
      </c>
      <c r="I276" t="s">
        <v>841</v>
      </c>
      <c r="J276" t="s">
        <v>842</v>
      </c>
      <c r="K276" t="s">
        <v>843</v>
      </c>
      <c r="L276">
        <v>1327</v>
      </c>
      <c r="N276">
        <v>1005</v>
      </c>
      <c r="O276" t="s">
        <v>182</v>
      </c>
      <c r="P276" t="s">
        <v>182</v>
      </c>
      <c r="Q276">
        <v>1</v>
      </c>
      <c r="X276">
        <v>1.6</v>
      </c>
      <c r="Y276">
        <v>72.319999999999993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6</v>
      </c>
      <c r="AG276">
        <v>1.6</v>
      </c>
      <c r="AH276">
        <v>2</v>
      </c>
      <c r="AI276">
        <v>16782190</v>
      </c>
      <c r="AJ276">
        <v>260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ROW(Source!A152)</f>
        <v>152</v>
      </c>
      <c r="B277">
        <v>16782191</v>
      </c>
      <c r="C277">
        <v>16782182</v>
      </c>
      <c r="D277">
        <v>15171907</v>
      </c>
      <c r="E277">
        <v>1</v>
      </c>
      <c r="F277">
        <v>1</v>
      </c>
      <c r="G277">
        <v>1</v>
      </c>
      <c r="H277">
        <v>3</v>
      </c>
      <c r="I277" t="s">
        <v>844</v>
      </c>
      <c r="J277" t="s">
        <v>845</v>
      </c>
      <c r="K277" t="s">
        <v>846</v>
      </c>
      <c r="L277">
        <v>1339</v>
      </c>
      <c r="N277">
        <v>1007</v>
      </c>
      <c r="O277" t="s">
        <v>95</v>
      </c>
      <c r="P277" t="s">
        <v>95</v>
      </c>
      <c r="Q277">
        <v>1</v>
      </c>
      <c r="X277">
        <v>4.4000000000000003E-3</v>
      </c>
      <c r="Y277">
        <v>74.58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6</v>
      </c>
      <c r="AG277">
        <v>4.4000000000000003E-3</v>
      </c>
      <c r="AH277">
        <v>2</v>
      </c>
      <c r="AI277">
        <v>16782191</v>
      </c>
      <c r="AJ277">
        <v>261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ROW(Source!A152)</f>
        <v>152</v>
      </c>
      <c r="B278">
        <v>16782192</v>
      </c>
      <c r="C278">
        <v>16782182</v>
      </c>
      <c r="D278">
        <v>15202490</v>
      </c>
      <c r="E278">
        <v>1</v>
      </c>
      <c r="F278">
        <v>1</v>
      </c>
      <c r="G278">
        <v>1</v>
      </c>
      <c r="H278">
        <v>3</v>
      </c>
      <c r="I278" t="s">
        <v>773</v>
      </c>
      <c r="J278" t="s">
        <v>774</v>
      </c>
      <c r="K278" t="s">
        <v>775</v>
      </c>
      <c r="L278">
        <v>1346</v>
      </c>
      <c r="N278">
        <v>1009</v>
      </c>
      <c r="O278" t="s">
        <v>201</v>
      </c>
      <c r="P278" t="s">
        <v>201</v>
      </c>
      <c r="Q278">
        <v>1</v>
      </c>
      <c r="X278">
        <v>4.0199999999999996</v>
      </c>
      <c r="Y278">
        <v>8.09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6</v>
      </c>
      <c r="AG278">
        <v>4.0199999999999996</v>
      </c>
      <c r="AH278">
        <v>2</v>
      </c>
      <c r="AI278">
        <v>16782192</v>
      </c>
      <c r="AJ278">
        <v>262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ROW(Source!A152)</f>
        <v>152</v>
      </c>
      <c r="B279">
        <v>16782193</v>
      </c>
      <c r="C279">
        <v>16782182</v>
      </c>
      <c r="D279">
        <v>15163054</v>
      </c>
      <c r="E279">
        <v>17</v>
      </c>
      <c r="F279">
        <v>1</v>
      </c>
      <c r="G279">
        <v>1</v>
      </c>
      <c r="H279">
        <v>3</v>
      </c>
      <c r="I279" t="s">
        <v>221</v>
      </c>
      <c r="J279" t="s">
        <v>6</v>
      </c>
      <c r="K279" t="s">
        <v>222</v>
      </c>
      <c r="L279">
        <v>1348</v>
      </c>
      <c r="N279">
        <v>1009</v>
      </c>
      <c r="O279" t="s">
        <v>193</v>
      </c>
      <c r="P279" t="s">
        <v>193</v>
      </c>
      <c r="Q279">
        <v>1000</v>
      </c>
      <c r="X279">
        <v>7.0999999999999994E-2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 t="s">
        <v>6</v>
      </c>
      <c r="AG279">
        <v>7.0999999999999994E-2</v>
      </c>
      <c r="AH279">
        <v>2</v>
      </c>
      <c r="AI279">
        <v>16782193</v>
      </c>
      <c r="AJ279">
        <v>263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ROW(Source!A152)</f>
        <v>152</v>
      </c>
      <c r="B280">
        <v>16782194</v>
      </c>
      <c r="C280">
        <v>16782182</v>
      </c>
      <c r="D280">
        <v>15204729</v>
      </c>
      <c r="E280">
        <v>1</v>
      </c>
      <c r="F280">
        <v>1</v>
      </c>
      <c r="G280">
        <v>1</v>
      </c>
      <c r="H280">
        <v>3</v>
      </c>
      <c r="I280" t="s">
        <v>847</v>
      </c>
      <c r="J280" t="s">
        <v>848</v>
      </c>
      <c r="K280" t="s">
        <v>849</v>
      </c>
      <c r="L280">
        <v>1348</v>
      </c>
      <c r="N280">
        <v>1009</v>
      </c>
      <c r="O280" t="s">
        <v>193</v>
      </c>
      <c r="P280" t="s">
        <v>193</v>
      </c>
      <c r="Q280">
        <v>1000</v>
      </c>
      <c r="X280">
        <v>7.1999999999999995E-2</v>
      </c>
      <c r="Y280">
        <v>4294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6</v>
      </c>
      <c r="AG280">
        <v>7.1999999999999995E-2</v>
      </c>
      <c r="AH280">
        <v>2</v>
      </c>
      <c r="AI280">
        <v>16782194</v>
      </c>
      <c r="AJ280">
        <v>265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ROW(Source!A153)</f>
        <v>153</v>
      </c>
      <c r="B281">
        <v>16782183</v>
      </c>
      <c r="C281">
        <v>16782182</v>
      </c>
      <c r="D281">
        <v>15435099</v>
      </c>
      <c r="E281">
        <v>1</v>
      </c>
      <c r="F281">
        <v>1</v>
      </c>
      <c r="G281">
        <v>1</v>
      </c>
      <c r="H281">
        <v>1</v>
      </c>
      <c r="I281" t="s">
        <v>793</v>
      </c>
      <c r="J281" t="s">
        <v>6</v>
      </c>
      <c r="K281" t="s">
        <v>794</v>
      </c>
      <c r="L281">
        <v>1191</v>
      </c>
      <c r="N281">
        <v>1013</v>
      </c>
      <c r="O281" t="s">
        <v>660</v>
      </c>
      <c r="P281" t="s">
        <v>660</v>
      </c>
      <c r="Q281">
        <v>1</v>
      </c>
      <c r="X281">
        <v>29.6</v>
      </c>
      <c r="Y281">
        <v>0</v>
      </c>
      <c r="Z281">
        <v>0</v>
      </c>
      <c r="AA281">
        <v>0</v>
      </c>
      <c r="AB281">
        <v>8.64</v>
      </c>
      <c r="AC281">
        <v>0</v>
      </c>
      <c r="AD281">
        <v>1</v>
      </c>
      <c r="AE281">
        <v>1</v>
      </c>
      <c r="AF281" t="s">
        <v>6</v>
      </c>
      <c r="AG281">
        <v>29.6</v>
      </c>
      <c r="AH281">
        <v>2</v>
      </c>
      <c r="AI281">
        <v>16782183</v>
      </c>
      <c r="AJ281">
        <v>266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ROW(Source!A153)</f>
        <v>153</v>
      </c>
      <c r="B282">
        <v>16782184</v>
      </c>
      <c r="C282">
        <v>16782182</v>
      </c>
      <c r="D282">
        <v>15430395</v>
      </c>
      <c r="E282">
        <v>1</v>
      </c>
      <c r="F282">
        <v>1</v>
      </c>
      <c r="G282">
        <v>1</v>
      </c>
      <c r="H282">
        <v>1</v>
      </c>
      <c r="I282" t="s">
        <v>661</v>
      </c>
      <c r="J282" t="s">
        <v>6</v>
      </c>
      <c r="K282" t="s">
        <v>662</v>
      </c>
      <c r="L282">
        <v>1191</v>
      </c>
      <c r="N282">
        <v>1013</v>
      </c>
      <c r="O282" t="s">
        <v>660</v>
      </c>
      <c r="P282" t="s">
        <v>660</v>
      </c>
      <c r="Q282">
        <v>1</v>
      </c>
      <c r="X282">
        <v>0.16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2</v>
      </c>
      <c r="AF282" t="s">
        <v>6</v>
      </c>
      <c r="AG282">
        <v>0.16</v>
      </c>
      <c r="AH282">
        <v>2</v>
      </c>
      <c r="AI282">
        <v>16782184</v>
      </c>
      <c r="AJ282">
        <v>267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ROW(Source!A153)</f>
        <v>153</v>
      </c>
      <c r="B283">
        <v>16782185</v>
      </c>
      <c r="C283">
        <v>16782182</v>
      </c>
      <c r="D283">
        <v>15247974</v>
      </c>
      <c r="E283">
        <v>1</v>
      </c>
      <c r="F283">
        <v>1</v>
      </c>
      <c r="G283">
        <v>1</v>
      </c>
      <c r="H283">
        <v>2</v>
      </c>
      <c r="I283" t="s">
        <v>663</v>
      </c>
      <c r="J283" t="s">
        <v>664</v>
      </c>
      <c r="K283" t="s">
        <v>665</v>
      </c>
      <c r="L283">
        <v>1368</v>
      </c>
      <c r="N283">
        <v>1011</v>
      </c>
      <c r="O283" t="s">
        <v>666</v>
      </c>
      <c r="P283" t="s">
        <v>666</v>
      </c>
      <c r="Q283">
        <v>1</v>
      </c>
      <c r="X283">
        <v>0.1</v>
      </c>
      <c r="Y283">
        <v>0</v>
      </c>
      <c r="Z283">
        <v>31.26</v>
      </c>
      <c r="AA283">
        <v>13.5</v>
      </c>
      <c r="AB283">
        <v>0</v>
      </c>
      <c r="AC283">
        <v>0</v>
      </c>
      <c r="AD283">
        <v>1</v>
      </c>
      <c r="AE283">
        <v>0</v>
      </c>
      <c r="AF283" t="s">
        <v>6</v>
      </c>
      <c r="AG283">
        <v>0.1</v>
      </c>
      <c r="AH283">
        <v>2</v>
      </c>
      <c r="AI283">
        <v>16782185</v>
      </c>
      <c r="AJ283">
        <v>268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ROW(Source!A153)</f>
        <v>153</v>
      </c>
      <c r="B284">
        <v>16782186</v>
      </c>
      <c r="C284">
        <v>16782182</v>
      </c>
      <c r="D284">
        <v>15249073</v>
      </c>
      <c r="E284">
        <v>1</v>
      </c>
      <c r="F284">
        <v>1</v>
      </c>
      <c r="G284">
        <v>1</v>
      </c>
      <c r="H284">
        <v>2</v>
      </c>
      <c r="I284" t="s">
        <v>674</v>
      </c>
      <c r="J284" t="s">
        <v>675</v>
      </c>
      <c r="K284" t="s">
        <v>676</v>
      </c>
      <c r="L284">
        <v>1368</v>
      </c>
      <c r="N284">
        <v>1011</v>
      </c>
      <c r="O284" t="s">
        <v>666</v>
      </c>
      <c r="P284" t="s">
        <v>666</v>
      </c>
      <c r="Q284">
        <v>1</v>
      </c>
      <c r="X284">
        <v>0.06</v>
      </c>
      <c r="Y284">
        <v>0</v>
      </c>
      <c r="Z284">
        <v>65.709999999999994</v>
      </c>
      <c r="AA284">
        <v>11.6</v>
      </c>
      <c r="AB284">
        <v>0</v>
      </c>
      <c r="AC284">
        <v>0</v>
      </c>
      <c r="AD284">
        <v>1</v>
      </c>
      <c r="AE284">
        <v>0</v>
      </c>
      <c r="AF284" t="s">
        <v>6</v>
      </c>
      <c r="AG284">
        <v>0.06</v>
      </c>
      <c r="AH284">
        <v>2</v>
      </c>
      <c r="AI284">
        <v>16782186</v>
      </c>
      <c r="AJ284">
        <v>269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ROW(Source!A153)</f>
        <v>153</v>
      </c>
      <c r="B285">
        <v>16782187</v>
      </c>
      <c r="C285">
        <v>16782182</v>
      </c>
      <c r="D285">
        <v>15167286</v>
      </c>
      <c r="E285">
        <v>1</v>
      </c>
      <c r="F285">
        <v>1</v>
      </c>
      <c r="G285">
        <v>1</v>
      </c>
      <c r="H285">
        <v>3</v>
      </c>
      <c r="I285" t="s">
        <v>822</v>
      </c>
      <c r="J285" t="s">
        <v>823</v>
      </c>
      <c r="K285" t="s">
        <v>824</v>
      </c>
      <c r="L285">
        <v>1339</v>
      </c>
      <c r="N285">
        <v>1007</v>
      </c>
      <c r="O285" t="s">
        <v>95</v>
      </c>
      <c r="P285" t="s">
        <v>95</v>
      </c>
      <c r="Q285">
        <v>1</v>
      </c>
      <c r="X285">
        <v>0.24</v>
      </c>
      <c r="Y285">
        <v>2.44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6</v>
      </c>
      <c r="AG285">
        <v>0.24</v>
      </c>
      <c r="AH285">
        <v>2</v>
      </c>
      <c r="AI285">
        <v>16782187</v>
      </c>
      <c r="AJ285">
        <v>270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ROW(Source!A153)</f>
        <v>153</v>
      </c>
      <c r="B286">
        <v>16782188</v>
      </c>
      <c r="C286">
        <v>16782182</v>
      </c>
      <c r="D286">
        <v>15167766</v>
      </c>
      <c r="E286">
        <v>1</v>
      </c>
      <c r="F286">
        <v>1</v>
      </c>
      <c r="G286">
        <v>1</v>
      </c>
      <c r="H286">
        <v>3</v>
      </c>
      <c r="I286" t="s">
        <v>717</v>
      </c>
      <c r="J286" t="s">
        <v>718</v>
      </c>
      <c r="K286" t="s">
        <v>719</v>
      </c>
      <c r="L286">
        <v>1354</v>
      </c>
      <c r="N286">
        <v>1010</v>
      </c>
      <c r="O286" t="s">
        <v>378</v>
      </c>
      <c r="P286" t="s">
        <v>378</v>
      </c>
      <c r="Q286">
        <v>1</v>
      </c>
      <c r="X286">
        <v>5.0999999999999996</v>
      </c>
      <c r="Y286">
        <v>4.5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6</v>
      </c>
      <c r="AG286">
        <v>5.0999999999999996</v>
      </c>
      <c r="AH286">
        <v>2</v>
      </c>
      <c r="AI286">
        <v>16782188</v>
      </c>
      <c r="AJ286">
        <v>271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ROW(Source!A153)</f>
        <v>153</v>
      </c>
      <c r="B287">
        <v>16782189</v>
      </c>
      <c r="C287">
        <v>16782182</v>
      </c>
      <c r="D287">
        <v>15168015</v>
      </c>
      <c r="E287">
        <v>1</v>
      </c>
      <c r="F287">
        <v>1</v>
      </c>
      <c r="G287">
        <v>1</v>
      </c>
      <c r="H287">
        <v>3</v>
      </c>
      <c r="I287" t="s">
        <v>838</v>
      </c>
      <c r="J287" t="s">
        <v>839</v>
      </c>
      <c r="K287" t="s">
        <v>840</v>
      </c>
      <c r="L287">
        <v>1348</v>
      </c>
      <c r="N287">
        <v>1009</v>
      </c>
      <c r="O287" t="s">
        <v>193</v>
      </c>
      <c r="P287" t="s">
        <v>193</v>
      </c>
      <c r="Q287">
        <v>1000</v>
      </c>
      <c r="X287">
        <v>2.5499999999999998E-2</v>
      </c>
      <c r="Y287">
        <v>586.47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6</v>
      </c>
      <c r="AG287">
        <v>2.5499999999999998E-2</v>
      </c>
      <c r="AH287">
        <v>2</v>
      </c>
      <c r="AI287">
        <v>16782189</v>
      </c>
      <c r="AJ287">
        <v>272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ROW(Source!A153)</f>
        <v>153</v>
      </c>
      <c r="B288">
        <v>16782190</v>
      </c>
      <c r="C288">
        <v>16782182</v>
      </c>
      <c r="D288">
        <v>15170682</v>
      </c>
      <c r="E288">
        <v>1</v>
      </c>
      <c r="F288">
        <v>1</v>
      </c>
      <c r="G288">
        <v>1</v>
      </c>
      <c r="H288">
        <v>3</v>
      </c>
      <c r="I288" t="s">
        <v>841</v>
      </c>
      <c r="J288" t="s">
        <v>842</v>
      </c>
      <c r="K288" t="s">
        <v>843</v>
      </c>
      <c r="L288">
        <v>1327</v>
      </c>
      <c r="N288">
        <v>1005</v>
      </c>
      <c r="O288" t="s">
        <v>182</v>
      </c>
      <c r="P288" t="s">
        <v>182</v>
      </c>
      <c r="Q288">
        <v>1</v>
      </c>
      <c r="X288">
        <v>1.6</v>
      </c>
      <c r="Y288">
        <v>72.319999999999993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6</v>
      </c>
      <c r="AG288">
        <v>1.6</v>
      </c>
      <c r="AH288">
        <v>2</v>
      </c>
      <c r="AI288">
        <v>16782190</v>
      </c>
      <c r="AJ288">
        <v>273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ROW(Source!A153)</f>
        <v>153</v>
      </c>
      <c r="B289">
        <v>16782191</v>
      </c>
      <c r="C289">
        <v>16782182</v>
      </c>
      <c r="D289">
        <v>15171907</v>
      </c>
      <c r="E289">
        <v>1</v>
      </c>
      <c r="F289">
        <v>1</v>
      </c>
      <c r="G289">
        <v>1</v>
      </c>
      <c r="H289">
        <v>3</v>
      </c>
      <c r="I289" t="s">
        <v>844</v>
      </c>
      <c r="J289" t="s">
        <v>845</v>
      </c>
      <c r="K289" t="s">
        <v>846</v>
      </c>
      <c r="L289">
        <v>1339</v>
      </c>
      <c r="N289">
        <v>1007</v>
      </c>
      <c r="O289" t="s">
        <v>95</v>
      </c>
      <c r="P289" t="s">
        <v>95</v>
      </c>
      <c r="Q289">
        <v>1</v>
      </c>
      <c r="X289">
        <v>4.4000000000000003E-3</v>
      </c>
      <c r="Y289">
        <v>74.58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6</v>
      </c>
      <c r="AG289">
        <v>4.4000000000000003E-3</v>
      </c>
      <c r="AH289">
        <v>2</v>
      </c>
      <c r="AI289">
        <v>16782191</v>
      </c>
      <c r="AJ289">
        <v>274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ROW(Source!A153)</f>
        <v>153</v>
      </c>
      <c r="B290">
        <v>16782192</v>
      </c>
      <c r="C290">
        <v>16782182</v>
      </c>
      <c r="D290">
        <v>15202490</v>
      </c>
      <c r="E290">
        <v>1</v>
      </c>
      <c r="F290">
        <v>1</v>
      </c>
      <c r="G290">
        <v>1</v>
      </c>
      <c r="H290">
        <v>3</v>
      </c>
      <c r="I290" t="s">
        <v>773</v>
      </c>
      <c r="J290" t="s">
        <v>774</v>
      </c>
      <c r="K290" t="s">
        <v>775</v>
      </c>
      <c r="L290">
        <v>1346</v>
      </c>
      <c r="N290">
        <v>1009</v>
      </c>
      <c r="O290" t="s">
        <v>201</v>
      </c>
      <c r="P290" t="s">
        <v>201</v>
      </c>
      <c r="Q290">
        <v>1</v>
      </c>
      <c r="X290">
        <v>4.0199999999999996</v>
      </c>
      <c r="Y290">
        <v>8.09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6</v>
      </c>
      <c r="AG290">
        <v>4.0199999999999996</v>
      </c>
      <c r="AH290">
        <v>2</v>
      </c>
      <c r="AI290">
        <v>16782192</v>
      </c>
      <c r="AJ290">
        <v>275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ROW(Source!A153)</f>
        <v>153</v>
      </c>
      <c r="B291">
        <v>16782193</v>
      </c>
      <c r="C291">
        <v>16782182</v>
      </c>
      <c r="D291">
        <v>15163054</v>
      </c>
      <c r="E291">
        <v>17</v>
      </c>
      <c r="F291">
        <v>1</v>
      </c>
      <c r="G291">
        <v>1</v>
      </c>
      <c r="H291">
        <v>3</v>
      </c>
      <c r="I291" t="s">
        <v>221</v>
      </c>
      <c r="J291" t="s">
        <v>6</v>
      </c>
      <c r="K291" t="s">
        <v>222</v>
      </c>
      <c r="L291">
        <v>1348</v>
      </c>
      <c r="N291">
        <v>1009</v>
      </c>
      <c r="O291" t="s">
        <v>193</v>
      </c>
      <c r="P291" t="s">
        <v>193</v>
      </c>
      <c r="Q291">
        <v>1000</v>
      </c>
      <c r="X291">
        <v>7.0999999999999994E-2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 t="s">
        <v>6</v>
      </c>
      <c r="AG291">
        <v>7.0999999999999994E-2</v>
      </c>
      <c r="AH291">
        <v>2</v>
      </c>
      <c r="AI291">
        <v>16782193</v>
      </c>
      <c r="AJ291">
        <v>276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ROW(Source!A153)</f>
        <v>153</v>
      </c>
      <c r="B292">
        <v>16782194</v>
      </c>
      <c r="C292">
        <v>16782182</v>
      </c>
      <c r="D292">
        <v>15204729</v>
      </c>
      <c r="E292">
        <v>1</v>
      </c>
      <c r="F292">
        <v>1</v>
      </c>
      <c r="G292">
        <v>1</v>
      </c>
      <c r="H292">
        <v>3</v>
      </c>
      <c r="I292" t="s">
        <v>847</v>
      </c>
      <c r="J292" t="s">
        <v>848</v>
      </c>
      <c r="K292" t="s">
        <v>849</v>
      </c>
      <c r="L292">
        <v>1348</v>
      </c>
      <c r="N292">
        <v>1009</v>
      </c>
      <c r="O292" t="s">
        <v>193</v>
      </c>
      <c r="P292" t="s">
        <v>193</v>
      </c>
      <c r="Q292">
        <v>1000</v>
      </c>
      <c r="X292">
        <v>7.1999999999999995E-2</v>
      </c>
      <c r="Y292">
        <v>4294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6</v>
      </c>
      <c r="AG292">
        <v>7.1999999999999995E-2</v>
      </c>
      <c r="AH292">
        <v>2</v>
      </c>
      <c r="AI292">
        <v>16782194</v>
      </c>
      <c r="AJ292">
        <v>278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ROW(Source!A192)</f>
        <v>192</v>
      </c>
      <c r="B293">
        <v>16782255</v>
      </c>
      <c r="C293">
        <v>16782254</v>
      </c>
      <c r="D293">
        <v>15430767</v>
      </c>
      <c r="E293">
        <v>1</v>
      </c>
      <c r="F293">
        <v>1</v>
      </c>
      <c r="G293">
        <v>1</v>
      </c>
      <c r="H293">
        <v>1</v>
      </c>
      <c r="I293" t="s">
        <v>828</v>
      </c>
      <c r="J293" t="s">
        <v>6</v>
      </c>
      <c r="K293" t="s">
        <v>829</v>
      </c>
      <c r="L293">
        <v>1191</v>
      </c>
      <c r="N293">
        <v>1013</v>
      </c>
      <c r="O293" t="s">
        <v>660</v>
      </c>
      <c r="P293" t="s">
        <v>660</v>
      </c>
      <c r="Q293">
        <v>1</v>
      </c>
      <c r="X293">
        <v>35.74</v>
      </c>
      <c r="Y293">
        <v>0</v>
      </c>
      <c r="Z293">
        <v>0</v>
      </c>
      <c r="AA293">
        <v>0</v>
      </c>
      <c r="AB293">
        <v>8.5299999999999994</v>
      </c>
      <c r="AC293">
        <v>0</v>
      </c>
      <c r="AD293">
        <v>1</v>
      </c>
      <c r="AE293">
        <v>1</v>
      </c>
      <c r="AF293" t="s">
        <v>173</v>
      </c>
      <c r="AG293">
        <v>49.321199999999997</v>
      </c>
      <c r="AH293">
        <v>2</v>
      </c>
      <c r="AI293">
        <v>16782255</v>
      </c>
      <c r="AJ293">
        <v>279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ROW(Source!A192)</f>
        <v>192</v>
      </c>
      <c r="B294">
        <v>16782256</v>
      </c>
      <c r="C294">
        <v>16782254</v>
      </c>
      <c r="D294">
        <v>15430395</v>
      </c>
      <c r="E294">
        <v>1</v>
      </c>
      <c r="F294">
        <v>1</v>
      </c>
      <c r="G294">
        <v>1</v>
      </c>
      <c r="H294">
        <v>1</v>
      </c>
      <c r="I294" t="s">
        <v>661</v>
      </c>
      <c r="J294" t="s">
        <v>6</v>
      </c>
      <c r="K294" t="s">
        <v>662</v>
      </c>
      <c r="L294">
        <v>1191</v>
      </c>
      <c r="N294">
        <v>1013</v>
      </c>
      <c r="O294" t="s">
        <v>660</v>
      </c>
      <c r="P294" t="s">
        <v>660</v>
      </c>
      <c r="Q294">
        <v>1</v>
      </c>
      <c r="X294">
        <v>0.44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2</v>
      </c>
      <c r="AF294" t="s">
        <v>172</v>
      </c>
      <c r="AG294">
        <v>0.66</v>
      </c>
      <c r="AH294">
        <v>2</v>
      </c>
      <c r="AI294">
        <v>16782256</v>
      </c>
      <c r="AJ294">
        <v>280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ROW(Source!A192)</f>
        <v>192</v>
      </c>
      <c r="B295">
        <v>16782257</v>
      </c>
      <c r="C295">
        <v>16782254</v>
      </c>
      <c r="D295">
        <v>15247974</v>
      </c>
      <c r="E295">
        <v>1</v>
      </c>
      <c r="F295">
        <v>1</v>
      </c>
      <c r="G295">
        <v>1</v>
      </c>
      <c r="H295">
        <v>2</v>
      </c>
      <c r="I295" t="s">
        <v>663</v>
      </c>
      <c r="J295" t="s">
        <v>664</v>
      </c>
      <c r="K295" t="s">
        <v>665</v>
      </c>
      <c r="L295">
        <v>1368</v>
      </c>
      <c r="N295">
        <v>1011</v>
      </c>
      <c r="O295" t="s">
        <v>666</v>
      </c>
      <c r="P295" t="s">
        <v>666</v>
      </c>
      <c r="Q295">
        <v>1</v>
      </c>
      <c r="X295">
        <v>0.18</v>
      </c>
      <c r="Y295">
        <v>0</v>
      </c>
      <c r="Z295">
        <v>31.26</v>
      </c>
      <c r="AA295">
        <v>13.5</v>
      </c>
      <c r="AB295">
        <v>0</v>
      </c>
      <c r="AC295">
        <v>0</v>
      </c>
      <c r="AD295">
        <v>1</v>
      </c>
      <c r="AE295">
        <v>0</v>
      </c>
      <c r="AF295" t="s">
        <v>172</v>
      </c>
      <c r="AG295">
        <v>0.26999999999999996</v>
      </c>
      <c r="AH295">
        <v>2</v>
      </c>
      <c r="AI295">
        <v>16782257</v>
      </c>
      <c r="AJ295">
        <v>281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ROW(Source!A192)</f>
        <v>192</v>
      </c>
      <c r="B296">
        <v>16782258</v>
      </c>
      <c r="C296">
        <v>16782254</v>
      </c>
      <c r="D296">
        <v>15249073</v>
      </c>
      <c r="E296">
        <v>1</v>
      </c>
      <c r="F296">
        <v>1</v>
      </c>
      <c r="G296">
        <v>1</v>
      </c>
      <c r="H296">
        <v>2</v>
      </c>
      <c r="I296" t="s">
        <v>674</v>
      </c>
      <c r="J296" t="s">
        <v>675</v>
      </c>
      <c r="K296" t="s">
        <v>676</v>
      </c>
      <c r="L296">
        <v>1368</v>
      </c>
      <c r="N296">
        <v>1011</v>
      </c>
      <c r="O296" t="s">
        <v>666</v>
      </c>
      <c r="P296" t="s">
        <v>666</v>
      </c>
      <c r="Q296">
        <v>1</v>
      </c>
      <c r="X296">
        <v>0.26</v>
      </c>
      <c r="Y296">
        <v>0</v>
      </c>
      <c r="Z296">
        <v>65.709999999999994</v>
      </c>
      <c r="AA296">
        <v>11.6</v>
      </c>
      <c r="AB296">
        <v>0</v>
      </c>
      <c r="AC296">
        <v>0</v>
      </c>
      <c r="AD296">
        <v>1</v>
      </c>
      <c r="AE296">
        <v>0</v>
      </c>
      <c r="AF296" t="s">
        <v>172</v>
      </c>
      <c r="AG296">
        <v>0.39</v>
      </c>
      <c r="AH296">
        <v>2</v>
      </c>
      <c r="AI296">
        <v>16782258</v>
      </c>
      <c r="AJ296">
        <v>282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ROW(Source!A192)</f>
        <v>192</v>
      </c>
      <c r="B297">
        <v>16782259</v>
      </c>
      <c r="C297">
        <v>16782254</v>
      </c>
      <c r="D297">
        <v>15195503</v>
      </c>
      <c r="E297">
        <v>1</v>
      </c>
      <c r="F297">
        <v>1</v>
      </c>
      <c r="G297">
        <v>1</v>
      </c>
      <c r="H297">
        <v>3</v>
      </c>
      <c r="I297" t="s">
        <v>850</v>
      </c>
      <c r="J297" t="s">
        <v>851</v>
      </c>
      <c r="K297" t="s">
        <v>852</v>
      </c>
      <c r="L297">
        <v>1339</v>
      </c>
      <c r="N297">
        <v>1007</v>
      </c>
      <c r="O297" t="s">
        <v>95</v>
      </c>
      <c r="P297" t="s">
        <v>95</v>
      </c>
      <c r="Q297">
        <v>1</v>
      </c>
      <c r="X297">
        <v>0.82</v>
      </c>
      <c r="Y297">
        <v>1970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6</v>
      </c>
      <c r="AG297">
        <v>0.82</v>
      </c>
      <c r="AH297">
        <v>2</v>
      </c>
      <c r="AI297">
        <v>16782259</v>
      </c>
      <c r="AJ297">
        <v>283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ROW(Source!A192)</f>
        <v>192</v>
      </c>
      <c r="B298">
        <v>16782260</v>
      </c>
      <c r="C298">
        <v>16782254</v>
      </c>
      <c r="D298">
        <v>15198455</v>
      </c>
      <c r="E298">
        <v>1</v>
      </c>
      <c r="F298">
        <v>1</v>
      </c>
      <c r="G298">
        <v>1</v>
      </c>
      <c r="H298">
        <v>3</v>
      </c>
      <c r="I298" t="s">
        <v>811</v>
      </c>
      <c r="J298" t="s">
        <v>812</v>
      </c>
      <c r="K298" t="s">
        <v>813</v>
      </c>
      <c r="L298">
        <v>1327</v>
      </c>
      <c r="N298">
        <v>1005</v>
      </c>
      <c r="O298" t="s">
        <v>182</v>
      </c>
      <c r="P298" t="s">
        <v>182</v>
      </c>
      <c r="Q298">
        <v>1</v>
      </c>
      <c r="X298">
        <v>21</v>
      </c>
      <c r="Y298">
        <v>5.71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6</v>
      </c>
      <c r="AG298">
        <v>21</v>
      </c>
      <c r="AH298">
        <v>2</v>
      </c>
      <c r="AI298">
        <v>16782260</v>
      </c>
      <c r="AJ298">
        <v>284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ROW(Source!A193)</f>
        <v>193</v>
      </c>
      <c r="B299">
        <v>16782255</v>
      </c>
      <c r="C299">
        <v>16782254</v>
      </c>
      <c r="D299">
        <v>15430767</v>
      </c>
      <c r="E299">
        <v>1</v>
      </c>
      <c r="F299">
        <v>1</v>
      </c>
      <c r="G299">
        <v>1</v>
      </c>
      <c r="H299">
        <v>1</v>
      </c>
      <c r="I299" t="s">
        <v>828</v>
      </c>
      <c r="J299" t="s">
        <v>6</v>
      </c>
      <c r="K299" t="s">
        <v>829</v>
      </c>
      <c r="L299">
        <v>1191</v>
      </c>
      <c r="N299">
        <v>1013</v>
      </c>
      <c r="O299" t="s">
        <v>660</v>
      </c>
      <c r="P299" t="s">
        <v>660</v>
      </c>
      <c r="Q299">
        <v>1</v>
      </c>
      <c r="X299">
        <v>35.74</v>
      </c>
      <c r="Y299">
        <v>0</v>
      </c>
      <c r="Z299">
        <v>0</v>
      </c>
      <c r="AA299">
        <v>0</v>
      </c>
      <c r="AB299">
        <v>8.5299999999999994</v>
      </c>
      <c r="AC299">
        <v>0</v>
      </c>
      <c r="AD299">
        <v>1</v>
      </c>
      <c r="AE299">
        <v>1</v>
      </c>
      <c r="AF299" t="s">
        <v>173</v>
      </c>
      <c r="AG299">
        <v>49.321199999999997</v>
      </c>
      <c r="AH299">
        <v>2</v>
      </c>
      <c r="AI299">
        <v>16782255</v>
      </c>
      <c r="AJ299">
        <v>285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ROW(Source!A193)</f>
        <v>193</v>
      </c>
      <c r="B300">
        <v>16782256</v>
      </c>
      <c r="C300">
        <v>16782254</v>
      </c>
      <c r="D300">
        <v>15430395</v>
      </c>
      <c r="E300">
        <v>1</v>
      </c>
      <c r="F300">
        <v>1</v>
      </c>
      <c r="G300">
        <v>1</v>
      </c>
      <c r="H300">
        <v>1</v>
      </c>
      <c r="I300" t="s">
        <v>661</v>
      </c>
      <c r="J300" t="s">
        <v>6</v>
      </c>
      <c r="K300" t="s">
        <v>662</v>
      </c>
      <c r="L300">
        <v>1191</v>
      </c>
      <c r="N300">
        <v>1013</v>
      </c>
      <c r="O300" t="s">
        <v>660</v>
      </c>
      <c r="P300" t="s">
        <v>660</v>
      </c>
      <c r="Q300">
        <v>1</v>
      </c>
      <c r="X300">
        <v>0.44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2</v>
      </c>
      <c r="AF300" t="s">
        <v>172</v>
      </c>
      <c r="AG300">
        <v>0.66</v>
      </c>
      <c r="AH300">
        <v>2</v>
      </c>
      <c r="AI300">
        <v>16782256</v>
      </c>
      <c r="AJ300">
        <v>286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ROW(Source!A193)</f>
        <v>193</v>
      </c>
      <c r="B301">
        <v>16782257</v>
      </c>
      <c r="C301">
        <v>16782254</v>
      </c>
      <c r="D301">
        <v>15247974</v>
      </c>
      <c r="E301">
        <v>1</v>
      </c>
      <c r="F301">
        <v>1</v>
      </c>
      <c r="G301">
        <v>1</v>
      </c>
      <c r="H301">
        <v>2</v>
      </c>
      <c r="I301" t="s">
        <v>663</v>
      </c>
      <c r="J301" t="s">
        <v>664</v>
      </c>
      <c r="K301" t="s">
        <v>665</v>
      </c>
      <c r="L301">
        <v>1368</v>
      </c>
      <c r="N301">
        <v>1011</v>
      </c>
      <c r="O301" t="s">
        <v>666</v>
      </c>
      <c r="P301" t="s">
        <v>666</v>
      </c>
      <c r="Q301">
        <v>1</v>
      </c>
      <c r="X301">
        <v>0.18</v>
      </c>
      <c r="Y301">
        <v>0</v>
      </c>
      <c r="Z301">
        <v>31.26</v>
      </c>
      <c r="AA301">
        <v>13.5</v>
      </c>
      <c r="AB301">
        <v>0</v>
      </c>
      <c r="AC301">
        <v>0</v>
      </c>
      <c r="AD301">
        <v>1</v>
      </c>
      <c r="AE301">
        <v>0</v>
      </c>
      <c r="AF301" t="s">
        <v>172</v>
      </c>
      <c r="AG301">
        <v>0.26999999999999996</v>
      </c>
      <c r="AH301">
        <v>2</v>
      </c>
      <c r="AI301">
        <v>16782257</v>
      </c>
      <c r="AJ301">
        <v>287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ROW(Source!A193)</f>
        <v>193</v>
      </c>
      <c r="B302">
        <v>16782258</v>
      </c>
      <c r="C302">
        <v>16782254</v>
      </c>
      <c r="D302">
        <v>15249073</v>
      </c>
      <c r="E302">
        <v>1</v>
      </c>
      <c r="F302">
        <v>1</v>
      </c>
      <c r="G302">
        <v>1</v>
      </c>
      <c r="H302">
        <v>2</v>
      </c>
      <c r="I302" t="s">
        <v>674</v>
      </c>
      <c r="J302" t="s">
        <v>675</v>
      </c>
      <c r="K302" t="s">
        <v>676</v>
      </c>
      <c r="L302">
        <v>1368</v>
      </c>
      <c r="N302">
        <v>1011</v>
      </c>
      <c r="O302" t="s">
        <v>666</v>
      </c>
      <c r="P302" t="s">
        <v>666</v>
      </c>
      <c r="Q302">
        <v>1</v>
      </c>
      <c r="X302">
        <v>0.26</v>
      </c>
      <c r="Y302">
        <v>0</v>
      </c>
      <c r="Z302">
        <v>65.709999999999994</v>
      </c>
      <c r="AA302">
        <v>11.6</v>
      </c>
      <c r="AB302">
        <v>0</v>
      </c>
      <c r="AC302">
        <v>0</v>
      </c>
      <c r="AD302">
        <v>1</v>
      </c>
      <c r="AE302">
        <v>0</v>
      </c>
      <c r="AF302" t="s">
        <v>172</v>
      </c>
      <c r="AG302">
        <v>0.39</v>
      </c>
      <c r="AH302">
        <v>2</v>
      </c>
      <c r="AI302">
        <v>16782258</v>
      </c>
      <c r="AJ302">
        <v>288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ROW(Source!A193)</f>
        <v>193</v>
      </c>
      <c r="B303">
        <v>16782259</v>
      </c>
      <c r="C303">
        <v>16782254</v>
      </c>
      <c r="D303">
        <v>15195503</v>
      </c>
      <c r="E303">
        <v>1</v>
      </c>
      <c r="F303">
        <v>1</v>
      </c>
      <c r="G303">
        <v>1</v>
      </c>
      <c r="H303">
        <v>3</v>
      </c>
      <c r="I303" t="s">
        <v>850</v>
      </c>
      <c r="J303" t="s">
        <v>851</v>
      </c>
      <c r="K303" t="s">
        <v>852</v>
      </c>
      <c r="L303">
        <v>1339</v>
      </c>
      <c r="N303">
        <v>1007</v>
      </c>
      <c r="O303" t="s">
        <v>95</v>
      </c>
      <c r="P303" t="s">
        <v>95</v>
      </c>
      <c r="Q303">
        <v>1</v>
      </c>
      <c r="X303">
        <v>0.82</v>
      </c>
      <c r="Y303">
        <v>1970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6</v>
      </c>
      <c r="AG303">
        <v>0.82</v>
      </c>
      <c r="AH303">
        <v>2</v>
      </c>
      <c r="AI303">
        <v>16782259</v>
      </c>
      <c r="AJ303">
        <v>289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ROW(Source!A193)</f>
        <v>193</v>
      </c>
      <c r="B304">
        <v>16782260</v>
      </c>
      <c r="C304">
        <v>16782254</v>
      </c>
      <c r="D304">
        <v>15198455</v>
      </c>
      <c r="E304">
        <v>1</v>
      </c>
      <c r="F304">
        <v>1</v>
      </c>
      <c r="G304">
        <v>1</v>
      </c>
      <c r="H304">
        <v>3</v>
      </c>
      <c r="I304" t="s">
        <v>811</v>
      </c>
      <c r="J304" t="s">
        <v>812</v>
      </c>
      <c r="K304" t="s">
        <v>813</v>
      </c>
      <c r="L304">
        <v>1327</v>
      </c>
      <c r="N304">
        <v>1005</v>
      </c>
      <c r="O304" t="s">
        <v>182</v>
      </c>
      <c r="P304" t="s">
        <v>182</v>
      </c>
      <c r="Q304">
        <v>1</v>
      </c>
      <c r="X304">
        <v>21</v>
      </c>
      <c r="Y304">
        <v>5.71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6</v>
      </c>
      <c r="AG304">
        <v>21</v>
      </c>
      <c r="AH304">
        <v>2</v>
      </c>
      <c r="AI304">
        <v>16782260</v>
      </c>
      <c r="AJ304">
        <v>290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ROW(Source!A194)</f>
        <v>194</v>
      </c>
      <c r="B305">
        <v>16782451</v>
      </c>
      <c r="C305">
        <v>16782261</v>
      </c>
      <c r="D305">
        <v>15430767</v>
      </c>
      <c r="E305">
        <v>1</v>
      </c>
      <c r="F305">
        <v>1</v>
      </c>
      <c r="G305">
        <v>1</v>
      </c>
      <c r="H305">
        <v>1</v>
      </c>
      <c r="I305" t="s">
        <v>828</v>
      </c>
      <c r="J305" t="s">
        <v>6</v>
      </c>
      <c r="K305" t="s">
        <v>829</v>
      </c>
      <c r="L305">
        <v>1191</v>
      </c>
      <c r="N305">
        <v>1013</v>
      </c>
      <c r="O305" t="s">
        <v>660</v>
      </c>
      <c r="P305" t="s">
        <v>660</v>
      </c>
      <c r="Q305">
        <v>1</v>
      </c>
      <c r="X305">
        <v>60.72</v>
      </c>
      <c r="Y305">
        <v>0</v>
      </c>
      <c r="Z305">
        <v>0</v>
      </c>
      <c r="AA305">
        <v>0</v>
      </c>
      <c r="AB305">
        <v>8.5299999999999994</v>
      </c>
      <c r="AC305">
        <v>0</v>
      </c>
      <c r="AD305">
        <v>1</v>
      </c>
      <c r="AE305">
        <v>1</v>
      </c>
      <c r="AF305" t="s">
        <v>173</v>
      </c>
      <c r="AG305">
        <v>83.793599999999984</v>
      </c>
      <c r="AH305">
        <v>2</v>
      </c>
      <c r="AI305">
        <v>16782451</v>
      </c>
      <c r="AJ305">
        <v>291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ROW(Source!A194)</f>
        <v>194</v>
      </c>
      <c r="B306">
        <v>16782452</v>
      </c>
      <c r="C306">
        <v>16782261</v>
      </c>
      <c r="D306">
        <v>15430395</v>
      </c>
      <c r="E306">
        <v>1</v>
      </c>
      <c r="F306">
        <v>1</v>
      </c>
      <c r="G306">
        <v>1</v>
      </c>
      <c r="H306">
        <v>1</v>
      </c>
      <c r="I306" t="s">
        <v>661</v>
      </c>
      <c r="J306" t="s">
        <v>6</v>
      </c>
      <c r="K306" t="s">
        <v>662</v>
      </c>
      <c r="L306">
        <v>1191</v>
      </c>
      <c r="N306">
        <v>1013</v>
      </c>
      <c r="O306" t="s">
        <v>660</v>
      </c>
      <c r="P306" t="s">
        <v>660</v>
      </c>
      <c r="Q306">
        <v>1</v>
      </c>
      <c r="X306">
        <v>1.42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2</v>
      </c>
      <c r="AF306" t="s">
        <v>172</v>
      </c>
      <c r="AG306">
        <v>2.13</v>
      </c>
      <c r="AH306">
        <v>2</v>
      </c>
      <c r="AI306">
        <v>16782452</v>
      </c>
      <c r="AJ306">
        <v>292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ROW(Source!A194)</f>
        <v>194</v>
      </c>
      <c r="B307">
        <v>16782453</v>
      </c>
      <c r="C307">
        <v>16782261</v>
      </c>
      <c r="D307">
        <v>15247974</v>
      </c>
      <c r="E307">
        <v>1</v>
      </c>
      <c r="F307">
        <v>1</v>
      </c>
      <c r="G307">
        <v>1</v>
      </c>
      <c r="H307">
        <v>2</v>
      </c>
      <c r="I307" t="s">
        <v>663</v>
      </c>
      <c r="J307" t="s">
        <v>664</v>
      </c>
      <c r="K307" t="s">
        <v>665</v>
      </c>
      <c r="L307">
        <v>1368</v>
      </c>
      <c r="N307">
        <v>1011</v>
      </c>
      <c r="O307" t="s">
        <v>666</v>
      </c>
      <c r="P307" t="s">
        <v>666</v>
      </c>
      <c r="Q307">
        <v>1</v>
      </c>
      <c r="X307">
        <v>0.57999999999999996</v>
      </c>
      <c r="Y307">
        <v>0</v>
      </c>
      <c r="Z307">
        <v>31.26</v>
      </c>
      <c r="AA307">
        <v>13.5</v>
      </c>
      <c r="AB307">
        <v>0</v>
      </c>
      <c r="AC307">
        <v>0</v>
      </c>
      <c r="AD307">
        <v>1</v>
      </c>
      <c r="AE307">
        <v>0</v>
      </c>
      <c r="AF307" t="s">
        <v>172</v>
      </c>
      <c r="AG307">
        <v>0.87</v>
      </c>
      <c r="AH307">
        <v>2</v>
      </c>
      <c r="AI307">
        <v>16782453</v>
      </c>
      <c r="AJ307">
        <v>293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ROW(Source!A194)</f>
        <v>194</v>
      </c>
      <c r="B308">
        <v>16782454</v>
      </c>
      <c r="C308">
        <v>16782261</v>
      </c>
      <c r="D308">
        <v>15249073</v>
      </c>
      <c r="E308">
        <v>1</v>
      </c>
      <c r="F308">
        <v>1</v>
      </c>
      <c r="G308">
        <v>1</v>
      </c>
      <c r="H308">
        <v>2</v>
      </c>
      <c r="I308" t="s">
        <v>674</v>
      </c>
      <c r="J308" t="s">
        <v>675</v>
      </c>
      <c r="K308" t="s">
        <v>676</v>
      </c>
      <c r="L308">
        <v>1368</v>
      </c>
      <c r="N308">
        <v>1011</v>
      </c>
      <c r="O308" t="s">
        <v>666</v>
      </c>
      <c r="P308" t="s">
        <v>666</v>
      </c>
      <c r="Q308">
        <v>1</v>
      </c>
      <c r="X308">
        <v>0.84</v>
      </c>
      <c r="Y308">
        <v>0</v>
      </c>
      <c r="Z308">
        <v>65.709999999999994</v>
      </c>
      <c r="AA308">
        <v>11.6</v>
      </c>
      <c r="AB308">
        <v>0</v>
      </c>
      <c r="AC308">
        <v>0</v>
      </c>
      <c r="AD308">
        <v>1</v>
      </c>
      <c r="AE308">
        <v>0</v>
      </c>
      <c r="AF308" t="s">
        <v>172</v>
      </c>
      <c r="AG308">
        <v>1.26</v>
      </c>
      <c r="AH308">
        <v>2</v>
      </c>
      <c r="AI308">
        <v>16782454</v>
      </c>
      <c r="AJ308">
        <v>294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ROW(Source!A194)</f>
        <v>194</v>
      </c>
      <c r="B309">
        <v>16782455</v>
      </c>
      <c r="C309">
        <v>16782261</v>
      </c>
      <c r="D309">
        <v>15249975</v>
      </c>
      <c r="E309">
        <v>1</v>
      </c>
      <c r="F309">
        <v>1</v>
      </c>
      <c r="G309">
        <v>1</v>
      </c>
      <c r="H309">
        <v>2</v>
      </c>
      <c r="I309" t="s">
        <v>853</v>
      </c>
      <c r="J309" t="s">
        <v>854</v>
      </c>
      <c r="K309" t="s">
        <v>855</v>
      </c>
      <c r="L309">
        <v>1368</v>
      </c>
      <c r="N309">
        <v>1011</v>
      </c>
      <c r="O309" t="s">
        <v>666</v>
      </c>
      <c r="P309" t="s">
        <v>666</v>
      </c>
      <c r="Q309">
        <v>1</v>
      </c>
      <c r="X309">
        <v>2.7</v>
      </c>
      <c r="Y309">
        <v>0</v>
      </c>
      <c r="Z309">
        <v>2.09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172</v>
      </c>
      <c r="AG309">
        <v>4.05</v>
      </c>
      <c r="AH309">
        <v>2</v>
      </c>
      <c r="AI309">
        <v>16782455</v>
      </c>
      <c r="AJ309">
        <v>295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ROW(Source!A194)</f>
        <v>194</v>
      </c>
      <c r="B310">
        <v>16782456</v>
      </c>
      <c r="C310">
        <v>16782261</v>
      </c>
      <c r="D310">
        <v>15170039</v>
      </c>
      <c r="E310">
        <v>1</v>
      </c>
      <c r="F310">
        <v>1</v>
      </c>
      <c r="G310">
        <v>1</v>
      </c>
      <c r="H310">
        <v>3</v>
      </c>
      <c r="I310" t="s">
        <v>723</v>
      </c>
      <c r="J310" t="s">
        <v>724</v>
      </c>
      <c r="K310" t="s">
        <v>725</v>
      </c>
      <c r="L310">
        <v>1348</v>
      </c>
      <c r="N310">
        <v>1009</v>
      </c>
      <c r="O310" t="s">
        <v>193</v>
      </c>
      <c r="P310" t="s">
        <v>193</v>
      </c>
      <c r="Q310">
        <v>1000</v>
      </c>
      <c r="X310">
        <v>1.23E-2</v>
      </c>
      <c r="Y310">
        <v>11978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6</v>
      </c>
      <c r="AG310">
        <v>1.23E-2</v>
      </c>
      <c r="AH310">
        <v>2</v>
      </c>
      <c r="AI310">
        <v>16782456</v>
      </c>
      <c r="AJ310">
        <v>296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ROW(Source!A194)</f>
        <v>194</v>
      </c>
      <c r="B311">
        <v>16782457</v>
      </c>
      <c r="C311">
        <v>16782261</v>
      </c>
      <c r="D311">
        <v>15162712</v>
      </c>
      <c r="E311">
        <v>17</v>
      </c>
      <c r="F311">
        <v>1</v>
      </c>
      <c r="G311">
        <v>1</v>
      </c>
      <c r="H311">
        <v>3</v>
      </c>
      <c r="I311" t="s">
        <v>237</v>
      </c>
      <c r="J311" t="s">
        <v>6</v>
      </c>
      <c r="K311" t="s">
        <v>238</v>
      </c>
      <c r="L311">
        <v>1339</v>
      </c>
      <c r="N311">
        <v>1007</v>
      </c>
      <c r="O311" t="s">
        <v>95</v>
      </c>
      <c r="P311" t="s">
        <v>95</v>
      </c>
      <c r="Q311">
        <v>1</v>
      </c>
      <c r="X311">
        <v>2.88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 t="s">
        <v>6</v>
      </c>
      <c r="AG311">
        <v>2.88</v>
      </c>
      <c r="AH311">
        <v>2</v>
      </c>
      <c r="AI311">
        <v>16782457</v>
      </c>
      <c r="AJ311">
        <v>297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ROW(Source!A195)</f>
        <v>195</v>
      </c>
      <c r="B312">
        <v>16782451</v>
      </c>
      <c r="C312">
        <v>16782261</v>
      </c>
      <c r="D312">
        <v>15430767</v>
      </c>
      <c r="E312">
        <v>1</v>
      </c>
      <c r="F312">
        <v>1</v>
      </c>
      <c r="G312">
        <v>1</v>
      </c>
      <c r="H312">
        <v>1</v>
      </c>
      <c r="I312" t="s">
        <v>828</v>
      </c>
      <c r="J312" t="s">
        <v>6</v>
      </c>
      <c r="K312" t="s">
        <v>829</v>
      </c>
      <c r="L312">
        <v>1191</v>
      </c>
      <c r="N312">
        <v>1013</v>
      </c>
      <c r="O312" t="s">
        <v>660</v>
      </c>
      <c r="P312" t="s">
        <v>660</v>
      </c>
      <c r="Q312">
        <v>1</v>
      </c>
      <c r="X312">
        <v>60.72</v>
      </c>
      <c r="Y312">
        <v>0</v>
      </c>
      <c r="Z312">
        <v>0</v>
      </c>
      <c r="AA312">
        <v>0</v>
      </c>
      <c r="AB312">
        <v>8.5299999999999994</v>
      </c>
      <c r="AC312">
        <v>0</v>
      </c>
      <c r="AD312">
        <v>1</v>
      </c>
      <c r="AE312">
        <v>1</v>
      </c>
      <c r="AF312" t="s">
        <v>173</v>
      </c>
      <c r="AG312">
        <v>83.793599999999984</v>
      </c>
      <c r="AH312">
        <v>2</v>
      </c>
      <c r="AI312">
        <v>16782451</v>
      </c>
      <c r="AJ312">
        <v>299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ROW(Source!A195)</f>
        <v>195</v>
      </c>
      <c r="B313">
        <v>16782452</v>
      </c>
      <c r="C313">
        <v>16782261</v>
      </c>
      <c r="D313">
        <v>15430395</v>
      </c>
      <c r="E313">
        <v>1</v>
      </c>
      <c r="F313">
        <v>1</v>
      </c>
      <c r="G313">
        <v>1</v>
      </c>
      <c r="H313">
        <v>1</v>
      </c>
      <c r="I313" t="s">
        <v>661</v>
      </c>
      <c r="J313" t="s">
        <v>6</v>
      </c>
      <c r="K313" t="s">
        <v>662</v>
      </c>
      <c r="L313">
        <v>1191</v>
      </c>
      <c r="N313">
        <v>1013</v>
      </c>
      <c r="O313" t="s">
        <v>660</v>
      </c>
      <c r="P313" t="s">
        <v>660</v>
      </c>
      <c r="Q313">
        <v>1</v>
      </c>
      <c r="X313">
        <v>1.42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2</v>
      </c>
      <c r="AF313" t="s">
        <v>172</v>
      </c>
      <c r="AG313">
        <v>2.13</v>
      </c>
      <c r="AH313">
        <v>2</v>
      </c>
      <c r="AI313">
        <v>16782452</v>
      </c>
      <c r="AJ313">
        <v>300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ROW(Source!A195)</f>
        <v>195</v>
      </c>
      <c r="B314">
        <v>16782453</v>
      </c>
      <c r="C314">
        <v>16782261</v>
      </c>
      <c r="D314">
        <v>15247974</v>
      </c>
      <c r="E314">
        <v>1</v>
      </c>
      <c r="F314">
        <v>1</v>
      </c>
      <c r="G314">
        <v>1</v>
      </c>
      <c r="H314">
        <v>2</v>
      </c>
      <c r="I314" t="s">
        <v>663</v>
      </c>
      <c r="J314" t="s">
        <v>664</v>
      </c>
      <c r="K314" t="s">
        <v>665</v>
      </c>
      <c r="L314">
        <v>1368</v>
      </c>
      <c r="N314">
        <v>1011</v>
      </c>
      <c r="O314" t="s">
        <v>666</v>
      </c>
      <c r="P314" t="s">
        <v>666</v>
      </c>
      <c r="Q314">
        <v>1</v>
      </c>
      <c r="X314">
        <v>0.57999999999999996</v>
      </c>
      <c r="Y314">
        <v>0</v>
      </c>
      <c r="Z314">
        <v>31.26</v>
      </c>
      <c r="AA314">
        <v>13.5</v>
      </c>
      <c r="AB314">
        <v>0</v>
      </c>
      <c r="AC314">
        <v>0</v>
      </c>
      <c r="AD314">
        <v>1</v>
      </c>
      <c r="AE314">
        <v>0</v>
      </c>
      <c r="AF314" t="s">
        <v>172</v>
      </c>
      <c r="AG314">
        <v>0.87</v>
      </c>
      <c r="AH314">
        <v>2</v>
      </c>
      <c r="AI314">
        <v>16782453</v>
      </c>
      <c r="AJ314">
        <v>301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ROW(Source!A195)</f>
        <v>195</v>
      </c>
      <c r="B315">
        <v>16782454</v>
      </c>
      <c r="C315">
        <v>16782261</v>
      </c>
      <c r="D315">
        <v>15249073</v>
      </c>
      <c r="E315">
        <v>1</v>
      </c>
      <c r="F315">
        <v>1</v>
      </c>
      <c r="G315">
        <v>1</v>
      </c>
      <c r="H315">
        <v>2</v>
      </c>
      <c r="I315" t="s">
        <v>674</v>
      </c>
      <c r="J315" t="s">
        <v>675</v>
      </c>
      <c r="K315" t="s">
        <v>676</v>
      </c>
      <c r="L315">
        <v>1368</v>
      </c>
      <c r="N315">
        <v>1011</v>
      </c>
      <c r="O315" t="s">
        <v>666</v>
      </c>
      <c r="P315" t="s">
        <v>666</v>
      </c>
      <c r="Q315">
        <v>1</v>
      </c>
      <c r="X315">
        <v>0.84</v>
      </c>
      <c r="Y315">
        <v>0</v>
      </c>
      <c r="Z315">
        <v>65.709999999999994</v>
      </c>
      <c r="AA315">
        <v>11.6</v>
      </c>
      <c r="AB315">
        <v>0</v>
      </c>
      <c r="AC315">
        <v>0</v>
      </c>
      <c r="AD315">
        <v>1</v>
      </c>
      <c r="AE315">
        <v>0</v>
      </c>
      <c r="AF315" t="s">
        <v>172</v>
      </c>
      <c r="AG315">
        <v>1.26</v>
      </c>
      <c r="AH315">
        <v>2</v>
      </c>
      <c r="AI315">
        <v>16782454</v>
      </c>
      <c r="AJ315">
        <v>302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ROW(Source!A195)</f>
        <v>195</v>
      </c>
      <c r="B316">
        <v>16782455</v>
      </c>
      <c r="C316">
        <v>16782261</v>
      </c>
      <c r="D316">
        <v>15249975</v>
      </c>
      <c r="E316">
        <v>1</v>
      </c>
      <c r="F316">
        <v>1</v>
      </c>
      <c r="G316">
        <v>1</v>
      </c>
      <c r="H316">
        <v>2</v>
      </c>
      <c r="I316" t="s">
        <v>853</v>
      </c>
      <c r="J316" t="s">
        <v>854</v>
      </c>
      <c r="K316" t="s">
        <v>855</v>
      </c>
      <c r="L316">
        <v>1368</v>
      </c>
      <c r="N316">
        <v>1011</v>
      </c>
      <c r="O316" t="s">
        <v>666</v>
      </c>
      <c r="P316" t="s">
        <v>666</v>
      </c>
      <c r="Q316">
        <v>1</v>
      </c>
      <c r="X316">
        <v>2.7</v>
      </c>
      <c r="Y316">
        <v>0</v>
      </c>
      <c r="Z316">
        <v>2.09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172</v>
      </c>
      <c r="AG316">
        <v>4.05</v>
      </c>
      <c r="AH316">
        <v>2</v>
      </c>
      <c r="AI316">
        <v>16782455</v>
      </c>
      <c r="AJ316">
        <v>303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ROW(Source!A195)</f>
        <v>195</v>
      </c>
      <c r="B317">
        <v>16782456</v>
      </c>
      <c r="C317">
        <v>16782261</v>
      </c>
      <c r="D317">
        <v>15170039</v>
      </c>
      <c r="E317">
        <v>1</v>
      </c>
      <c r="F317">
        <v>1</v>
      </c>
      <c r="G317">
        <v>1</v>
      </c>
      <c r="H317">
        <v>3</v>
      </c>
      <c r="I317" t="s">
        <v>723</v>
      </c>
      <c r="J317" t="s">
        <v>724</v>
      </c>
      <c r="K317" t="s">
        <v>725</v>
      </c>
      <c r="L317">
        <v>1348</v>
      </c>
      <c r="N317">
        <v>1009</v>
      </c>
      <c r="O317" t="s">
        <v>193</v>
      </c>
      <c r="P317" t="s">
        <v>193</v>
      </c>
      <c r="Q317">
        <v>1000</v>
      </c>
      <c r="X317">
        <v>1.23E-2</v>
      </c>
      <c r="Y317">
        <v>11978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6</v>
      </c>
      <c r="AG317">
        <v>1.23E-2</v>
      </c>
      <c r="AH317">
        <v>2</v>
      </c>
      <c r="AI317">
        <v>16782456</v>
      </c>
      <c r="AJ317">
        <v>304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ROW(Source!A195)</f>
        <v>195</v>
      </c>
      <c r="B318">
        <v>16782457</v>
      </c>
      <c r="C318">
        <v>16782261</v>
      </c>
      <c r="D318">
        <v>15162712</v>
      </c>
      <c r="E318">
        <v>17</v>
      </c>
      <c r="F318">
        <v>1</v>
      </c>
      <c r="G318">
        <v>1</v>
      </c>
      <c r="H318">
        <v>3</v>
      </c>
      <c r="I318" t="s">
        <v>237</v>
      </c>
      <c r="J318" t="s">
        <v>6</v>
      </c>
      <c r="K318" t="s">
        <v>238</v>
      </c>
      <c r="L318">
        <v>1339</v>
      </c>
      <c r="N318">
        <v>1007</v>
      </c>
      <c r="O318" t="s">
        <v>95</v>
      </c>
      <c r="P318" t="s">
        <v>95</v>
      </c>
      <c r="Q318">
        <v>1</v>
      </c>
      <c r="X318">
        <v>2.88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 t="s">
        <v>6</v>
      </c>
      <c r="AG318">
        <v>2.88</v>
      </c>
      <c r="AH318">
        <v>2</v>
      </c>
      <c r="AI318">
        <v>16782457</v>
      </c>
      <c r="AJ318">
        <v>305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ROW(Source!A200)</f>
        <v>200</v>
      </c>
      <c r="B319">
        <v>16782272</v>
      </c>
      <c r="C319">
        <v>16782271</v>
      </c>
      <c r="D319">
        <v>15432236</v>
      </c>
      <c r="E319">
        <v>1</v>
      </c>
      <c r="F319">
        <v>1</v>
      </c>
      <c r="G319">
        <v>1</v>
      </c>
      <c r="H319">
        <v>1</v>
      </c>
      <c r="I319" t="s">
        <v>856</v>
      </c>
      <c r="J319" t="s">
        <v>6</v>
      </c>
      <c r="K319" t="s">
        <v>857</v>
      </c>
      <c r="L319">
        <v>1191</v>
      </c>
      <c r="N319">
        <v>1013</v>
      </c>
      <c r="O319" t="s">
        <v>660</v>
      </c>
      <c r="P319" t="s">
        <v>660</v>
      </c>
      <c r="Q319">
        <v>1</v>
      </c>
      <c r="X319">
        <v>31.79</v>
      </c>
      <c r="Y319">
        <v>0</v>
      </c>
      <c r="Z319">
        <v>0</v>
      </c>
      <c r="AA319">
        <v>0</v>
      </c>
      <c r="AB319">
        <v>8.17</v>
      </c>
      <c r="AC319">
        <v>0</v>
      </c>
      <c r="AD319">
        <v>1</v>
      </c>
      <c r="AE319">
        <v>1</v>
      </c>
      <c r="AF319" t="s">
        <v>173</v>
      </c>
      <c r="AG319">
        <v>43.87019999999999</v>
      </c>
      <c r="AH319">
        <v>2</v>
      </c>
      <c r="AI319">
        <v>16782272</v>
      </c>
      <c r="AJ319">
        <v>307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ROW(Source!A200)</f>
        <v>200</v>
      </c>
      <c r="B320">
        <v>16782273</v>
      </c>
      <c r="C320">
        <v>16782271</v>
      </c>
      <c r="D320">
        <v>15430395</v>
      </c>
      <c r="E320">
        <v>1</v>
      </c>
      <c r="F320">
        <v>1</v>
      </c>
      <c r="G320">
        <v>1</v>
      </c>
      <c r="H320">
        <v>1</v>
      </c>
      <c r="I320" t="s">
        <v>661</v>
      </c>
      <c r="J320" t="s">
        <v>6</v>
      </c>
      <c r="K320" t="s">
        <v>662</v>
      </c>
      <c r="L320">
        <v>1191</v>
      </c>
      <c r="N320">
        <v>1013</v>
      </c>
      <c r="O320" t="s">
        <v>660</v>
      </c>
      <c r="P320" t="s">
        <v>660</v>
      </c>
      <c r="Q320">
        <v>1</v>
      </c>
      <c r="X320">
        <v>7.18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2</v>
      </c>
      <c r="AF320" t="s">
        <v>172</v>
      </c>
      <c r="AG320">
        <v>10.77</v>
      </c>
      <c r="AH320">
        <v>2</v>
      </c>
      <c r="AI320">
        <v>16782273</v>
      </c>
      <c r="AJ320">
        <v>308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ROW(Source!A200)</f>
        <v>200</v>
      </c>
      <c r="B321">
        <v>16782274</v>
      </c>
      <c r="C321">
        <v>16782271</v>
      </c>
      <c r="D321">
        <v>15247974</v>
      </c>
      <c r="E321">
        <v>1</v>
      </c>
      <c r="F321">
        <v>1</v>
      </c>
      <c r="G321">
        <v>1</v>
      </c>
      <c r="H321">
        <v>2</v>
      </c>
      <c r="I321" t="s">
        <v>663</v>
      </c>
      <c r="J321" t="s">
        <v>664</v>
      </c>
      <c r="K321" t="s">
        <v>665</v>
      </c>
      <c r="L321">
        <v>1368</v>
      </c>
      <c r="N321">
        <v>1011</v>
      </c>
      <c r="O321" t="s">
        <v>666</v>
      </c>
      <c r="P321" t="s">
        <v>666</v>
      </c>
      <c r="Q321">
        <v>1</v>
      </c>
      <c r="X321">
        <v>0.13</v>
      </c>
      <c r="Y321">
        <v>0</v>
      </c>
      <c r="Z321">
        <v>31.26</v>
      </c>
      <c r="AA321">
        <v>13.5</v>
      </c>
      <c r="AB321">
        <v>0</v>
      </c>
      <c r="AC321">
        <v>0</v>
      </c>
      <c r="AD321">
        <v>1</v>
      </c>
      <c r="AE321">
        <v>0</v>
      </c>
      <c r="AF321" t="s">
        <v>172</v>
      </c>
      <c r="AG321">
        <v>0.19500000000000001</v>
      </c>
      <c r="AH321">
        <v>2</v>
      </c>
      <c r="AI321">
        <v>16782274</v>
      </c>
      <c r="AJ321">
        <v>309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ROW(Source!A200)</f>
        <v>200</v>
      </c>
      <c r="B322">
        <v>16782275</v>
      </c>
      <c r="C322">
        <v>16782271</v>
      </c>
      <c r="D322">
        <v>15249073</v>
      </c>
      <c r="E322">
        <v>1</v>
      </c>
      <c r="F322">
        <v>1</v>
      </c>
      <c r="G322">
        <v>1</v>
      </c>
      <c r="H322">
        <v>2</v>
      </c>
      <c r="I322" t="s">
        <v>674</v>
      </c>
      <c r="J322" t="s">
        <v>675</v>
      </c>
      <c r="K322" t="s">
        <v>676</v>
      </c>
      <c r="L322">
        <v>1368</v>
      </c>
      <c r="N322">
        <v>1011</v>
      </c>
      <c r="O322" t="s">
        <v>666</v>
      </c>
      <c r="P322" t="s">
        <v>666</v>
      </c>
      <c r="Q322">
        <v>1</v>
      </c>
      <c r="X322">
        <v>0.35</v>
      </c>
      <c r="Y322">
        <v>0</v>
      </c>
      <c r="Z322">
        <v>65.709999999999994</v>
      </c>
      <c r="AA322">
        <v>11.6</v>
      </c>
      <c r="AB322">
        <v>0</v>
      </c>
      <c r="AC322">
        <v>0</v>
      </c>
      <c r="AD322">
        <v>1</v>
      </c>
      <c r="AE322">
        <v>0</v>
      </c>
      <c r="AF322" t="s">
        <v>172</v>
      </c>
      <c r="AG322">
        <v>0.52500000000000002</v>
      </c>
      <c r="AH322">
        <v>2</v>
      </c>
      <c r="AI322">
        <v>16782275</v>
      </c>
      <c r="AJ322">
        <v>310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ROW(Source!A200)</f>
        <v>200</v>
      </c>
      <c r="B323">
        <v>16782276</v>
      </c>
      <c r="C323">
        <v>16782271</v>
      </c>
      <c r="D323">
        <v>15249397</v>
      </c>
      <c r="E323">
        <v>1</v>
      </c>
      <c r="F323">
        <v>1</v>
      </c>
      <c r="G323">
        <v>1</v>
      </c>
      <c r="H323">
        <v>2</v>
      </c>
      <c r="I323" t="s">
        <v>858</v>
      </c>
      <c r="J323" t="s">
        <v>859</v>
      </c>
      <c r="K323" t="s">
        <v>860</v>
      </c>
      <c r="L323">
        <v>1368</v>
      </c>
      <c r="N323">
        <v>1011</v>
      </c>
      <c r="O323" t="s">
        <v>666</v>
      </c>
      <c r="P323" t="s">
        <v>666</v>
      </c>
      <c r="Q323">
        <v>1</v>
      </c>
      <c r="X323">
        <v>6.7</v>
      </c>
      <c r="Y323">
        <v>0</v>
      </c>
      <c r="Z323">
        <v>90</v>
      </c>
      <c r="AA323">
        <v>10.06</v>
      </c>
      <c r="AB323">
        <v>0</v>
      </c>
      <c r="AC323">
        <v>0</v>
      </c>
      <c r="AD323">
        <v>1</v>
      </c>
      <c r="AE323">
        <v>0</v>
      </c>
      <c r="AF323" t="s">
        <v>172</v>
      </c>
      <c r="AG323">
        <v>10.049999999999999</v>
      </c>
      <c r="AH323">
        <v>2</v>
      </c>
      <c r="AI323">
        <v>16782276</v>
      </c>
      <c r="AJ323">
        <v>311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ROW(Source!A200)</f>
        <v>200</v>
      </c>
      <c r="B324">
        <v>16782277</v>
      </c>
      <c r="C324">
        <v>16782271</v>
      </c>
      <c r="D324">
        <v>15162072</v>
      </c>
      <c r="E324">
        <v>17</v>
      </c>
      <c r="F324">
        <v>1</v>
      </c>
      <c r="G324">
        <v>1</v>
      </c>
      <c r="H324">
        <v>3</v>
      </c>
      <c r="I324" t="s">
        <v>248</v>
      </c>
      <c r="J324" t="s">
        <v>6</v>
      </c>
      <c r="K324" t="s">
        <v>249</v>
      </c>
      <c r="L324">
        <v>1348</v>
      </c>
      <c r="N324">
        <v>1009</v>
      </c>
      <c r="O324" t="s">
        <v>193</v>
      </c>
      <c r="P324" t="s">
        <v>193</v>
      </c>
      <c r="Q324">
        <v>1000</v>
      </c>
      <c r="X324">
        <v>1.8E-3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 t="s">
        <v>6</v>
      </c>
      <c r="AG324">
        <v>1.8E-3</v>
      </c>
      <c r="AH324">
        <v>2</v>
      </c>
      <c r="AI324">
        <v>16782277</v>
      </c>
      <c r="AJ324">
        <v>312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ROW(Source!A200)</f>
        <v>200</v>
      </c>
      <c r="B325">
        <v>16782278</v>
      </c>
      <c r="C325">
        <v>16782271</v>
      </c>
      <c r="D325">
        <v>15197068</v>
      </c>
      <c r="E325">
        <v>1</v>
      </c>
      <c r="F325">
        <v>1</v>
      </c>
      <c r="G325">
        <v>1</v>
      </c>
      <c r="H325">
        <v>3</v>
      </c>
      <c r="I325" t="s">
        <v>255</v>
      </c>
      <c r="J325" t="s">
        <v>257</v>
      </c>
      <c r="K325" t="s">
        <v>256</v>
      </c>
      <c r="L325">
        <v>1339</v>
      </c>
      <c r="N325">
        <v>1007</v>
      </c>
      <c r="O325" t="s">
        <v>95</v>
      </c>
      <c r="P325" t="s">
        <v>95</v>
      </c>
      <c r="Q325">
        <v>1</v>
      </c>
      <c r="X325">
        <v>1.24</v>
      </c>
      <c r="Y325">
        <v>4319.09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6</v>
      </c>
      <c r="AG325">
        <v>1.24</v>
      </c>
      <c r="AH325">
        <v>2</v>
      </c>
      <c r="AI325">
        <v>16782278</v>
      </c>
      <c r="AJ325">
        <v>314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ROW(Source!A201)</f>
        <v>201</v>
      </c>
      <c r="B326">
        <v>16782272</v>
      </c>
      <c r="C326">
        <v>16782271</v>
      </c>
      <c r="D326">
        <v>15432236</v>
      </c>
      <c r="E326">
        <v>1</v>
      </c>
      <c r="F326">
        <v>1</v>
      </c>
      <c r="G326">
        <v>1</v>
      </c>
      <c r="H326">
        <v>1</v>
      </c>
      <c r="I326" t="s">
        <v>856</v>
      </c>
      <c r="J326" t="s">
        <v>6</v>
      </c>
      <c r="K326" t="s">
        <v>857</v>
      </c>
      <c r="L326">
        <v>1191</v>
      </c>
      <c r="N326">
        <v>1013</v>
      </c>
      <c r="O326" t="s">
        <v>660</v>
      </c>
      <c r="P326" t="s">
        <v>660</v>
      </c>
      <c r="Q326">
        <v>1</v>
      </c>
      <c r="X326">
        <v>31.79</v>
      </c>
      <c r="Y326">
        <v>0</v>
      </c>
      <c r="Z326">
        <v>0</v>
      </c>
      <c r="AA326">
        <v>0</v>
      </c>
      <c r="AB326">
        <v>8.17</v>
      </c>
      <c r="AC326">
        <v>0</v>
      </c>
      <c r="AD326">
        <v>1</v>
      </c>
      <c r="AE326">
        <v>1</v>
      </c>
      <c r="AF326" t="s">
        <v>173</v>
      </c>
      <c r="AG326">
        <v>43.87019999999999</v>
      </c>
      <c r="AH326">
        <v>2</v>
      </c>
      <c r="AI326">
        <v>16782272</v>
      </c>
      <c r="AJ326">
        <v>316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ROW(Source!A201)</f>
        <v>201</v>
      </c>
      <c r="B327">
        <v>16782273</v>
      </c>
      <c r="C327">
        <v>16782271</v>
      </c>
      <c r="D327">
        <v>15430395</v>
      </c>
      <c r="E327">
        <v>1</v>
      </c>
      <c r="F327">
        <v>1</v>
      </c>
      <c r="G327">
        <v>1</v>
      </c>
      <c r="H327">
        <v>1</v>
      </c>
      <c r="I327" t="s">
        <v>661</v>
      </c>
      <c r="J327" t="s">
        <v>6</v>
      </c>
      <c r="K327" t="s">
        <v>662</v>
      </c>
      <c r="L327">
        <v>1191</v>
      </c>
      <c r="N327">
        <v>1013</v>
      </c>
      <c r="O327" t="s">
        <v>660</v>
      </c>
      <c r="P327" t="s">
        <v>660</v>
      </c>
      <c r="Q327">
        <v>1</v>
      </c>
      <c r="X327">
        <v>7.18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2</v>
      </c>
      <c r="AF327" t="s">
        <v>172</v>
      </c>
      <c r="AG327">
        <v>10.77</v>
      </c>
      <c r="AH327">
        <v>2</v>
      </c>
      <c r="AI327">
        <v>16782273</v>
      </c>
      <c r="AJ327">
        <v>317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ROW(Source!A201)</f>
        <v>201</v>
      </c>
      <c r="B328">
        <v>16782274</v>
      </c>
      <c r="C328">
        <v>16782271</v>
      </c>
      <c r="D328">
        <v>15247974</v>
      </c>
      <c r="E328">
        <v>1</v>
      </c>
      <c r="F328">
        <v>1</v>
      </c>
      <c r="G328">
        <v>1</v>
      </c>
      <c r="H328">
        <v>2</v>
      </c>
      <c r="I328" t="s">
        <v>663</v>
      </c>
      <c r="J328" t="s">
        <v>664</v>
      </c>
      <c r="K328" t="s">
        <v>665</v>
      </c>
      <c r="L328">
        <v>1368</v>
      </c>
      <c r="N328">
        <v>1011</v>
      </c>
      <c r="O328" t="s">
        <v>666</v>
      </c>
      <c r="P328" t="s">
        <v>666</v>
      </c>
      <c r="Q328">
        <v>1</v>
      </c>
      <c r="X328">
        <v>0.13</v>
      </c>
      <c r="Y328">
        <v>0</v>
      </c>
      <c r="Z328">
        <v>31.26</v>
      </c>
      <c r="AA328">
        <v>13.5</v>
      </c>
      <c r="AB328">
        <v>0</v>
      </c>
      <c r="AC328">
        <v>0</v>
      </c>
      <c r="AD328">
        <v>1</v>
      </c>
      <c r="AE328">
        <v>0</v>
      </c>
      <c r="AF328" t="s">
        <v>172</v>
      </c>
      <c r="AG328">
        <v>0.19500000000000001</v>
      </c>
      <c r="AH328">
        <v>2</v>
      </c>
      <c r="AI328">
        <v>16782274</v>
      </c>
      <c r="AJ328">
        <v>318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ROW(Source!A201)</f>
        <v>201</v>
      </c>
      <c r="B329">
        <v>16782275</v>
      </c>
      <c r="C329">
        <v>16782271</v>
      </c>
      <c r="D329">
        <v>15249073</v>
      </c>
      <c r="E329">
        <v>1</v>
      </c>
      <c r="F329">
        <v>1</v>
      </c>
      <c r="G329">
        <v>1</v>
      </c>
      <c r="H329">
        <v>2</v>
      </c>
      <c r="I329" t="s">
        <v>674</v>
      </c>
      <c r="J329" t="s">
        <v>675</v>
      </c>
      <c r="K329" t="s">
        <v>676</v>
      </c>
      <c r="L329">
        <v>1368</v>
      </c>
      <c r="N329">
        <v>1011</v>
      </c>
      <c r="O329" t="s">
        <v>666</v>
      </c>
      <c r="P329" t="s">
        <v>666</v>
      </c>
      <c r="Q329">
        <v>1</v>
      </c>
      <c r="X329">
        <v>0.35</v>
      </c>
      <c r="Y329">
        <v>0</v>
      </c>
      <c r="Z329">
        <v>65.709999999999994</v>
      </c>
      <c r="AA329">
        <v>11.6</v>
      </c>
      <c r="AB329">
        <v>0</v>
      </c>
      <c r="AC329">
        <v>0</v>
      </c>
      <c r="AD329">
        <v>1</v>
      </c>
      <c r="AE329">
        <v>0</v>
      </c>
      <c r="AF329" t="s">
        <v>172</v>
      </c>
      <c r="AG329">
        <v>0.52500000000000002</v>
      </c>
      <c r="AH329">
        <v>2</v>
      </c>
      <c r="AI329">
        <v>16782275</v>
      </c>
      <c r="AJ329">
        <v>319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ROW(Source!A201)</f>
        <v>201</v>
      </c>
      <c r="B330">
        <v>16782276</v>
      </c>
      <c r="C330">
        <v>16782271</v>
      </c>
      <c r="D330">
        <v>15249397</v>
      </c>
      <c r="E330">
        <v>1</v>
      </c>
      <c r="F330">
        <v>1</v>
      </c>
      <c r="G330">
        <v>1</v>
      </c>
      <c r="H330">
        <v>2</v>
      </c>
      <c r="I330" t="s">
        <v>858</v>
      </c>
      <c r="J330" t="s">
        <v>859</v>
      </c>
      <c r="K330" t="s">
        <v>860</v>
      </c>
      <c r="L330">
        <v>1368</v>
      </c>
      <c r="N330">
        <v>1011</v>
      </c>
      <c r="O330" t="s">
        <v>666</v>
      </c>
      <c r="P330" t="s">
        <v>666</v>
      </c>
      <c r="Q330">
        <v>1</v>
      </c>
      <c r="X330">
        <v>6.7</v>
      </c>
      <c r="Y330">
        <v>0</v>
      </c>
      <c r="Z330">
        <v>90</v>
      </c>
      <c r="AA330">
        <v>10.06</v>
      </c>
      <c r="AB330">
        <v>0</v>
      </c>
      <c r="AC330">
        <v>0</v>
      </c>
      <c r="AD330">
        <v>1</v>
      </c>
      <c r="AE330">
        <v>0</v>
      </c>
      <c r="AF330" t="s">
        <v>172</v>
      </c>
      <c r="AG330">
        <v>10.049999999999999</v>
      </c>
      <c r="AH330">
        <v>2</v>
      </c>
      <c r="AI330">
        <v>16782276</v>
      </c>
      <c r="AJ330">
        <v>320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ROW(Source!A201)</f>
        <v>201</v>
      </c>
      <c r="B331">
        <v>16782277</v>
      </c>
      <c r="C331">
        <v>16782271</v>
      </c>
      <c r="D331">
        <v>15162072</v>
      </c>
      <c r="E331">
        <v>17</v>
      </c>
      <c r="F331">
        <v>1</v>
      </c>
      <c r="G331">
        <v>1</v>
      </c>
      <c r="H331">
        <v>3</v>
      </c>
      <c r="I331" t="s">
        <v>248</v>
      </c>
      <c r="J331" t="s">
        <v>6</v>
      </c>
      <c r="K331" t="s">
        <v>249</v>
      </c>
      <c r="L331">
        <v>1348</v>
      </c>
      <c r="N331">
        <v>1009</v>
      </c>
      <c r="O331" t="s">
        <v>193</v>
      </c>
      <c r="P331" t="s">
        <v>193</v>
      </c>
      <c r="Q331">
        <v>1000</v>
      </c>
      <c r="X331">
        <v>1.8E-3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 t="s">
        <v>6</v>
      </c>
      <c r="AG331">
        <v>1.8E-3</v>
      </c>
      <c r="AH331">
        <v>2</v>
      </c>
      <c r="AI331">
        <v>16782277</v>
      </c>
      <c r="AJ331">
        <v>321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ROW(Source!A201)</f>
        <v>201</v>
      </c>
      <c r="B332">
        <v>16782278</v>
      </c>
      <c r="C332">
        <v>16782271</v>
      </c>
      <c r="D332">
        <v>15197068</v>
      </c>
      <c r="E332">
        <v>1</v>
      </c>
      <c r="F332">
        <v>1</v>
      </c>
      <c r="G332">
        <v>1</v>
      </c>
      <c r="H332">
        <v>3</v>
      </c>
      <c r="I332" t="s">
        <v>255</v>
      </c>
      <c r="J332" t="s">
        <v>257</v>
      </c>
      <c r="K332" t="s">
        <v>256</v>
      </c>
      <c r="L332">
        <v>1339</v>
      </c>
      <c r="N332">
        <v>1007</v>
      </c>
      <c r="O332" t="s">
        <v>95</v>
      </c>
      <c r="P332" t="s">
        <v>95</v>
      </c>
      <c r="Q332">
        <v>1</v>
      </c>
      <c r="X332">
        <v>1.24</v>
      </c>
      <c r="Y332">
        <v>4319.09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6</v>
      </c>
      <c r="AG332">
        <v>1.24</v>
      </c>
      <c r="AH332">
        <v>2</v>
      </c>
      <c r="AI332">
        <v>16782278</v>
      </c>
      <c r="AJ332">
        <v>323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ROW(Source!A210)</f>
        <v>210</v>
      </c>
      <c r="B333">
        <v>16782288</v>
      </c>
      <c r="C333">
        <v>16782287</v>
      </c>
      <c r="D333">
        <v>15430397</v>
      </c>
      <c r="E333">
        <v>1</v>
      </c>
      <c r="F333">
        <v>1</v>
      </c>
      <c r="G333">
        <v>1</v>
      </c>
      <c r="H333">
        <v>1</v>
      </c>
      <c r="I333" t="s">
        <v>695</v>
      </c>
      <c r="J333" t="s">
        <v>6</v>
      </c>
      <c r="K333" t="s">
        <v>696</v>
      </c>
      <c r="L333">
        <v>1191</v>
      </c>
      <c r="N333">
        <v>1013</v>
      </c>
      <c r="O333" t="s">
        <v>660</v>
      </c>
      <c r="P333" t="s">
        <v>660</v>
      </c>
      <c r="Q333">
        <v>1</v>
      </c>
      <c r="X333">
        <v>25.61</v>
      </c>
      <c r="Y333">
        <v>0</v>
      </c>
      <c r="Z333">
        <v>0</v>
      </c>
      <c r="AA333">
        <v>0</v>
      </c>
      <c r="AB333">
        <v>9.4</v>
      </c>
      <c r="AC333">
        <v>0</v>
      </c>
      <c r="AD333">
        <v>1</v>
      </c>
      <c r="AE333">
        <v>1</v>
      </c>
      <c r="AF333" t="s">
        <v>173</v>
      </c>
      <c r="AG333">
        <v>35.341799999999992</v>
      </c>
      <c r="AH333">
        <v>2</v>
      </c>
      <c r="AI333">
        <v>16782288</v>
      </c>
      <c r="AJ333">
        <v>325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ROW(Source!A210)</f>
        <v>210</v>
      </c>
      <c r="B334">
        <v>16782289</v>
      </c>
      <c r="C334">
        <v>16782287</v>
      </c>
      <c r="D334">
        <v>15430395</v>
      </c>
      <c r="E334">
        <v>1</v>
      </c>
      <c r="F334">
        <v>1</v>
      </c>
      <c r="G334">
        <v>1</v>
      </c>
      <c r="H334">
        <v>1</v>
      </c>
      <c r="I334" t="s">
        <v>661</v>
      </c>
      <c r="J334" t="s">
        <v>6</v>
      </c>
      <c r="K334" t="s">
        <v>662</v>
      </c>
      <c r="L334">
        <v>1191</v>
      </c>
      <c r="N334">
        <v>1013</v>
      </c>
      <c r="O334" t="s">
        <v>660</v>
      </c>
      <c r="P334" t="s">
        <v>660</v>
      </c>
      <c r="Q334">
        <v>1</v>
      </c>
      <c r="X334">
        <v>0.1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2</v>
      </c>
      <c r="AF334" t="s">
        <v>172</v>
      </c>
      <c r="AG334">
        <v>0.15</v>
      </c>
      <c r="AH334">
        <v>2</v>
      </c>
      <c r="AI334">
        <v>16782289</v>
      </c>
      <c r="AJ334">
        <v>326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ROW(Source!A210)</f>
        <v>210</v>
      </c>
      <c r="B335">
        <v>16782290</v>
      </c>
      <c r="C335">
        <v>16782287</v>
      </c>
      <c r="D335">
        <v>15249073</v>
      </c>
      <c r="E335">
        <v>1</v>
      </c>
      <c r="F335">
        <v>1</v>
      </c>
      <c r="G335">
        <v>1</v>
      </c>
      <c r="H335">
        <v>2</v>
      </c>
      <c r="I335" t="s">
        <v>674</v>
      </c>
      <c r="J335" t="s">
        <v>675</v>
      </c>
      <c r="K335" t="s">
        <v>676</v>
      </c>
      <c r="L335">
        <v>1368</v>
      </c>
      <c r="N335">
        <v>1011</v>
      </c>
      <c r="O335" t="s">
        <v>666</v>
      </c>
      <c r="P335" t="s">
        <v>666</v>
      </c>
      <c r="Q335">
        <v>1</v>
      </c>
      <c r="X335">
        <v>0.1</v>
      </c>
      <c r="Y335">
        <v>0</v>
      </c>
      <c r="Z335">
        <v>65.709999999999994</v>
      </c>
      <c r="AA335">
        <v>11.6</v>
      </c>
      <c r="AB335">
        <v>0</v>
      </c>
      <c r="AC335">
        <v>0</v>
      </c>
      <c r="AD335">
        <v>1</v>
      </c>
      <c r="AE335">
        <v>0</v>
      </c>
      <c r="AF335" t="s">
        <v>172</v>
      </c>
      <c r="AG335">
        <v>0.15</v>
      </c>
      <c r="AH335">
        <v>2</v>
      </c>
      <c r="AI335">
        <v>16782290</v>
      </c>
      <c r="AJ335">
        <v>327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ROW(Source!A210)</f>
        <v>210</v>
      </c>
      <c r="B336">
        <v>16782291</v>
      </c>
      <c r="C336">
        <v>16782287</v>
      </c>
      <c r="D336">
        <v>15162728</v>
      </c>
      <c r="E336">
        <v>17</v>
      </c>
      <c r="F336">
        <v>1</v>
      </c>
      <c r="G336">
        <v>1</v>
      </c>
      <c r="H336">
        <v>3</v>
      </c>
      <c r="I336" t="s">
        <v>267</v>
      </c>
      <c r="J336" t="s">
        <v>6</v>
      </c>
      <c r="K336" t="s">
        <v>268</v>
      </c>
      <c r="L336">
        <v>1327</v>
      </c>
      <c r="N336">
        <v>1005</v>
      </c>
      <c r="O336" t="s">
        <v>182</v>
      </c>
      <c r="P336" t="s">
        <v>182</v>
      </c>
      <c r="Q336">
        <v>1</v>
      </c>
      <c r="X336">
        <v>102.5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 t="s">
        <v>6</v>
      </c>
      <c r="AG336">
        <v>102.5</v>
      </c>
      <c r="AH336">
        <v>2</v>
      </c>
      <c r="AI336">
        <v>16782291</v>
      </c>
      <c r="AJ336">
        <v>328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ROW(Source!A210)</f>
        <v>210</v>
      </c>
      <c r="B337">
        <v>16782292</v>
      </c>
      <c r="C337">
        <v>16782287</v>
      </c>
      <c r="D337">
        <v>15197694</v>
      </c>
      <c r="E337">
        <v>1</v>
      </c>
      <c r="F337">
        <v>1</v>
      </c>
      <c r="G337">
        <v>1</v>
      </c>
      <c r="H337">
        <v>3</v>
      </c>
      <c r="I337" t="s">
        <v>861</v>
      </c>
      <c r="J337" t="s">
        <v>862</v>
      </c>
      <c r="K337" t="s">
        <v>863</v>
      </c>
      <c r="L337">
        <v>1330</v>
      </c>
      <c r="N337">
        <v>1005</v>
      </c>
      <c r="O337" t="s">
        <v>864</v>
      </c>
      <c r="P337" t="s">
        <v>864</v>
      </c>
      <c r="Q337">
        <v>10</v>
      </c>
      <c r="X337">
        <v>10.5</v>
      </c>
      <c r="Y337">
        <v>34.9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6</v>
      </c>
      <c r="AG337">
        <v>10.5</v>
      </c>
      <c r="AH337">
        <v>2</v>
      </c>
      <c r="AI337">
        <v>16782292</v>
      </c>
      <c r="AJ337">
        <v>331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ROW(Source!A211)</f>
        <v>211</v>
      </c>
      <c r="B338">
        <v>16782288</v>
      </c>
      <c r="C338">
        <v>16782287</v>
      </c>
      <c r="D338">
        <v>15430397</v>
      </c>
      <c r="E338">
        <v>1</v>
      </c>
      <c r="F338">
        <v>1</v>
      </c>
      <c r="G338">
        <v>1</v>
      </c>
      <c r="H338">
        <v>1</v>
      </c>
      <c r="I338" t="s">
        <v>695</v>
      </c>
      <c r="J338" t="s">
        <v>6</v>
      </c>
      <c r="K338" t="s">
        <v>696</v>
      </c>
      <c r="L338">
        <v>1191</v>
      </c>
      <c r="N338">
        <v>1013</v>
      </c>
      <c r="O338" t="s">
        <v>660</v>
      </c>
      <c r="P338" t="s">
        <v>660</v>
      </c>
      <c r="Q338">
        <v>1</v>
      </c>
      <c r="X338">
        <v>25.61</v>
      </c>
      <c r="Y338">
        <v>0</v>
      </c>
      <c r="Z338">
        <v>0</v>
      </c>
      <c r="AA338">
        <v>0</v>
      </c>
      <c r="AB338">
        <v>9.4</v>
      </c>
      <c r="AC338">
        <v>0</v>
      </c>
      <c r="AD338">
        <v>1</v>
      </c>
      <c r="AE338">
        <v>1</v>
      </c>
      <c r="AF338" t="s">
        <v>173</v>
      </c>
      <c r="AG338">
        <v>35.341799999999992</v>
      </c>
      <c r="AH338">
        <v>2</v>
      </c>
      <c r="AI338">
        <v>16782288</v>
      </c>
      <c r="AJ338">
        <v>332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ROW(Source!A211)</f>
        <v>211</v>
      </c>
      <c r="B339">
        <v>16782289</v>
      </c>
      <c r="C339">
        <v>16782287</v>
      </c>
      <c r="D339">
        <v>15430395</v>
      </c>
      <c r="E339">
        <v>1</v>
      </c>
      <c r="F339">
        <v>1</v>
      </c>
      <c r="G339">
        <v>1</v>
      </c>
      <c r="H339">
        <v>1</v>
      </c>
      <c r="I339" t="s">
        <v>661</v>
      </c>
      <c r="J339" t="s">
        <v>6</v>
      </c>
      <c r="K339" t="s">
        <v>662</v>
      </c>
      <c r="L339">
        <v>1191</v>
      </c>
      <c r="N339">
        <v>1013</v>
      </c>
      <c r="O339" t="s">
        <v>660</v>
      </c>
      <c r="P339" t="s">
        <v>660</v>
      </c>
      <c r="Q339">
        <v>1</v>
      </c>
      <c r="X339">
        <v>0.1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2</v>
      </c>
      <c r="AF339" t="s">
        <v>172</v>
      </c>
      <c r="AG339">
        <v>0.15</v>
      </c>
      <c r="AH339">
        <v>2</v>
      </c>
      <c r="AI339">
        <v>16782289</v>
      </c>
      <c r="AJ339">
        <v>333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ROW(Source!A211)</f>
        <v>211</v>
      </c>
      <c r="B340">
        <v>16782290</v>
      </c>
      <c r="C340">
        <v>16782287</v>
      </c>
      <c r="D340">
        <v>15249073</v>
      </c>
      <c r="E340">
        <v>1</v>
      </c>
      <c r="F340">
        <v>1</v>
      </c>
      <c r="G340">
        <v>1</v>
      </c>
      <c r="H340">
        <v>2</v>
      </c>
      <c r="I340" t="s">
        <v>674</v>
      </c>
      <c r="J340" t="s">
        <v>675</v>
      </c>
      <c r="K340" t="s">
        <v>676</v>
      </c>
      <c r="L340">
        <v>1368</v>
      </c>
      <c r="N340">
        <v>1011</v>
      </c>
      <c r="O340" t="s">
        <v>666</v>
      </c>
      <c r="P340" t="s">
        <v>666</v>
      </c>
      <c r="Q340">
        <v>1</v>
      </c>
      <c r="X340">
        <v>0.1</v>
      </c>
      <c r="Y340">
        <v>0</v>
      </c>
      <c r="Z340">
        <v>65.709999999999994</v>
      </c>
      <c r="AA340">
        <v>11.6</v>
      </c>
      <c r="AB340">
        <v>0</v>
      </c>
      <c r="AC340">
        <v>0</v>
      </c>
      <c r="AD340">
        <v>1</v>
      </c>
      <c r="AE340">
        <v>0</v>
      </c>
      <c r="AF340" t="s">
        <v>172</v>
      </c>
      <c r="AG340">
        <v>0.15</v>
      </c>
      <c r="AH340">
        <v>2</v>
      </c>
      <c r="AI340">
        <v>16782290</v>
      </c>
      <c r="AJ340">
        <v>334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ROW(Source!A211)</f>
        <v>211</v>
      </c>
      <c r="B341">
        <v>16782291</v>
      </c>
      <c r="C341">
        <v>16782287</v>
      </c>
      <c r="D341">
        <v>15162728</v>
      </c>
      <c r="E341">
        <v>17</v>
      </c>
      <c r="F341">
        <v>1</v>
      </c>
      <c r="G341">
        <v>1</v>
      </c>
      <c r="H341">
        <v>3</v>
      </c>
      <c r="I341" t="s">
        <v>267</v>
      </c>
      <c r="J341" t="s">
        <v>6</v>
      </c>
      <c r="K341" t="s">
        <v>268</v>
      </c>
      <c r="L341">
        <v>1327</v>
      </c>
      <c r="N341">
        <v>1005</v>
      </c>
      <c r="O341" t="s">
        <v>182</v>
      </c>
      <c r="P341" t="s">
        <v>182</v>
      </c>
      <c r="Q341">
        <v>1</v>
      </c>
      <c r="X341">
        <v>102.5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 t="s">
        <v>6</v>
      </c>
      <c r="AG341">
        <v>102.5</v>
      </c>
      <c r="AH341">
        <v>2</v>
      </c>
      <c r="AI341">
        <v>16782291</v>
      </c>
      <c r="AJ341">
        <v>335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ROW(Source!A211)</f>
        <v>211</v>
      </c>
      <c r="B342">
        <v>16782292</v>
      </c>
      <c r="C342">
        <v>16782287</v>
      </c>
      <c r="D342">
        <v>15197694</v>
      </c>
      <c r="E342">
        <v>1</v>
      </c>
      <c r="F342">
        <v>1</v>
      </c>
      <c r="G342">
        <v>1</v>
      </c>
      <c r="H342">
        <v>3</v>
      </c>
      <c r="I342" t="s">
        <v>861</v>
      </c>
      <c r="J342" t="s">
        <v>862</v>
      </c>
      <c r="K342" t="s">
        <v>863</v>
      </c>
      <c r="L342">
        <v>1330</v>
      </c>
      <c r="N342">
        <v>1005</v>
      </c>
      <c r="O342" t="s">
        <v>864</v>
      </c>
      <c r="P342" t="s">
        <v>864</v>
      </c>
      <c r="Q342">
        <v>10</v>
      </c>
      <c r="X342">
        <v>10.5</v>
      </c>
      <c r="Y342">
        <v>34.9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6</v>
      </c>
      <c r="AG342">
        <v>10.5</v>
      </c>
      <c r="AH342">
        <v>2</v>
      </c>
      <c r="AI342">
        <v>16782292</v>
      </c>
      <c r="AJ342">
        <v>338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ROW(Source!A218)</f>
        <v>218</v>
      </c>
      <c r="B343">
        <v>16782301</v>
      </c>
      <c r="C343">
        <v>16782300</v>
      </c>
      <c r="D343">
        <v>15438286</v>
      </c>
      <c r="E343">
        <v>1</v>
      </c>
      <c r="F343">
        <v>1</v>
      </c>
      <c r="G343">
        <v>1</v>
      </c>
      <c r="H343">
        <v>1</v>
      </c>
      <c r="I343" t="s">
        <v>865</v>
      </c>
      <c r="J343" t="s">
        <v>6</v>
      </c>
      <c r="K343" t="s">
        <v>866</v>
      </c>
      <c r="L343">
        <v>1191</v>
      </c>
      <c r="N343">
        <v>1013</v>
      </c>
      <c r="O343" t="s">
        <v>660</v>
      </c>
      <c r="P343" t="s">
        <v>660</v>
      </c>
      <c r="Q343">
        <v>1</v>
      </c>
      <c r="X343">
        <v>6.68</v>
      </c>
      <c r="Y343">
        <v>0</v>
      </c>
      <c r="Z343">
        <v>0</v>
      </c>
      <c r="AA343">
        <v>0</v>
      </c>
      <c r="AB343">
        <v>9.18</v>
      </c>
      <c r="AC343">
        <v>0</v>
      </c>
      <c r="AD343">
        <v>1</v>
      </c>
      <c r="AE343">
        <v>1</v>
      </c>
      <c r="AF343" t="s">
        <v>173</v>
      </c>
      <c r="AG343">
        <v>9.218399999999999</v>
      </c>
      <c r="AH343">
        <v>2</v>
      </c>
      <c r="AI343">
        <v>16782301</v>
      </c>
      <c r="AJ343">
        <v>339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ROW(Source!A218)</f>
        <v>218</v>
      </c>
      <c r="B344">
        <v>16782302</v>
      </c>
      <c r="C344">
        <v>16782300</v>
      </c>
      <c r="D344">
        <v>15430395</v>
      </c>
      <c r="E344">
        <v>1</v>
      </c>
      <c r="F344">
        <v>1</v>
      </c>
      <c r="G344">
        <v>1</v>
      </c>
      <c r="H344">
        <v>1</v>
      </c>
      <c r="I344" t="s">
        <v>661</v>
      </c>
      <c r="J344" t="s">
        <v>6</v>
      </c>
      <c r="K344" t="s">
        <v>662</v>
      </c>
      <c r="L344">
        <v>1191</v>
      </c>
      <c r="N344">
        <v>1013</v>
      </c>
      <c r="O344" t="s">
        <v>660</v>
      </c>
      <c r="P344" t="s">
        <v>660</v>
      </c>
      <c r="Q344">
        <v>1</v>
      </c>
      <c r="X344">
        <v>0.04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2</v>
      </c>
      <c r="AF344" t="s">
        <v>172</v>
      </c>
      <c r="AG344">
        <v>0.06</v>
      </c>
      <c r="AH344">
        <v>2</v>
      </c>
      <c r="AI344">
        <v>16782302</v>
      </c>
      <c r="AJ344">
        <v>340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ROW(Source!A218)</f>
        <v>218</v>
      </c>
      <c r="B345">
        <v>16782303</v>
      </c>
      <c r="C345">
        <v>16782300</v>
      </c>
      <c r="D345">
        <v>15247974</v>
      </c>
      <c r="E345">
        <v>1</v>
      </c>
      <c r="F345">
        <v>1</v>
      </c>
      <c r="G345">
        <v>1</v>
      </c>
      <c r="H345">
        <v>2</v>
      </c>
      <c r="I345" t="s">
        <v>663</v>
      </c>
      <c r="J345" t="s">
        <v>664</v>
      </c>
      <c r="K345" t="s">
        <v>665</v>
      </c>
      <c r="L345">
        <v>1368</v>
      </c>
      <c r="N345">
        <v>1011</v>
      </c>
      <c r="O345" t="s">
        <v>666</v>
      </c>
      <c r="P345" t="s">
        <v>666</v>
      </c>
      <c r="Q345">
        <v>1</v>
      </c>
      <c r="X345">
        <v>5.0000000000000001E-3</v>
      </c>
      <c r="Y345">
        <v>0</v>
      </c>
      <c r="Z345">
        <v>31.26</v>
      </c>
      <c r="AA345">
        <v>13.5</v>
      </c>
      <c r="AB345">
        <v>0</v>
      </c>
      <c r="AC345">
        <v>0</v>
      </c>
      <c r="AD345">
        <v>1</v>
      </c>
      <c r="AE345">
        <v>0</v>
      </c>
      <c r="AF345" t="s">
        <v>172</v>
      </c>
      <c r="AG345">
        <v>7.4999999999999997E-3</v>
      </c>
      <c r="AH345">
        <v>2</v>
      </c>
      <c r="AI345">
        <v>16782303</v>
      </c>
      <c r="AJ345">
        <v>341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ROW(Source!A218)</f>
        <v>218</v>
      </c>
      <c r="B346">
        <v>16782304</v>
      </c>
      <c r="C346">
        <v>16782300</v>
      </c>
      <c r="D346">
        <v>15249073</v>
      </c>
      <c r="E346">
        <v>1</v>
      </c>
      <c r="F346">
        <v>1</v>
      </c>
      <c r="G346">
        <v>1</v>
      </c>
      <c r="H346">
        <v>2</v>
      </c>
      <c r="I346" t="s">
        <v>674</v>
      </c>
      <c r="J346" t="s">
        <v>675</v>
      </c>
      <c r="K346" t="s">
        <v>676</v>
      </c>
      <c r="L346">
        <v>1368</v>
      </c>
      <c r="N346">
        <v>1011</v>
      </c>
      <c r="O346" t="s">
        <v>666</v>
      </c>
      <c r="P346" t="s">
        <v>666</v>
      </c>
      <c r="Q346">
        <v>1</v>
      </c>
      <c r="X346">
        <v>0.03</v>
      </c>
      <c r="Y346">
        <v>0</v>
      </c>
      <c r="Z346">
        <v>65.709999999999994</v>
      </c>
      <c r="AA346">
        <v>11.6</v>
      </c>
      <c r="AB346">
        <v>0</v>
      </c>
      <c r="AC346">
        <v>0</v>
      </c>
      <c r="AD346">
        <v>1</v>
      </c>
      <c r="AE346">
        <v>0</v>
      </c>
      <c r="AF346" t="s">
        <v>172</v>
      </c>
      <c r="AG346">
        <v>4.4999999999999998E-2</v>
      </c>
      <c r="AH346">
        <v>2</v>
      </c>
      <c r="AI346">
        <v>16782304</v>
      </c>
      <c r="AJ346">
        <v>342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ROW(Source!A218)</f>
        <v>218</v>
      </c>
      <c r="B347">
        <v>16782305</v>
      </c>
      <c r="C347">
        <v>16782300</v>
      </c>
      <c r="D347">
        <v>15169972</v>
      </c>
      <c r="E347">
        <v>1</v>
      </c>
      <c r="F347">
        <v>1</v>
      </c>
      <c r="G347">
        <v>1</v>
      </c>
      <c r="H347">
        <v>3</v>
      </c>
      <c r="I347" t="s">
        <v>867</v>
      </c>
      <c r="J347" t="s">
        <v>868</v>
      </c>
      <c r="K347" t="s">
        <v>869</v>
      </c>
      <c r="L347">
        <v>1355</v>
      </c>
      <c r="N347">
        <v>1010</v>
      </c>
      <c r="O347" t="s">
        <v>292</v>
      </c>
      <c r="P347" t="s">
        <v>292</v>
      </c>
      <c r="Q347">
        <v>100</v>
      </c>
      <c r="X347">
        <v>2.63</v>
      </c>
      <c r="Y347">
        <v>12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6</v>
      </c>
      <c r="AG347">
        <v>2.63</v>
      </c>
      <c r="AH347">
        <v>2</v>
      </c>
      <c r="AI347">
        <v>16782305</v>
      </c>
      <c r="AJ347">
        <v>343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ROW(Source!A218)</f>
        <v>218</v>
      </c>
      <c r="B348">
        <v>16782306</v>
      </c>
      <c r="C348">
        <v>16782300</v>
      </c>
      <c r="D348">
        <v>15170075</v>
      </c>
      <c r="E348">
        <v>1</v>
      </c>
      <c r="F348">
        <v>1</v>
      </c>
      <c r="G348">
        <v>1</v>
      </c>
      <c r="H348">
        <v>3</v>
      </c>
      <c r="I348" t="s">
        <v>870</v>
      </c>
      <c r="J348" t="s">
        <v>871</v>
      </c>
      <c r="K348" t="s">
        <v>872</v>
      </c>
      <c r="L348">
        <v>1356</v>
      </c>
      <c r="N348">
        <v>1010</v>
      </c>
      <c r="O348" t="s">
        <v>748</v>
      </c>
      <c r="P348" t="s">
        <v>748</v>
      </c>
      <c r="Q348">
        <v>1000</v>
      </c>
      <c r="X348">
        <v>0.26300000000000001</v>
      </c>
      <c r="Y348">
        <v>160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6</v>
      </c>
      <c r="AG348">
        <v>0.26300000000000001</v>
      </c>
      <c r="AH348">
        <v>2</v>
      </c>
      <c r="AI348">
        <v>16782306</v>
      </c>
      <c r="AJ348">
        <v>344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ROW(Source!A218)</f>
        <v>218</v>
      </c>
      <c r="B349">
        <v>16782307</v>
      </c>
      <c r="C349">
        <v>16782300</v>
      </c>
      <c r="D349">
        <v>15162756</v>
      </c>
      <c r="E349">
        <v>17</v>
      </c>
      <c r="F349">
        <v>1</v>
      </c>
      <c r="G349">
        <v>1</v>
      </c>
      <c r="H349">
        <v>3</v>
      </c>
      <c r="I349" t="s">
        <v>282</v>
      </c>
      <c r="J349" t="s">
        <v>6</v>
      </c>
      <c r="K349" t="s">
        <v>283</v>
      </c>
      <c r="L349">
        <v>1301</v>
      </c>
      <c r="N349">
        <v>1003</v>
      </c>
      <c r="O349" t="s">
        <v>284</v>
      </c>
      <c r="P349" t="s">
        <v>284</v>
      </c>
      <c r="Q349">
        <v>1</v>
      </c>
      <c r="X349">
        <v>101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 t="s">
        <v>6</v>
      </c>
      <c r="AG349">
        <v>101</v>
      </c>
      <c r="AH349">
        <v>2</v>
      </c>
      <c r="AI349">
        <v>16782307</v>
      </c>
      <c r="AJ349">
        <v>345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ROW(Source!A218)</f>
        <v>218</v>
      </c>
      <c r="B350">
        <v>16782308</v>
      </c>
      <c r="C350">
        <v>16782300</v>
      </c>
      <c r="D350">
        <v>15162763</v>
      </c>
      <c r="E350">
        <v>17</v>
      </c>
      <c r="F350">
        <v>1</v>
      </c>
      <c r="G350">
        <v>1</v>
      </c>
      <c r="H350">
        <v>3</v>
      </c>
      <c r="I350" t="s">
        <v>1082</v>
      </c>
      <c r="J350" t="s">
        <v>6</v>
      </c>
      <c r="K350" t="s">
        <v>1083</v>
      </c>
      <c r="L350">
        <v>1354</v>
      </c>
      <c r="N350">
        <v>1010</v>
      </c>
      <c r="O350" t="s">
        <v>378</v>
      </c>
      <c r="P350" t="s">
        <v>378</v>
      </c>
      <c r="Q350">
        <v>1</v>
      </c>
      <c r="X350">
        <v>7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 t="s">
        <v>6</v>
      </c>
      <c r="AG350">
        <v>7</v>
      </c>
      <c r="AH350">
        <v>3</v>
      </c>
      <c r="AI350">
        <v>-1</v>
      </c>
      <c r="AJ350" t="s">
        <v>6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ROW(Source!A218)</f>
        <v>218</v>
      </c>
      <c r="B351">
        <v>16782309</v>
      </c>
      <c r="C351">
        <v>16782300</v>
      </c>
      <c r="D351">
        <v>15162762</v>
      </c>
      <c r="E351">
        <v>17</v>
      </c>
      <c r="F351">
        <v>1</v>
      </c>
      <c r="G351">
        <v>1</v>
      </c>
      <c r="H351">
        <v>3</v>
      </c>
      <c r="I351" t="s">
        <v>1082</v>
      </c>
      <c r="J351" t="s">
        <v>6</v>
      </c>
      <c r="K351" t="s">
        <v>1084</v>
      </c>
      <c r="L351">
        <v>1354</v>
      </c>
      <c r="N351">
        <v>1010</v>
      </c>
      <c r="O351" t="s">
        <v>378</v>
      </c>
      <c r="P351" t="s">
        <v>378</v>
      </c>
      <c r="Q351">
        <v>1</v>
      </c>
      <c r="X351">
        <v>7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 t="s">
        <v>6</v>
      </c>
      <c r="AG351">
        <v>7</v>
      </c>
      <c r="AH351">
        <v>3</v>
      </c>
      <c r="AI351">
        <v>-1</v>
      </c>
      <c r="AJ351" t="s">
        <v>6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ROW(Source!A218)</f>
        <v>218</v>
      </c>
      <c r="B352">
        <v>16782310</v>
      </c>
      <c r="C352">
        <v>16782300</v>
      </c>
      <c r="D352">
        <v>15162761</v>
      </c>
      <c r="E352">
        <v>17</v>
      </c>
      <c r="F352">
        <v>1</v>
      </c>
      <c r="G352">
        <v>1</v>
      </c>
      <c r="H352">
        <v>3</v>
      </c>
      <c r="I352" t="s">
        <v>1082</v>
      </c>
      <c r="J352" t="s">
        <v>6</v>
      </c>
      <c r="K352" t="s">
        <v>1085</v>
      </c>
      <c r="L352">
        <v>1354</v>
      </c>
      <c r="N352">
        <v>1010</v>
      </c>
      <c r="O352" t="s">
        <v>378</v>
      </c>
      <c r="P352" t="s">
        <v>378</v>
      </c>
      <c r="Q352">
        <v>1</v>
      </c>
      <c r="X352">
        <v>40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 t="s">
        <v>6</v>
      </c>
      <c r="AG352">
        <v>40</v>
      </c>
      <c r="AH352">
        <v>3</v>
      </c>
      <c r="AI352">
        <v>-1</v>
      </c>
      <c r="AJ352" t="s">
        <v>6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ROW(Source!A218)</f>
        <v>218</v>
      </c>
      <c r="B353">
        <v>16782311</v>
      </c>
      <c r="C353">
        <v>16782300</v>
      </c>
      <c r="D353">
        <v>15162759</v>
      </c>
      <c r="E353">
        <v>17</v>
      </c>
      <c r="F353">
        <v>1</v>
      </c>
      <c r="G353">
        <v>1</v>
      </c>
      <c r="H353">
        <v>3</v>
      </c>
      <c r="I353" t="s">
        <v>1082</v>
      </c>
      <c r="J353" t="s">
        <v>6</v>
      </c>
      <c r="K353" t="s">
        <v>1086</v>
      </c>
      <c r="L353">
        <v>1354</v>
      </c>
      <c r="N353">
        <v>1010</v>
      </c>
      <c r="O353" t="s">
        <v>378</v>
      </c>
      <c r="P353" t="s">
        <v>378</v>
      </c>
      <c r="Q353">
        <v>1</v>
      </c>
      <c r="X353">
        <v>8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 t="s">
        <v>6</v>
      </c>
      <c r="AG353">
        <v>8</v>
      </c>
      <c r="AH353">
        <v>3</v>
      </c>
      <c r="AI353">
        <v>-1</v>
      </c>
      <c r="AJ353" t="s">
        <v>6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ROW(Source!A218)</f>
        <v>218</v>
      </c>
      <c r="B354">
        <v>16782312</v>
      </c>
      <c r="C354">
        <v>16782300</v>
      </c>
      <c r="D354">
        <v>15162760</v>
      </c>
      <c r="E354">
        <v>17</v>
      </c>
      <c r="F354">
        <v>1</v>
      </c>
      <c r="G354">
        <v>1</v>
      </c>
      <c r="H354">
        <v>3</v>
      </c>
      <c r="I354" t="s">
        <v>1082</v>
      </c>
      <c r="J354" t="s">
        <v>6</v>
      </c>
      <c r="K354" t="s">
        <v>1087</v>
      </c>
      <c r="L354">
        <v>1354</v>
      </c>
      <c r="N354">
        <v>1010</v>
      </c>
      <c r="O354" t="s">
        <v>378</v>
      </c>
      <c r="P354" t="s">
        <v>378</v>
      </c>
      <c r="Q354">
        <v>1</v>
      </c>
      <c r="X354">
        <v>8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 t="s">
        <v>6</v>
      </c>
      <c r="AG354">
        <v>8</v>
      </c>
      <c r="AH354">
        <v>3</v>
      </c>
      <c r="AI354">
        <v>-1</v>
      </c>
      <c r="AJ354" t="s">
        <v>6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ROW(Source!A219)</f>
        <v>219</v>
      </c>
      <c r="B355">
        <v>16782301</v>
      </c>
      <c r="C355">
        <v>16782300</v>
      </c>
      <c r="D355">
        <v>15438286</v>
      </c>
      <c r="E355">
        <v>1</v>
      </c>
      <c r="F355">
        <v>1</v>
      </c>
      <c r="G355">
        <v>1</v>
      </c>
      <c r="H355">
        <v>1</v>
      </c>
      <c r="I355" t="s">
        <v>865</v>
      </c>
      <c r="J355" t="s">
        <v>6</v>
      </c>
      <c r="K355" t="s">
        <v>866</v>
      </c>
      <c r="L355">
        <v>1191</v>
      </c>
      <c r="N355">
        <v>1013</v>
      </c>
      <c r="O355" t="s">
        <v>660</v>
      </c>
      <c r="P355" t="s">
        <v>660</v>
      </c>
      <c r="Q355">
        <v>1</v>
      </c>
      <c r="X355">
        <v>6.68</v>
      </c>
      <c r="Y355">
        <v>0</v>
      </c>
      <c r="Z355">
        <v>0</v>
      </c>
      <c r="AA355">
        <v>0</v>
      </c>
      <c r="AB355">
        <v>9.18</v>
      </c>
      <c r="AC355">
        <v>0</v>
      </c>
      <c r="AD355">
        <v>1</v>
      </c>
      <c r="AE355">
        <v>1</v>
      </c>
      <c r="AF355" t="s">
        <v>173</v>
      </c>
      <c r="AG355">
        <v>9.218399999999999</v>
      </c>
      <c r="AH355">
        <v>2</v>
      </c>
      <c r="AI355">
        <v>16782301</v>
      </c>
      <c r="AJ355">
        <v>352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ROW(Source!A219)</f>
        <v>219</v>
      </c>
      <c r="B356">
        <v>16782302</v>
      </c>
      <c r="C356">
        <v>16782300</v>
      </c>
      <c r="D356">
        <v>15430395</v>
      </c>
      <c r="E356">
        <v>1</v>
      </c>
      <c r="F356">
        <v>1</v>
      </c>
      <c r="G356">
        <v>1</v>
      </c>
      <c r="H356">
        <v>1</v>
      </c>
      <c r="I356" t="s">
        <v>661</v>
      </c>
      <c r="J356" t="s">
        <v>6</v>
      </c>
      <c r="K356" t="s">
        <v>662</v>
      </c>
      <c r="L356">
        <v>1191</v>
      </c>
      <c r="N356">
        <v>1013</v>
      </c>
      <c r="O356" t="s">
        <v>660</v>
      </c>
      <c r="P356" t="s">
        <v>660</v>
      </c>
      <c r="Q356">
        <v>1</v>
      </c>
      <c r="X356">
        <v>0.04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2</v>
      </c>
      <c r="AF356" t="s">
        <v>172</v>
      </c>
      <c r="AG356">
        <v>0.06</v>
      </c>
      <c r="AH356">
        <v>2</v>
      </c>
      <c r="AI356">
        <v>16782302</v>
      </c>
      <c r="AJ356">
        <v>353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ROW(Source!A219)</f>
        <v>219</v>
      </c>
      <c r="B357">
        <v>16782303</v>
      </c>
      <c r="C357">
        <v>16782300</v>
      </c>
      <c r="D357">
        <v>15247974</v>
      </c>
      <c r="E357">
        <v>1</v>
      </c>
      <c r="F357">
        <v>1</v>
      </c>
      <c r="G357">
        <v>1</v>
      </c>
      <c r="H357">
        <v>2</v>
      </c>
      <c r="I357" t="s">
        <v>663</v>
      </c>
      <c r="J357" t="s">
        <v>664</v>
      </c>
      <c r="K357" t="s">
        <v>665</v>
      </c>
      <c r="L357">
        <v>1368</v>
      </c>
      <c r="N357">
        <v>1011</v>
      </c>
      <c r="O357" t="s">
        <v>666</v>
      </c>
      <c r="P357" t="s">
        <v>666</v>
      </c>
      <c r="Q357">
        <v>1</v>
      </c>
      <c r="X357">
        <v>5.0000000000000001E-3</v>
      </c>
      <c r="Y357">
        <v>0</v>
      </c>
      <c r="Z357">
        <v>31.26</v>
      </c>
      <c r="AA357">
        <v>13.5</v>
      </c>
      <c r="AB357">
        <v>0</v>
      </c>
      <c r="AC357">
        <v>0</v>
      </c>
      <c r="AD357">
        <v>1</v>
      </c>
      <c r="AE357">
        <v>0</v>
      </c>
      <c r="AF357" t="s">
        <v>172</v>
      </c>
      <c r="AG357">
        <v>7.4999999999999997E-3</v>
      </c>
      <c r="AH357">
        <v>2</v>
      </c>
      <c r="AI357">
        <v>16782303</v>
      </c>
      <c r="AJ357">
        <v>354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ROW(Source!A219)</f>
        <v>219</v>
      </c>
      <c r="B358">
        <v>16782304</v>
      </c>
      <c r="C358">
        <v>16782300</v>
      </c>
      <c r="D358">
        <v>15249073</v>
      </c>
      <c r="E358">
        <v>1</v>
      </c>
      <c r="F358">
        <v>1</v>
      </c>
      <c r="G358">
        <v>1</v>
      </c>
      <c r="H358">
        <v>2</v>
      </c>
      <c r="I358" t="s">
        <v>674</v>
      </c>
      <c r="J358" t="s">
        <v>675</v>
      </c>
      <c r="K358" t="s">
        <v>676</v>
      </c>
      <c r="L358">
        <v>1368</v>
      </c>
      <c r="N358">
        <v>1011</v>
      </c>
      <c r="O358" t="s">
        <v>666</v>
      </c>
      <c r="P358" t="s">
        <v>666</v>
      </c>
      <c r="Q358">
        <v>1</v>
      </c>
      <c r="X358">
        <v>0.03</v>
      </c>
      <c r="Y358">
        <v>0</v>
      </c>
      <c r="Z358">
        <v>65.709999999999994</v>
      </c>
      <c r="AA358">
        <v>11.6</v>
      </c>
      <c r="AB358">
        <v>0</v>
      </c>
      <c r="AC358">
        <v>0</v>
      </c>
      <c r="AD358">
        <v>1</v>
      </c>
      <c r="AE358">
        <v>0</v>
      </c>
      <c r="AF358" t="s">
        <v>172</v>
      </c>
      <c r="AG358">
        <v>4.4999999999999998E-2</v>
      </c>
      <c r="AH358">
        <v>2</v>
      </c>
      <c r="AI358">
        <v>16782304</v>
      </c>
      <c r="AJ358">
        <v>355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ROW(Source!A219)</f>
        <v>219</v>
      </c>
      <c r="B359">
        <v>16782305</v>
      </c>
      <c r="C359">
        <v>16782300</v>
      </c>
      <c r="D359">
        <v>15169972</v>
      </c>
      <c r="E359">
        <v>1</v>
      </c>
      <c r="F359">
        <v>1</v>
      </c>
      <c r="G359">
        <v>1</v>
      </c>
      <c r="H359">
        <v>3</v>
      </c>
      <c r="I359" t="s">
        <v>867</v>
      </c>
      <c r="J359" t="s">
        <v>868</v>
      </c>
      <c r="K359" t="s">
        <v>869</v>
      </c>
      <c r="L359">
        <v>1355</v>
      </c>
      <c r="N359">
        <v>1010</v>
      </c>
      <c r="O359" t="s">
        <v>292</v>
      </c>
      <c r="P359" t="s">
        <v>292</v>
      </c>
      <c r="Q359">
        <v>100</v>
      </c>
      <c r="X359">
        <v>2.63</v>
      </c>
      <c r="Y359">
        <v>12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6</v>
      </c>
      <c r="AG359">
        <v>2.63</v>
      </c>
      <c r="AH359">
        <v>2</v>
      </c>
      <c r="AI359">
        <v>16782305</v>
      </c>
      <c r="AJ359">
        <v>356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ROW(Source!A219)</f>
        <v>219</v>
      </c>
      <c r="B360">
        <v>16782306</v>
      </c>
      <c r="C360">
        <v>16782300</v>
      </c>
      <c r="D360">
        <v>15170075</v>
      </c>
      <c r="E360">
        <v>1</v>
      </c>
      <c r="F360">
        <v>1</v>
      </c>
      <c r="G360">
        <v>1</v>
      </c>
      <c r="H360">
        <v>3</v>
      </c>
      <c r="I360" t="s">
        <v>870</v>
      </c>
      <c r="J360" t="s">
        <v>871</v>
      </c>
      <c r="K360" t="s">
        <v>872</v>
      </c>
      <c r="L360">
        <v>1356</v>
      </c>
      <c r="N360">
        <v>1010</v>
      </c>
      <c r="O360" t="s">
        <v>748</v>
      </c>
      <c r="P360" t="s">
        <v>748</v>
      </c>
      <c r="Q360">
        <v>1000</v>
      </c>
      <c r="X360">
        <v>0.26300000000000001</v>
      </c>
      <c r="Y360">
        <v>160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6</v>
      </c>
      <c r="AG360">
        <v>0.26300000000000001</v>
      </c>
      <c r="AH360">
        <v>2</v>
      </c>
      <c r="AI360">
        <v>16782306</v>
      </c>
      <c r="AJ360">
        <v>357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ROW(Source!A219)</f>
        <v>219</v>
      </c>
      <c r="B361">
        <v>16782307</v>
      </c>
      <c r="C361">
        <v>16782300</v>
      </c>
      <c r="D361">
        <v>15162756</v>
      </c>
      <c r="E361">
        <v>17</v>
      </c>
      <c r="F361">
        <v>1</v>
      </c>
      <c r="G361">
        <v>1</v>
      </c>
      <c r="H361">
        <v>3</v>
      </c>
      <c r="I361" t="s">
        <v>282</v>
      </c>
      <c r="J361" t="s">
        <v>6</v>
      </c>
      <c r="K361" t="s">
        <v>283</v>
      </c>
      <c r="L361">
        <v>1301</v>
      </c>
      <c r="N361">
        <v>1003</v>
      </c>
      <c r="O361" t="s">
        <v>284</v>
      </c>
      <c r="P361" t="s">
        <v>284</v>
      </c>
      <c r="Q361">
        <v>1</v>
      </c>
      <c r="X361">
        <v>101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 t="s">
        <v>6</v>
      </c>
      <c r="AG361">
        <v>101</v>
      </c>
      <c r="AH361">
        <v>2</v>
      </c>
      <c r="AI361">
        <v>16782307</v>
      </c>
      <c r="AJ361">
        <v>358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ROW(Source!A219)</f>
        <v>219</v>
      </c>
      <c r="B362">
        <v>16782308</v>
      </c>
      <c r="C362">
        <v>16782300</v>
      </c>
      <c r="D362">
        <v>15162763</v>
      </c>
      <c r="E362">
        <v>17</v>
      </c>
      <c r="F362">
        <v>1</v>
      </c>
      <c r="G362">
        <v>1</v>
      </c>
      <c r="H362">
        <v>3</v>
      </c>
      <c r="I362" t="s">
        <v>1082</v>
      </c>
      <c r="J362" t="s">
        <v>6</v>
      </c>
      <c r="K362" t="s">
        <v>1083</v>
      </c>
      <c r="L362">
        <v>1354</v>
      </c>
      <c r="N362">
        <v>1010</v>
      </c>
      <c r="O362" t="s">
        <v>378</v>
      </c>
      <c r="P362" t="s">
        <v>378</v>
      </c>
      <c r="Q362">
        <v>1</v>
      </c>
      <c r="X362">
        <v>7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 t="s">
        <v>6</v>
      </c>
      <c r="AG362">
        <v>7</v>
      </c>
      <c r="AH362">
        <v>3</v>
      </c>
      <c r="AI362">
        <v>-1</v>
      </c>
      <c r="AJ362" t="s">
        <v>6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ROW(Source!A219)</f>
        <v>219</v>
      </c>
      <c r="B363">
        <v>16782309</v>
      </c>
      <c r="C363">
        <v>16782300</v>
      </c>
      <c r="D363">
        <v>15162762</v>
      </c>
      <c r="E363">
        <v>17</v>
      </c>
      <c r="F363">
        <v>1</v>
      </c>
      <c r="G363">
        <v>1</v>
      </c>
      <c r="H363">
        <v>3</v>
      </c>
      <c r="I363" t="s">
        <v>1082</v>
      </c>
      <c r="J363" t="s">
        <v>6</v>
      </c>
      <c r="K363" t="s">
        <v>1084</v>
      </c>
      <c r="L363">
        <v>1354</v>
      </c>
      <c r="N363">
        <v>1010</v>
      </c>
      <c r="O363" t="s">
        <v>378</v>
      </c>
      <c r="P363" t="s">
        <v>378</v>
      </c>
      <c r="Q363">
        <v>1</v>
      </c>
      <c r="X363">
        <v>7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 t="s">
        <v>6</v>
      </c>
      <c r="AG363">
        <v>7</v>
      </c>
      <c r="AH363">
        <v>3</v>
      </c>
      <c r="AI363">
        <v>-1</v>
      </c>
      <c r="AJ363" t="s">
        <v>6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ROW(Source!A219)</f>
        <v>219</v>
      </c>
      <c r="B364">
        <v>16782310</v>
      </c>
      <c r="C364">
        <v>16782300</v>
      </c>
      <c r="D364">
        <v>15162761</v>
      </c>
      <c r="E364">
        <v>17</v>
      </c>
      <c r="F364">
        <v>1</v>
      </c>
      <c r="G364">
        <v>1</v>
      </c>
      <c r="H364">
        <v>3</v>
      </c>
      <c r="I364" t="s">
        <v>1082</v>
      </c>
      <c r="J364" t="s">
        <v>6</v>
      </c>
      <c r="K364" t="s">
        <v>1085</v>
      </c>
      <c r="L364">
        <v>1354</v>
      </c>
      <c r="N364">
        <v>1010</v>
      </c>
      <c r="O364" t="s">
        <v>378</v>
      </c>
      <c r="P364" t="s">
        <v>378</v>
      </c>
      <c r="Q364">
        <v>1</v>
      </c>
      <c r="X364">
        <v>40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 t="s">
        <v>6</v>
      </c>
      <c r="AG364">
        <v>40</v>
      </c>
      <c r="AH364">
        <v>3</v>
      </c>
      <c r="AI364">
        <v>-1</v>
      </c>
      <c r="AJ364" t="s">
        <v>6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ROW(Source!A219)</f>
        <v>219</v>
      </c>
      <c r="B365">
        <v>16782311</v>
      </c>
      <c r="C365">
        <v>16782300</v>
      </c>
      <c r="D365">
        <v>15162759</v>
      </c>
      <c r="E365">
        <v>17</v>
      </c>
      <c r="F365">
        <v>1</v>
      </c>
      <c r="G365">
        <v>1</v>
      </c>
      <c r="H365">
        <v>3</v>
      </c>
      <c r="I365" t="s">
        <v>1082</v>
      </c>
      <c r="J365" t="s">
        <v>6</v>
      </c>
      <c r="K365" t="s">
        <v>1086</v>
      </c>
      <c r="L365">
        <v>1354</v>
      </c>
      <c r="N365">
        <v>1010</v>
      </c>
      <c r="O365" t="s">
        <v>378</v>
      </c>
      <c r="P365" t="s">
        <v>378</v>
      </c>
      <c r="Q365">
        <v>1</v>
      </c>
      <c r="X365">
        <v>8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 t="s">
        <v>6</v>
      </c>
      <c r="AG365">
        <v>8</v>
      </c>
      <c r="AH365">
        <v>3</v>
      </c>
      <c r="AI365">
        <v>-1</v>
      </c>
      <c r="AJ365" t="s">
        <v>6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ROW(Source!A219)</f>
        <v>219</v>
      </c>
      <c r="B366">
        <v>16782312</v>
      </c>
      <c r="C366">
        <v>16782300</v>
      </c>
      <c r="D366">
        <v>15162760</v>
      </c>
      <c r="E366">
        <v>17</v>
      </c>
      <c r="F366">
        <v>1</v>
      </c>
      <c r="G366">
        <v>1</v>
      </c>
      <c r="H366">
        <v>3</v>
      </c>
      <c r="I366" t="s">
        <v>1082</v>
      </c>
      <c r="J366" t="s">
        <v>6</v>
      </c>
      <c r="K366" t="s">
        <v>1087</v>
      </c>
      <c r="L366">
        <v>1354</v>
      </c>
      <c r="N366">
        <v>1010</v>
      </c>
      <c r="O366" t="s">
        <v>378</v>
      </c>
      <c r="P366" t="s">
        <v>378</v>
      </c>
      <c r="Q366">
        <v>1</v>
      </c>
      <c r="X366">
        <v>8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 t="s">
        <v>6</v>
      </c>
      <c r="AG366">
        <v>8</v>
      </c>
      <c r="AH366">
        <v>3</v>
      </c>
      <c r="AI366">
        <v>-1</v>
      </c>
      <c r="AJ366" t="s">
        <v>6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ROW(Source!A268)</f>
        <v>268</v>
      </c>
      <c r="B367">
        <v>16785694</v>
      </c>
      <c r="C367">
        <v>16782387</v>
      </c>
      <c r="D367">
        <v>15435487</v>
      </c>
      <c r="E367">
        <v>1</v>
      </c>
      <c r="F367">
        <v>1</v>
      </c>
      <c r="G367">
        <v>1</v>
      </c>
      <c r="H367">
        <v>1</v>
      </c>
      <c r="I367" t="s">
        <v>795</v>
      </c>
      <c r="J367" t="s">
        <v>6</v>
      </c>
      <c r="K367" t="s">
        <v>796</v>
      </c>
      <c r="L367">
        <v>1191</v>
      </c>
      <c r="N367">
        <v>1013</v>
      </c>
      <c r="O367" t="s">
        <v>660</v>
      </c>
      <c r="P367" t="s">
        <v>660</v>
      </c>
      <c r="Q367">
        <v>1</v>
      </c>
      <c r="X367">
        <v>22.5</v>
      </c>
      <c r="Y367">
        <v>0</v>
      </c>
      <c r="Z367">
        <v>0</v>
      </c>
      <c r="AA367">
        <v>0</v>
      </c>
      <c r="AB367">
        <v>8.3800000000000008</v>
      </c>
      <c r="AC367">
        <v>0</v>
      </c>
      <c r="AD367">
        <v>1</v>
      </c>
      <c r="AE367">
        <v>1</v>
      </c>
      <c r="AF367" t="s">
        <v>173</v>
      </c>
      <c r="AG367">
        <v>31.049999999999994</v>
      </c>
      <c r="AH367">
        <v>2</v>
      </c>
      <c r="AI367">
        <v>16785694</v>
      </c>
      <c r="AJ367">
        <v>365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ROW(Source!A268)</f>
        <v>268</v>
      </c>
      <c r="B368">
        <v>16785695</v>
      </c>
      <c r="C368">
        <v>16782387</v>
      </c>
      <c r="D368">
        <v>15430395</v>
      </c>
      <c r="E368">
        <v>1</v>
      </c>
      <c r="F368">
        <v>1</v>
      </c>
      <c r="G368">
        <v>1</v>
      </c>
      <c r="H368">
        <v>1</v>
      </c>
      <c r="I368" t="s">
        <v>661</v>
      </c>
      <c r="J368" t="s">
        <v>6</v>
      </c>
      <c r="K368" t="s">
        <v>662</v>
      </c>
      <c r="L368">
        <v>1191</v>
      </c>
      <c r="N368">
        <v>1013</v>
      </c>
      <c r="O368" t="s">
        <v>660</v>
      </c>
      <c r="P368" t="s">
        <v>660</v>
      </c>
      <c r="Q368">
        <v>1</v>
      </c>
      <c r="X368">
        <v>0.36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2</v>
      </c>
      <c r="AF368" t="s">
        <v>172</v>
      </c>
      <c r="AG368">
        <v>0.53999999999999992</v>
      </c>
      <c r="AH368">
        <v>2</v>
      </c>
      <c r="AI368">
        <v>16785695</v>
      </c>
      <c r="AJ368">
        <v>366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ROW(Source!A268)</f>
        <v>268</v>
      </c>
      <c r="B369">
        <v>16785696</v>
      </c>
      <c r="C369">
        <v>16782387</v>
      </c>
      <c r="D369">
        <v>15249073</v>
      </c>
      <c r="E369">
        <v>1</v>
      </c>
      <c r="F369">
        <v>1</v>
      </c>
      <c r="G369">
        <v>1</v>
      </c>
      <c r="H369">
        <v>2</v>
      </c>
      <c r="I369" t="s">
        <v>674</v>
      </c>
      <c r="J369" t="s">
        <v>675</v>
      </c>
      <c r="K369" t="s">
        <v>676</v>
      </c>
      <c r="L369">
        <v>1368</v>
      </c>
      <c r="N369">
        <v>1011</v>
      </c>
      <c r="O369" t="s">
        <v>666</v>
      </c>
      <c r="P369" t="s">
        <v>666</v>
      </c>
      <c r="Q369">
        <v>1</v>
      </c>
      <c r="X369">
        <v>0.36</v>
      </c>
      <c r="Y369">
        <v>0</v>
      </c>
      <c r="Z369">
        <v>65.709999999999994</v>
      </c>
      <c r="AA369">
        <v>11.6</v>
      </c>
      <c r="AB369">
        <v>0</v>
      </c>
      <c r="AC369">
        <v>0</v>
      </c>
      <c r="AD369">
        <v>1</v>
      </c>
      <c r="AE369">
        <v>0</v>
      </c>
      <c r="AF369" t="s">
        <v>172</v>
      </c>
      <c r="AG369">
        <v>0.53999999999999992</v>
      </c>
      <c r="AH369">
        <v>2</v>
      </c>
      <c r="AI369">
        <v>16785696</v>
      </c>
      <c r="AJ369">
        <v>367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ROW(Source!A268)</f>
        <v>268</v>
      </c>
      <c r="B370">
        <v>16785697</v>
      </c>
      <c r="C370">
        <v>16782387</v>
      </c>
      <c r="D370">
        <v>15169941</v>
      </c>
      <c r="E370">
        <v>1</v>
      </c>
      <c r="F370">
        <v>1</v>
      </c>
      <c r="G370">
        <v>1</v>
      </c>
      <c r="H370">
        <v>3</v>
      </c>
      <c r="I370" t="s">
        <v>797</v>
      </c>
      <c r="J370" t="s">
        <v>798</v>
      </c>
      <c r="K370" t="s">
        <v>685</v>
      </c>
      <c r="L370">
        <v>1348</v>
      </c>
      <c r="N370">
        <v>1009</v>
      </c>
      <c r="O370" t="s">
        <v>193</v>
      </c>
      <c r="P370" t="s">
        <v>193</v>
      </c>
      <c r="Q370">
        <v>1000</v>
      </c>
      <c r="X370">
        <v>7.4999999999999997E-3</v>
      </c>
      <c r="Y370">
        <v>9040.01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6</v>
      </c>
      <c r="AG370">
        <v>7.4999999999999997E-3</v>
      </c>
      <c r="AH370">
        <v>2</v>
      </c>
      <c r="AI370">
        <v>16785697</v>
      </c>
      <c r="AJ370">
        <v>368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ROW(Source!A268)</f>
        <v>268</v>
      </c>
      <c r="B371">
        <v>16785698</v>
      </c>
      <c r="C371">
        <v>16782387</v>
      </c>
      <c r="D371">
        <v>15170039</v>
      </c>
      <c r="E371">
        <v>1</v>
      </c>
      <c r="F371">
        <v>1</v>
      </c>
      <c r="G371">
        <v>1</v>
      </c>
      <c r="H371">
        <v>3</v>
      </c>
      <c r="I371" t="s">
        <v>723</v>
      </c>
      <c r="J371" t="s">
        <v>724</v>
      </c>
      <c r="K371" t="s">
        <v>725</v>
      </c>
      <c r="L371">
        <v>1348</v>
      </c>
      <c r="N371">
        <v>1009</v>
      </c>
      <c r="O371" t="s">
        <v>193</v>
      </c>
      <c r="P371" t="s">
        <v>193</v>
      </c>
      <c r="Q371">
        <v>1000</v>
      </c>
      <c r="X371">
        <v>3.0000000000000001E-3</v>
      </c>
      <c r="Y371">
        <v>11978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6</v>
      </c>
      <c r="AG371">
        <v>3.0000000000000001E-3</v>
      </c>
      <c r="AH371">
        <v>2</v>
      </c>
      <c r="AI371">
        <v>16785698</v>
      </c>
      <c r="AJ371">
        <v>369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ROW(Source!A268)</f>
        <v>268</v>
      </c>
      <c r="B372">
        <v>16785699</v>
      </c>
      <c r="C372">
        <v>16782387</v>
      </c>
      <c r="D372">
        <v>15189798</v>
      </c>
      <c r="E372">
        <v>1</v>
      </c>
      <c r="F372">
        <v>1</v>
      </c>
      <c r="G372">
        <v>1</v>
      </c>
      <c r="H372">
        <v>3</v>
      </c>
      <c r="I372" t="s">
        <v>799</v>
      </c>
      <c r="J372" t="s">
        <v>800</v>
      </c>
      <c r="K372" t="s">
        <v>801</v>
      </c>
      <c r="L372">
        <v>1348</v>
      </c>
      <c r="N372">
        <v>1009</v>
      </c>
      <c r="O372" t="s">
        <v>193</v>
      </c>
      <c r="P372" t="s">
        <v>193</v>
      </c>
      <c r="Q372">
        <v>1000</v>
      </c>
      <c r="X372">
        <v>3.0999999999999999E-3</v>
      </c>
      <c r="Y372">
        <v>5989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6</v>
      </c>
      <c r="AG372">
        <v>3.0999999999999999E-3</v>
      </c>
      <c r="AH372">
        <v>2</v>
      </c>
      <c r="AI372">
        <v>16785699</v>
      </c>
      <c r="AJ372">
        <v>370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ROW(Source!A268)</f>
        <v>268</v>
      </c>
      <c r="B373">
        <v>16785700</v>
      </c>
      <c r="C373">
        <v>16782387</v>
      </c>
      <c r="D373">
        <v>15195825</v>
      </c>
      <c r="E373">
        <v>1</v>
      </c>
      <c r="F373">
        <v>1</v>
      </c>
      <c r="G373">
        <v>1</v>
      </c>
      <c r="H373">
        <v>3</v>
      </c>
      <c r="I373" t="s">
        <v>802</v>
      </c>
      <c r="J373" t="s">
        <v>803</v>
      </c>
      <c r="K373" t="s">
        <v>804</v>
      </c>
      <c r="L373">
        <v>1339</v>
      </c>
      <c r="N373">
        <v>1007</v>
      </c>
      <c r="O373" t="s">
        <v>95</v>
      </c>
      <c r="P373" t="s">
        <v>95</v>
      </c>
      <c r="Q373">
        <v>1</v>
      </c>
      <c r="X373">
        <v>0.93</v>
      </c>
      <c r="Y373">
        <v>1980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0.93</v>
      </c>
      <c r="AH373">
        <v>2</v>
      </c>
      <c r="AI373">
        <v>16785700</v>
      </c>
      <c r="AJ373">
        <v>371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ROW(Source!A268)</f>
        <v>268</v>
      </c>
      <c r="B374">
        <v>16785701</v>
      </c>
      <c r="C374">
        <v>16782387</v>
      </c>
      <c r="D374">
        <v>15195929</v>
      </c>
      <c r="E374">
        <v>1</v>
      </c>
      <c r="F374">
        <v>1</v>
      </c>
      <c r="G374">
        <v>1</v>
      </c>
      <c r="H374">
        <v>3</v>
      </c>
      <c r="I374" t="s">
        <v>805</v>
      </c>
      <c r="J374" t="s">
        <v>806</v>
      </c>
      <c r="K374" t="s">
        <v>807</v>
      </c>
      <c r="L374">
        <v>1339</v>
      </c>
      <c r="N374">
        <v>1007</v>
      </c>
      <c r="O374" t="s">
        <v>95</v>
      </c>
      <c r="P374" t="s">
        <v>95</v>
      </c>
      <c r="Q374">
        <v>1</v>
      </c>
      <c r="X374">
        <v>0.01</v>
      </c>
      <c r="Y374">
        <v>832.7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6</v>
      </c>
      <c r="AG374">
        <v>0.01</v>
      </c>
      <c r="AH374">
        <v>2</v>
      </c>
      <c r="AI374">
        <v>16785701</v>
      </c>
      <c r="AJ374">
        <v>372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ROW(Source!A268)</f>
        <v>268</v>
      </c>
      <c r="B375">
        <v>16785702</v>
      </c>
      <c r="C375">
        <v>16782387</v>
      </c>
      <c r="D375">
        <v>15196015</v>
      </c>
      <c r="E375">
        <v>1</v>
      </c>
      <c r="F375">
        <v>1</v>
      </c>
      <c r="G375">
        <v>1</v>
      </c>
      <c r="H375">
        <v>3</v>
      </c>
      <c r="I375" t="s">
        <v>808</v>
      </c>
      <c r="J375" t="s">
        <v>809</v>
      </c>
      <c r="K375" t="s">
        <v>810</v>
      </c>
      <c r="L375">
        <v>1339</v>
      </c>
      <c r="N375">
        <v>1007</v>
      </c>
      <c r="O375" t="s">
        <v>95</v>
      </c>
      <c r="P375" t="s">
        <v>95</v>
      </c>
      <c r="Q375">
        <v>1</v>
      </c>
      <c r="X375">
        <v>0.12</v>
      </c>
      <c r="Y375">
        <v>1320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6</v>
      </c>
      <c r="AG375">
        <v>0.12</v>
      </c>
      <c r="AH375">
        <v>2</v>
      </c>
      <c r="AI375">
        <v>16785702</v>
      </c>
      <c r="AJ375">
        <v>373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ROW(Source!A268)</f>
        <v>268</v>
      </c>
      <c r="B376">
        <v>16785703</v>
      </c>
      <c r="C376">
        <v>16782387</v>
      </c>
      <c r="D376">
        <v>15198455</v>
      </c>
      <c r="E376">
        <v>1</v>
      </c>
      <c r="F376">
        <v>1</v>
      </c>
      <c r="G376">
        <v>1</v>
      </c>
      <c r="H376">
        <v>3</v>
      </c>
      <c r="I376" t="s">
        <v>811</v>
      </c>
      <c r="J376" t="s">
        <v>812</v>
      </c>
      <c r="K376" t="s">
        <v>813</v>
      </c>
      <c r="L376">
        <v>1327</v>
      </c>
      <c r="N376">
        <v>1005</v>
      </c>
      <c r="O376" t="s">
        <v>182</v>
      </c>
      <c r="P376" t="s">
        <v>182</v>
      </c>
      <c r="Q376">
        <v>1</v>
      </c>
      <c r="X376">
        <v>1.45</v>
      </c>
      <c r="Y376">
        <v>5.71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6</v>
      </c>
      <c r="AG376">
        <v>1.45</v>
      </c>
      <c r="AH376">
        <v>2</v>
      </c>
      <c r="AI376">
        <v>16785703</v>
      </c>
      <c r="AJ376">
        <v>374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ROW(Source!A268)</f>
        <v>268</v>
      </c>
      <c r="B377">
        <v>16785704</v>
      </c>
      <c r="C377">
        <v>16782387</v>
      </c>
      <c r="D377">
        <v>15202950</v>
      </c>
      <c r="E377">
        <v>1</v>
      </c>
      <c r="F377">
        <v>1</v>
      </c>
      <c r="G377">
        <v>1</v>
      </c>
      <c r="H377">
        <v>3</v>
      </c>
      <c r="I377" t="s">
        <v>814</v>
      </c>
      <c r="J377" t="s">
        <v>815</v>
      </c>
      <c r="K377" t="s">
        <v>816</v>
      </c>
      <c r="L377">
        <v>1348</v>
      </c>
      <c r="N377">
        <v>1009</v>
      </c>
      <c r="O377" t="s">
        <v>193</v>
      </c>
      <c r="P377" t="s">
        <v>193</v>
      </c>
      <c r="Q377">
        <v>1000</v>
      </c>
      <c r="X377">
        <v>2.5799999999999998E-3</v>
      </c>
      <c r="Y377">
        <v>1695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6</v>
      </c>
      <c r="AG377">
        <v>2.5799999999999998E-3</v>
      </c>
      <c r="AH377">
        <v>2</v>
      </c>
      <c r="AI377">
        <v>16785704</v>
      </c>
      <c r="AJ377">
        <v>375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ROW(Source!A268)</f>
        <v>268</v>
      </c>
      <c r="B378">
        <v>16785705</v>
      </c>
      <c r="C378">
        <v>16782387</v>
      </c>
      <c r="D378">
        <v>15204489</v>
      </c>
      <c r="E378">
        <v>1</v>
      </c>
      <c r="F378">
        <v>1</v>
      </c>
      <c r="G378">
        <v>1</v>
      </c>
      <c r="H378">
        <v>3</v>
      </c>
      <c r="I378" t="s">
        <v>817</v>
      </c>
      <c r="J378" t="s">
        <v>818</v>
      </c>
      <c r="K378" t="s">
        <v>819</v>
      </c>
      <c r="L378">
        <v>1348</v>
      </c>
      <c r="N378">
        <v>1009</v>
      </c>
      <c r="O378" t="s">
        <v>193</v>
      </c>
      <c r="P378" t="s">
        <v>193</v>
      </c>
      <c r="Q378">
        <v>1000</v>
      </c>
      <c r="X378">
        <v>3.0100000000000001E-3</v>
      </c>
      <c r="Y378">
        <v>15255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6</v>
      </c>
      <c r="AG378">
        <v>3.0100000000000001E-3</v>
      </c>
      <c r="AH378">
        <v>2</v>
      </c>
      <c r="AI378">
        <v>16785705</v>
      </c>
      <c r="AJ378">
        <v>376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ROW(Source!A269)</f>
        <v>269</v>
      </c>
      <c r="B379">
        <v>16785694</v>
      </c>
      <c r="C379">
        <v>16782387</v>
      </c>
      <c r="D379">
        <v>15435487</v>
      </c>
      <c r="E379">
        <v>1</v>
      </c>
      <c r="F379">
        <v>1</v>
      </c>
      <c r="G379">
        <v>1</v>
      </c>
      <c r="H379">
        <v>1</v>
      </c>
      <c r="I379" t="s">
        <v>795</v>
      </c>
      <c r="J379" t="s">
        <v>6</v>
      </c>
      <c r="K379" t="s">
        <v>796</v>
      </c>
      <c r="L379">
        <v>1191</v>
      </c>
      <c r="N379">
        <v>1013</v>
      </c>
      <c r="O379" t="s">
        <v>660</v>
      </c>
      <c r="P379" t="s">
        <v>660</v>
      </c>
      <c r="Q379">
        <v>1</v>
      </c>
      <c r="X379">
        <v>22.5</v>
      </c>
      <c r="Y379">
        <v>0</v>
      </c>
      <c r="Z379">
        <v>0</v>
      </c>
      <c r="AA379">
        <v>0</v>
      </c>
      <c r="AB379">
        <v>8.3800000000000008</v>
      </c>
      <c r="AC379">
        <v>0</v>
      </c>
      <c r="AD379">
        <v>1</v>
      </c>
      <c r="AE379">
        <v>1</v>
      </c>
      <c r="AF379" t="s">
        <v>173</v>
      </c>
      <c r="AG379">
        <v>31.049999999999994</v>
      </c>
      <c r="AH379">
        <v>2</v>
      </c>
      <c r="AI379">
        <v>16785694</v>
      </c>
      <c r="AJ379">
        <v>377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ROW(Source!A269)</f>
        <v>269</v>
      </c>
      <c r="B380">
        <v>16785695</v>
      </c>
      <c r="C380">
        <v>16782387</v>
      </c>
      <c r="D380">
        <v>15430395</v>
      </c>
      <c r="E380">
        <v>1</v>
      </c>
      <c r="F380">
        <v>1</v>
      </c>
      <c r="G380">
        <v>1</v>
      </c>
      <c r="H380">
        <v>1</v>
      </c>
      <c r="I380" t="s">
        <v>661</v>
      </c>
      <c r="J380" t="s">
        <v>6</v>
      </c>
      <c r="K380" t="s">
        <v>662</v>
      </c>
      <c r="L380">
        <v>1191</v>
      </c>
      <c r="N380">
        <v>1013</v>
      </c>
      <c r="O380" t="s">
        <v>660</v>
      </c>
      <c r="P380" t="s">
        <v>660</v>
      </c>
      <c r="Q380">
        <v>1</v>
      </c>
      <c r="X380">
        <v>0.36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2</v>
      </c>
      <c r="AF380" t="s">
        <v>172</v>
      </c>
      <c r="AG380">
        <v>0.53999999999999992</v>
      </c>
      <c r="AH380">
        <v>2</v>
      </c>
      <c r="AI380">
        <v>16785695</v>
      </c>
      <c r="AJ380">
        <v>378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ROW(Source!A269)</f>
        <v>269</v>
      </c>
      <c r="B381">
        <v>16785696</v>
      </c>
      <c r="C381">
        <v>16782387</v>
      </c>
      <c r="D381">
        <v>15249073</v>
      </c>
      <c r="E381">
        <v>1</v>
      </c>
      <c r="F381">
        <v>1</v>
      </c>
      <c r="G381">
        <v>1</v>
      </c>
      <c r="H381">
        <v>2</v>
      </c>
      <c r="I381" t="s">
        <v>674</v>
      </c>
      <c r="J381" t="s">
        <v>675</v>
      </c>
      <c r="K381" t="s">
        <v>676</v>
      </c>
      <c r="L381">
        <v>1368</v>
      </c>
      <c r="N381">
        <v>1011</v>
      </c>
      <c r="O381" t="s">
        <v>666</v>
      </c>
      <c r="P381" t="s">
        <v>666</v>
      </c>
      <c r="Q381">
        <v>1</v>
      </c>
      <c r="X381">
        <v>0.36</v>
      </c>
      <c r="Y381">
        <v>0</v>
      </c>
      <c r="Z381">
        <v>65.709999999999994</v>
      </c>
      <c r="AA381">
        <v>11.6</v>
      </c>
      <c r="AB381">
        <v>0</v>
      </c>
      <c r="AC381">
        <v>0</v>
      </c>
      <c r="AD381">
        <v>1</v>
      </c>
      <c r="AE381">
        <v>0</v>
      </c>
      <c r="AF381" t="s">
        <v>172</v>
      </c>
      <c r="AG381">
        <v>0.53999999999999992</v>
      </c>
      <c r="AH381">
        <v>2</v>
      </c>
      <c r="AI381">
        <v>16785696</v>
      </c>
      <c r="AJ381">
        <v>379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ROW(Source!A269)</f>
        <v>269</v>
      </c>
      <c r="B382">
        <v>16785697</v>
      </c>
      <c r="C382">
        <v>16782387</v>
      </c>
      <c r="D382">
        <v>15169941</v>
      </c>
      <c r="E382">
        <v>1</v>
      </c>
      <c r="F382">
        <v>1</v>
      </c>
      <c r="G382">
        <v>1</v>
      </c>
      <c r="H382">
        <v>3</v>
      </c>
      <c r="I382" t="s">
        <v>797</v>
      </c>
      <c r="J382" t="s">
        <v>798</v>
      </c>
      <c r="K382" t="s">
        <v>685</v>
      </c>
      <c r="L382">
        <v>1348</v>
      </c>
      <c r="N382">
        <v>1009</v>
      </c>
      <c r="O382" t="s">
        <v>193</v>
      </c>
      <c r="P382" t="s">
        <v>193</v>
      </c>
      <c r="Q382">
        <v>1000</v>
      </c>
      <c r="X382">
        <v>7.4999999999999997E-3</v>
      </c>
      <c r="Y382">
        <v>9040.01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6</v>
      </c>
      <c r="AG382">
        <v>7.4999999999999997E-3</v>
      </c>
      <c r="AH382">
        <v>2</v>
      </c>
      <c r="AI382">
        <v>16785697</v>
      </c>
      <c r="AJ382">
        <v>380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ROW(Source!A269)</f>
        <v>269</v>
      </c>
      <c r="B383">
        <v>16785698</v>
      </c>
      <c r="C383">
        <v>16782387</v>
      </c>
      <c r="D383">
        <v>15170039</v>
      </c>
      <c r="E383">
        <v>1</v>
      </c>
      <c r="F383">
        <v>1</v>
      </c>
      <c r="G383">
        <v>1</v>
      </c>
      <c r="H383">
        <v>3</v>
      </c>
      <c r="I383" t="s">
        <v>723</v>
      </c>
      <c r="J383" t="s">
        <v>724</v>
      </c>
      <c r="K383" t="s">
        <v>725</v>
      </c>
      <c r="L383">
        <v>1348</v>
      </c>
      <c r="N383">
        <v>1009</v>
      </c>
      <c r="O383" t="s">
        <v>193</v>
      </c>
      <c r="P383" t="s">
        <v>193</v>
      </c>
      <c r="Q383">
        <v>1000</v>
      </c>
      <c r="X383">
        <v>3.0000000000000001E-3</v>
      </c>
      <c r="Y383">
        <v>11978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6</v>
      </c>
      <c r="AG383">
        <v>3.0000000000000001E-3</v>
      </c>
      <c r="AH383">
        <v>2</v>
      </c>
      <c r="AI383">
        <v>16785698</v>
      </c>
      <c r="AJ383">
        <v>381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ROW(Source!A269)</f>
        <v>269</v>
      </c>
      <c r="B384">
        <v>16785699</v>
      </c>
      <c r="C384">
        <v>16782387</v>
      </c>
      <c r="D384">
        <v>15189798</v>
      </c>
      <c r="E384">
        <v>1</v>
      </c>
      <c r="F384">
        <v>1</v>
      </c>
      <c r="G384">
        <v>1</v>
      </c>
      <c r="H384">
        <v>3</v>
      </c>
      <c r="I384" t="s">
        <v>799</v>
      </c>
      <c r="J384" t="s">
        <v>800</v>
      </c>
      <c r="K384" t="s">
        <v>801</v>
      </c>
      <c r="L384">
        <v>1348</v>
      </c>
      <c r="N384">
        <v>1009</v>
      </c>
      <c r="O384" t="s">
        <v>193</v>
      </c>
      <c r="P384" t="s">
        <v>193</v>
      </c>
      <c r="Q384">
        <v>1000</v>
      </c>
      <c r="X384">
        <v>3.0999999999999999E-3</v>
      </c>
      <c r="Y384">
        <v>5989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6</v>
      </c>
      <c r="AG384">
        <v>3.0999999999999999E-3</v>
      </c>
      <c r="AH384">
        <v>2</v>
      </c>
      <c r="AI384">
        <v>16785699</v>
      </c>
      <c r="AJ384">
        <v>382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ROW(Source!A269)</f>
        <v>269</v>
      </c>
      <c r="B385">
        <v>16785700</v>
      </c>
      <c r="C385">
        <v>16782387</v>
      </c>
      <c r="D385">
        <v>15195825</v>
      </c>
      <c r="E385">
        <v>1</v>
      </c>
      <c r="F385">
        <v>1</v>
      </c>
      <c r="G385">
        <v>1</v>
      </c>
      <c r="H385">
        <v>3</v>
      </c>
      <c r="I385" t="s">
        <v>802</v>
      </c>
      <c r="J385" t="s">
        <v>803</v>
      </c>
      <c r="K385" t="s">
        <v>804</v>
      </c>
      <c r="L385">
        <v>1339</v>
      </c>
      <c r="N385">
        <v>1007</v>
      </c>
      <c r="O385" t="s">
        <v>95</v>
      </c>
      <c r="P385" t="s">
        <v>95</v>
      </c>
      <c r="Q385">
        <v>1</v>
      </c>
      <c r="X385">
        <v>0.93</v>
      </c>
      <c r="Y385">
        <v>1980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6</v>
      </c>
      <c r="AG385">
        <v>0.93</v>
      </c>
      <c r="AH385">
        <v>2</v>
      </c>
      <c r="AI385">
        <v>16785700</v>
      </c>
      <c r="AJ385">
        <v>383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ROW(Source!A269)</f>
        <v>269</v>
      </c>
      <c r="B386">
        <v>16785701</v>
      </c>
      <c r="C386">
        <v>16782387</v>
      </c>
      <c r="D386">
        <v>15195929</v>
      </c>
      <c r="E386">
        <v>1</v>
      </c>
      <c r="F386">
        <v>1</v>
      </c>
      <c r="G386">
        <v>1</v>
      </c>
      <c r="H386">
        <v>3</v>
      </c>
      <c r="I386" t="s">
        <v>805</v>
      </c>
      <c r="J386" t="s">
        <v>806</v>
      </c>
      <c r="K386" t="s">
        <v>807</v>
      </c>
      <c r="L386">
        <v>1339</v>
      </c>
      <c r="N386">
        <v>1007</v>
      </c>
      <c r="O386" t="s">
        <v>95</v>
      </c>
      <c r="P386" t="s">
        <v>95</v>
      </c>
      <c r="Q386">
        <v>1</v>
      </c>
      <c r="X386">
        <v>0.01</v>
      </c>
      <c r="Y386">
        <v>832.7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6</v>
      </c>
      <c r="AG386">
        <v>0.01</v>
      </c>
      <c r="AH386">
        <v>2</v>
      </c>
      <c r="AI386">
        <v>16785701</v>
      </c>
      <c r="AJ386">
        <v>384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ROW(Source!A269)</f>
        <v>269</v>
      </c>
      <c r="B387">
        <v>16785702</v>
      </c>
      <c r="C387">
        <v>16782387</v>
      </c>
      <c r="D387">
        <v>15196015</v>
      </c>
      <c r="E387">
        <v>1</v>
      </c>
      <c r="F387">
        <v>1</v>
      </c>
      <c r="G387">
        <v>1</v>
      </c>
      <c r="H387">
        <v>3</v>
      </c>
      <c r="I387" t="s">
        <v>808</v>
      </c>
      <c r="J387" t="s">
        <v>809</v>
      </c>
      <c r="K387" t="s">
        <v>810</v>
      </c>
      <c r="L387">
        <v>1339</v>
      </c>
      <c r="N387">
        <v>1007</v>
      </c>
      <c r="O387" t="s">
        <v>95</v>
      </c>
      <c r="P387" t="s">
        <v>95</v>
      </c>
      <c r="Q387">
        <v>1</v>
      </c>
      <c r="X387">
        <v>0.12</v>
      </c>
      <c r="Y387">
        <v>1320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6</v>
      </c>
      <c r="AG387">
        <v>0.12</v>
      </c>
      <c r="AH387">
        <v>2</v>
      </c>
      <c r="AI387">
        <v>16785702</v>
      </c>
      <c r="AJ387">
        <v>385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ROW(Source!A269)</f>
        <v>269</v>
      </c>
      <c r="B388">
        <v>16785703</v>
      </c>
      <c r="C388">
        <v>16782387</v>
      </c>
      <c r="D388">
        <v>15198455</v>
      </c>
      <c r="E388">
        <v>1</v>
      </c>
      <c r="F388">
        <v>1</v>
      </c>
      <c r="G388">
        <v>1</v>
      </c>
      <c r="H388">
        <v>3</v>
      </c>
      <c r="I388" t="s">
        <v>811</v>
      </c>
      <c r="J388" t="s">
        <v>812</v>
      </c>
      <c r="K388" t="s">
        <v>813</v>
      </c>
      <c r="L388">
        <v>1327</v>
      </c>
      <c r="N388">
        <v>1005</v>
      </c>
      <c r="O388" t="s">
        <v>182</v>
      </c>
      <c r="P388" t="s">
        <v>182</v>
      </c>
      <c r="Q388">
        <v>1</v>
      </c>
      <c r="X388">
        <v>1.45</v>
      </c>
      <c r="Y388">
        <v>5.71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6</v>
      </c>
      <c r="AG388">
        <v>1.45</v>
      </c>
      <c r="AH388">
        <v>2</v>
      </c>
      <c r="AI388">
        <v>16785703</v>
      </c>
      <c r="AJ388">
        <v>386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ROW(Source!A269)</f>
        <v>269</v>
      </c>
      <c r="B389">
        <v>16785704</v>
      </c>
      <c r="C389">
        <v>16782387</v>
      </c>
      <c r="D389">
        <v>15202950</v>
      </c>
      <c r="E389">
        <v>1</v>
      </c>
      <c r="F389">
        <v>1</v>
      </c>
      <c r="G389">
        <v>1</v>
      </c>
      <c r="H389">
        <v>3</v>
      </c>
      <c r="I389" t="s">
        <v>814</v>
      </c>
      <c r="J389" t="s">
        <v>815</v>
      </c>
      <c r="K389" t="s">
        <v>816</v>
      </c>
      <c r="L389">
        <v>1348</v>
      </c>
      <c r="N389">
        <v>1009</v>
      </c>
      <c r="O389" t="s">
        <v>193</v>
      </c>
      <c r="P389" t="s">
        <v>193</v>
      </c>
      <c r="Q389">
        <v>1000</v>
      </c>
      <c r="X389">
        <v>2.5799999999999998E-3</v>
      </c>
      <c r="Y389">
        <v>1695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6</v>
      </c>
      <c r="AG389">
        <v>2.5799999999999998E-3</v>
      </c>
      <c r="AH389">
        <v>2</v>
      </c>
      <c r="AI389">
        <v>16785704</v>
      </c>
      <c r="AJ389">
        <v>387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ROW(Source!A269)</f>
        <v>269</v>
      </c>
      <c r="B390">
        <v>16785705</v>
      </c>
      <c r="C390">
        <v>16782387</v>
      </c>
      <c r="D390">
        <v>15204489</v>
      </c>
      <c r="E390">
        <v>1</v>
      </c>
      <c r="F390">
        <v>1</v>
      </c>
      <c r="G390">
        <v>1</v>
      </c>
      <c r="H390">
        <v>3</v>
      </c>
      <c r="I390" t="s">
        <v>817</v>
      </c>
      <c r="J390" t="s">
        <v>818</v>
      </c>
      <c r="K390" t="s">
        <v>819</v>
      </c>
      <c r="L390">
        <v>1348</v>
      </c>
      <c r="N390">
        <v>1009</v>
      </c>
      <c r="O390" t="s">
        <v>193</v>
      </c>
      <c r="P390" t="s">
        <v>193</v>
      </c>
      <c r="Q390">
        <v>1000</v>
      </c>
      <c r="X390">
        <v>3.0100000000000001E-3</v>
      </c>
      <c r="Y390">
        <v>15255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6</v>
      </c>
      <c r="AG390">
        <v>3.0100000000000001E-3</v>
      </c>
      <c r="AH390">
        <v>2</v>
      </c>
      <c r="AI390">
        <v>16785705</v>
      </c>
      <c r="AJ390">
        <v>388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ROW(Source!A270)</f>
        <v>270</v>
      </c>
      <c r="B391">
        <v>16782413</v>
      </c>
      <c r="C391">
        <v>16782412</v>
      </c>
      <c r="D391">
        <v>15435099</v>
      </c>
      <c r="E391">
        <v>1</v>
      </c>
      <c r="F391">
        <v>1</v>
      </c>
      <c r="G391">
        <v>1</v>
      </c>
      <c r="H391">
        <v>1</v>
      </c>
      <c r="I391" t="s">
        <v>793</v>
      </c>
      <c r="J391" t="s">
        <v>6</v>
      </c>
      <c r="K391" t="s">
        <v>794</v>
      </c>
      <c r="L391">
        <v>1191</v>
      </c>
      <c r="N391">
        <v>1013</v>
      </c>
      <c r="O391" t="s">
        <v>660</v>
      </c>
      <c r="P391" t="s">
        <v>660</v>
      </c>
      <c r="Q391">
        <v>1</v>
      </c>
      <c r="X391">
        <v>36.299999999999997</v>
      </c>
      <c r="Y391">
        <v>0</v>
      </c>
      <c r="Z391">
        <v>0</v>
      </c>
      <c r="AA391">
        <v>0</v>
      </c>
      <c r="AB391">
        <v>8.64</v>
      </c>
      <c r="AC391">
        <v>0</v>
      </c>
      <c r="AD391">
        <v>1</v>
      </c>
      <c r="AE391">
        <v>1</v>
      </c>
      <c r="AF391" t="s">
        <v>173</v>
      </c>
      <c r="AG391">
        <v>50.093999999999987</v>
      </c>
      <c r="AH391">
        <v>2</v>
      </c>
      <c r="AI391">
        <v>16782413</v>
      </c>
      <c r="AJ391">
        <v>389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ROW(Source!A270)</f>
        <v>270</v>
      </c>
      <c r="B392">
        <v>16782414</v>
      </c>
      <c r="C392">
        <v>16782412</v>
      </c>
      <c r="D392">
        <v>15430395</v>
      </c>
      <c r="E392">
        <v>1</v>
      </c>
      <c r="F392">
        <v>1</v>
      </c>
      <c r="G392">
        <v>1</v>
      </c>
      <c r="H392">
        <v>1</v>
      </c>
      <c r="I392" t="s">
        <v>661</v>
      </c>
      <c r="J392" t="s">
        <v>6</v>
      </c>
      <c r="K392" t="s">
        <v>662</v>
      </c>
      <c r="L392">
        <v>1191</v>
      </c>
      <c r="N392">
        <v>1013</v>
      </c>
      <c r="O392" t="s">
        <v>660</v>
      </c>
      <c r="P392" t="s">
        <v>660</v>
      </c>
      <c r="Q392">
        <v>1</v>
      </c>
      <c r="X392">
        <v>0.56000000000000005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2</v>
      </c>
      <c r="AF392" t="s">
        <v>172</v>
      </c>
      <c r="AG392">
        <v>0.84000000000000008</v>
      </c>
      <c r="AH392">
        <v>2</v>
      </c>
      <c r="AI392">
        <v>16782414</v>
      </c>
      <c r="AJ392">
        <v>390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ROW(Source!A270)</f>
        <v>270</v>
      </c>
      <c r="B393">
        <v>16782415</v>
      </c>
      <c r="C393">
        <v>16782412</v>
      </c>
      <c r="D393">
        <v>15249073</v>
      </c>
      <c r="E393">
        <v>1</v>
      </c>
      <c r="F393">
        <v>1</v>
      </c>
      <c r="G393">
        <v>1</v>
      </c>
      <c r="H393">
        <v>2</v>
      </c>
      <c r="I393" t="s">
        <v>674</v>
      </c>
      <c r="J393" t="s">
        <v>675</v>
      </c>
      <c r="K393" t="s">
        <v>676</v>
      </c>
      <c r="L393">
        <v>1368</v>
      </c>
      <c r="N393">
        <v>1011</v>
      </c>
      <c r="O393" t="s">
        <v>666</v>
      </c>
      <c r="P393" t="s">
        <v>666</v>
      </c>
      <c r="Q393">
        <v>1</v>
      </c>
      <c r="X393">
        <v>0.56000000000000005</v>
      </c>
      <c r="Y393">
        <v>0</v>
      </c>
      <c r="Z393">
        <v>65.709999999999994</v>
      </c>
      <c r="AA393">
        <v>11.6</v>
      </c>
      <c r="AB393">
        <v>0</v>
      </c>
      <c r="AC393">
        <v>0</v>
      </c>
      <c r="AD393">
        <v>1</v>
      </c>
      <c r="AE393">
        <v>0</v>
      </c>
      <c r="AF393" t="s">
        <v>172</v>
      </c>
      <c r="AG393">
        <v>0.84000000000000008</v>
      </c>
      <c r="AH393">
        <v>2</v>
      </c>
      <c r="AI393">
        <v>16782415</v>
      </c>
      <c r="AJ393">
        <v>391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ROW(Source!A270)</f>
        <v>270</v>
      </c>
      <c r="B394">
        <v>16782416</v>
      </c>
      <c r="C394">
        <v>16782412</v>
      </c>
      <c r="D394">
        <v>15170043</v>
      </c>
      <c r="E394">
        <v>1</v>
      </c>
      <c r="F394">
        <v>1</v>
      </c>
      <c r="G394">
        <v>1</v>
      </c>
      <c r="H394">
        <v>3</v>
      </c>
      <c r="I394" t="s">
        <v>873</v>
      </c>
      <c r="J394" t="s">
        <v>874</v>
      </c>
      <c r="K394" t="s">
        <v>875</v>
      </c>
      <c r="L394">
        <v>1348</v>
      </c>
      <c r="N394">
        <v>1009</v>
      </c>
      <c r="O394" t="s">
        <v>193</v>
      </c>
      <c r="P394" t="s">
        <v>193</v>
      </c>
      <c r="Q394">
        <v>1000</v>
      </c>
      <c r="X394">
        <v>7.2500000000000004E-3</v>
      </c>
      <c r="Y394">
        <v>8475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6</v>
      </c>
      <c r="AG394">
        <v>7.2500000000000004E-3</v>
      </c>
      <c r="AH394">
        <v>2</v>
      </c>
      <c r="AI394">
        <v>16782416</v>
      </c>
      <c r="AJ394">
        <v>392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ROW(Source!A270)</f>
        <v>270</v>
      </c>
      <c r="B395">
        <v>16782417</v>
      </c>
      <c r="C395">
        <v>16782412</v>
      </c>
      <c r="D395">
        <v>15170059</v>
      </c>
      <c r="E395">
        <v>1</v>
      </c>
      <c r="F395">
        <v>1</v>
      </c>
      <c r="G395">
        <v>1</v>
      </c>
      <c r="H395">
        <v>3</v>
      </c>
      <c r="I395" t="s">
        <v>876</v>
      </c>
      <c r="J395" t="s">
        <v>877</v>
      </c>
      <c r="K395" t="s">
        <v>878</v>
      </c>
      <c r="L395">
        <v>1348</v>
      </c>
      <c r="N395">
        <v>1009</v>
      </c>
      <c r="O395" t="s">
        <v>193</v>
      </c>
      <c r="P395" t="s">
        <v>193</v>
      </c>
      <c r="Q395">
        <v>1000</v>
      </c>
      <c r="X395">
        <v>2.2000000000000001E-3</v>
      </c>
      <c r="Y395">
        <v>8475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6</v>
      </c>
      <c r="AG395">
        <v>2.2000000000000001E-3</v>
      </c>
      <c r="AH395">
        <v>2</v>
      </c>
      <c r="AI395">
        <v>16782417</v>
      </c>
      <c r="AJ395">
        <v>393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ROW(Source!A270)</f>
        <v>270</v>
      </c>
      <c r="B396">
        <v>16782418</v>
      </c>
      <c r="C396">
        <v>16782412</v>
      </c>
      <c r="D396">
        <v>15195521</v>
      </c>
      <c r="E396">
        <v>1</v>
      </c>
      <c r="F396">
        <v>1</v>
      </c>
      <c r="G396">
        <v>1</v>
      </c>
      <c r="H396">
        <v>3</v>
      </c>
      <c r="I396" t="s">
        <v>879</v>
      </c>
      <c r="J396" t="s">
        <v>880</v>
      </c>
      <c r="K396" t="s">
        <v>881</v>
      </c>
      <c r="L396">
        <v>1339</v>
      </c>
      <c r="N396">
        <v>1007</v>
      </c>
      <c r="O396" t="s">
        <v>95</v>
      </c>
      <c r="P396" t="s">
        <v>95</v>
      </c>
      <c r="Q396">
        <v>1</v>
      </c>
      <c r="X396">
        <v>1.43</v>
      </c>
      <c r="Y396">
        <v>1784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6</v>
      </c>
      <c r="AG396">
        <v>1.43</v>
      </c>
      <c r="AH396">
        <v>2</v>
      </c>
      <c r="AI396">
        <v>16782418</v>
      </c>
      <c r="AJ396">
        <v>394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ROW(Source!A270)</f>
        <v>270</v>
      </c>
      <c r="B397">
        <v>16782419</v>
      </c>
      <c r="C397">
        <v>16782412</v>
      </c>
      <c r="D397">
        <v>15196007</v>
      </c>
      <c r="E397">
        <v>1</v>
      </c>
      <c r="F397">
        <v>1</v>
      </c>
      <c r="G397">
        <v>1</v>
      </c>
      <c r="H397">
        <v>3</v>
      </c>
      <c r="I397" t="s">
        <v>882</v>
      </c>
      <c r="J397" t="s">
        <v>883</v>
      </c>
      <c r="K397" t="s">
        <v>884</v>
      </c>
      <c r="L397">
        <v>1339</v>
      </c>
      <c r="N397">
        <v>1007</v>
      </c>
      <c r="O397" t="s">
        <v>95</v>
      </c>
      <c r="P397" t="s">
        <v>95</v>
      </c>
      <c r="Q397">
        <v>1</v>
      </c>
      <c r="X397">
        <v>0.14000000000000001</v>
      </c>
      <c r="Y397">
        <v>1375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6</v>
      </c>
      <c r="AG397">
        <v>0.14000000000000001</v>
      </c>
      <c r="AH397">
        <v>2</v>
      </c>
      <c r="AI397">
        <v>16782419</v>
      </c>
      <c r="AJ397">
        <v>395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ROW(Source!A270)</f>
        <v>270</v>
      </c>
      <c r="B398">
        <v>16782420</v>
      </c>
      <c r="C398">
        <v>16782412</v>
      </c>
      <c r="D398">
        <v>15198446</v>
      </c>
      <c r="E398">
        <v>1</v>
      </c>
      <c r="F398">
        <v>1</v>
      </c>
      <c r="G398">
        <v>1</v>
      </c>
      <c r="H398">
        <v>3</v>
      </c>
      <c r="I398" t="s">
        <v>885</v>
      </c>
      <c r="J398" t="s">
        <v>886</v>
      </c>
      <c r="K398" t="s">
        <v>887</v>
      </c>
      <c r="L398">
        <v>1327</v>
      </c>
      <c r="N398">
        <v>1005</v>
      </c>
      <c r="O398" t="s">
        <v>182</v>
      </c>
      <c r="P398" t="s">
        <v>182</v>
      </c>
      <c r="Q398">
        <v>1</v>
      </c>
      <c r="X398">
        <v>105</v>
      </c>
      <c r="Y398">
        <v>3.25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6</v>
      </c>
      <c r="AG398">
        <v>105</v>
      </c>
      <c r="AH398">
        <v>2</v>
      </c>
      <c r="AI398">
        <v>16782420</v>
      </c>
      <c r="AJ398">
        <v>396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ROW(Source!A271)</f>
        <v>271</v>
      </c>
      <c r="B399">
        <v>16782413</v>
      </c>
      <c r="C399">
        <v>16782412</v>
      </c>
      <c r="D399">
        <v>15435099</v>
      </c>
      <c r="E399">
        <v>1</v>
      </c>
      <c r="F399">
        <v>1</v>
      </c>
      <c r="G399">
        <v>1</v>
      </c>
      <c r="H399">
        <v>1</v>
      </c>
      <c r="I399" t="s">
        <v>793</v>
      </c>
      <c r="J399" t="s">
        <v>6</v>
      </c>
      <c r="K399" t="s">
        <v>794</v>
      </c>
      <c r="L399">
        <v>1191</v>
      </c>
      <c r="N399">
        <v>1013</v>
      </c>
      <c r="O399" t="s">
        <v>660</v>
      </c>
      <c r="P399" t="s">
        <v>660</v>
      </c>
      <c r="Q399">
        <v>1</v>
      </c>
      <c r="X399">
        <v>36.299999999999997</v>
      </c>
      <c r="Y399">
        <v>0</v>
      </c>
      <c r="Z399">
        <v>0</v>
      </c>
      <c r="AA399">
        <v>0</v>
      </c>
      <c r="AB399">
        <v>8.64</v>
      </c>
      <c r="AC399">
        <v>0</v>
      </c>
      <c r="AD399">
        <v>1</v>
      </c>
      <c r="AE399">
        <v>1</v>
      </c>
      <c r="AF399" t="s">
        <v>173</v>
      </c>
      <c r="AG399">
        <v>50.093999999999987</v>
      </c>
      <c r="AH399">
        <v>2</v>
      </c>
      <c r="AI399">
        <v>16782413</v>
      </c>
      <c r="AJ399">
        <v>397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ROW(Source!A271)</f>
        <v>271</v>
      </c>
      <c r="B400">
        <v>16782414</v>
      </c>
      <c r="C400">
        <v>16782412</v>
      </c>
      <c r="D400">
        <v>15430395</v>
      </c>
      <c r="E400">
        <v>1</v>
      </c>
      <c r="F400">
        <v>1</v>
      </c>
      <c r="G400">
        <v>1</v>
      </c>
      <c r="H400">
        <v>1</v>
      </c>
      <c r="I400" t="s">
        <v>661</v>
      </c>
      <c r="J400" t="s">
        <v>6</v>
      </c>
      <c r="K400" t="s">
        <v>662</v>
      </c>
      <c r="L400">
        <v>1191</v>
      </c>
      <c r="N400">
        <v>1013</v>
      </c>
      <c r="O400" t="s">
        <v>660</v>
      </c>
      <c r="P400" t="s">
        <v>660</v>
      </c>
      <c r="Q400">
        <v>1</v>
      </c>
      <c r="X400">
        <v>0.56000000000000005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2</v>
      </c>
      <c r="AF400" t="s">
        <v>172</v>
      </c>
      <c r="AG400">
        <v>0.84000000000000008</v>
      </c>
      <c r="AH400">
        <v>2</v>
      </c>
      <c r="AI400">
        <v>16782414</v>
      </c>
      <c r="AJ400">
        <v>398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ROW(Source!A271)</f>
        <v>271</v>
      </c>
      <c r="B401">
        <v>16782415</v>
      </c>
      <c r="C401">
        <v>16782412</v>
      </c>
      <c r="D401">
        <v>15249073</v>
      </c>
      <c r="E401">
        <v>1</v>
      </c>
      <c r="F401">
        <v>1</v>
      </c>
      <c r="G401">
        <v>1</v>
      </c>
      <c r="H401">
        <v>2</v>
      </c>
      <c r="I401" t="s">
        <v>674</v>
      </c>
      <c r="J401" t="s">
        <v>675</v>
      </c>
      <c r="K401" t="s">
        <v>676</v>
      </c>
      <c r="L401">
        <v>1368</v>
      </c>
      <c r="N401">
        <v>1011</v>
      </c>
      <c r="O401" t="s">
        <v>666</v>
      </c>
      <c r="P401" t="s">
        <v>666</v>
      </c>
      <c r="Q401">
        <v>1</v>
      </c>
      <c r="X401">
        <v>0.56000000000000005</v>
      </c>
      <c r="Y401">
        <v>0</v>
      </c>
      <c r="Z401">
        <v>65.709999999999994</v>
      </c>
      <c r="AA401">
        <v>11.6</v>
      </c>
      <c r="AB401">
        <v>0</v>
      </c>
      <c r="AC401">
        <v>0</v>
      </c>
      <c r="AD401">
        <v>1</v>
      </c>
      <c r="AE401">
        <v>0</v>
      </c>
      <c r="AF401" t="s">
        <v>172</v>
      </c>
      <c r="AG401">
        <v>0.84000000000000008</v>
      </c>
      <c r="AH401">
        <v>2</v>
      </c>
      <c r="AI401">
        <v>16782415</v>
      </c>
      <c r="AJ401">
        <v>399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ROW(Source!A271)</f>
        <v>271</v>
      </c>
      <c r="B402">
        <v>16782416</v>
      </c>
      <c r="C402">
        <v>16782412</v>
      </c>
      <c r="D402">
        <v>15170043</v>
      </c>
      <c r="E402">
        <v>1</v>
      </c>
      <c r="F402">
        <v>1</v>
      </c>
      <c r="G402">
        <v>1</v>
      </c>
      <c r="H402">
        <v>3</v>
      </c>
      <c r="I402" t="s">
        <v>873</v>
      </c>
      <c r="J402" t="s">
        <v>874</v>
      </c>
      <c r="K402" t="s">
        <v>875</v>
      </c>
      <c r="L402">
        <v>1348</v>
      </c>
      <c r="N402">
        <v>1009</v>
      </c>
      <c r="O402" t="s">
        <v>193</v>
      </c>
      <c r="P402" t="s">
        <v>193</v>
      </c>
      <c r="Q402">
        <v>1000</v>
      </c>
      <c r="X402">
        <v>7.2500000000000004E-3</v>
      </c>
      <c r="Y402">
        <v>8475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6</v>
      </c>
      <c r="AG402">
        <v>7.2500000000000004E-3</v>
      </c>
      <c r="AH402">
        <v>2</v>
      </c>
      <c r="AI402">
        <v>16782416</v>
      </c>
      <c r="AJ402">
        <v>400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ROW(Source!A271)</f>
        <v>271</v>
      </c>
      <c r="B403">
        <v>16782417</v>
      </c>
      <c r="C403">
        <v>16782412</v>
      </c>
      <c r="D403">
        <v>15170059</v>
      </c>
      <c r="E403">
        <v>1</v>
      </c>
      <c r="F403">
        <v>1</v>
      </c>
      <c r="G403">
        <v>1</v>
      </c>
      <c r="H403">
        <v>3</v>
      </c>
      <c r="I403" t="s">
        <v>876</v>
      </c>
      <c r="J403" t="s">
        <v>877</v>
      </c>
      <c r="K403" t="s">
        <v>878</v>
      </c>
      <c r="L403">
        <v>1348</v>
      </c>
      <c r="N403">
        <v>1009</v>
      </c>
      <c r="O403" t="s">
        <v>193</v>
      </c>
      <c r="P403" t="s">
        <v>193</v>
      </c>
      <c r="Q403">
        <v>1000</v>
      </c>
      <c r="X403">
        <v>2.2000000000000001E-3</v>
      </c>
      <c r="Y403">
        <v>8475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6</v>
      </c>
      <c r="AG403">
        <v>2.2000000000000001E-3</v>
      </c>
      <c r="AH403">
        <v>2</v>
      </c>
      <c r="AI403">
        <v>16782417</v>
      </c>
      <c r="AJ403">
        <v>401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ROW(Source!A271)</f>
        <v>271</v>
      </c>
      <c r="B404">
        <v>16782418</v>
      </c>
      <c r="C404">
        <v>16782412</v>
      </c>
      <c r="D404">
        <v>15195521</v>
      </c>
      <c r="E404">
        <v>1</v>
      </c>
      <c r="F404">
        <v>1</v>
      </c>
      <c r="G404">
        <v>1</v>
      </c>
      <c r="H404">
        <v>3</v>
      </c>
      <c r="I404" t="s">
        <v>879</v>
      </c>
      <c r="J404" t="s">
        <v>880</v>
      </c>
      <c r="K404" t="s">
        <v>881</v>
      </c>
      <c r="L404">
        <v>1339</v>
      </c>
      <c r="N404">
        <v>1007</v>
      </c>
      <c r="O404" t="s">
        <v>95</v>
      </c>
      <c r="P404" t="s">
        <v>95</v>
      </c>
      <c r="Q404">
        <v>1</v>
      </c>
      <c r="X404">
        <v>1.43</v>
      </c>
      <c r="Y404">
        <v>1784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6</v>
      </c>
      <c r="AG404">
        <v>1.43</v>
      </c>
      <c r="AH404">
        <v>2</v>
      </c>
      <c r="AI404">
        <v>16782418</v>
      </c>
      <c r="AJ404">
        <v>402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ROW(Source!A271)</f>
        <v>271</v>
      </c>
      <c r="B405">
        <v>16782419</v>
      </c>
      <c r="C405">
        <v>16782412</v>
      </c>
      <c r="D405">
        <v>15196007</v>
      </c>
      <c r="E405">
        <v>1</v>
      </c>
      <c r="F405">
        <v>1</v>
      </c>
      <c r="G405">
        <v>1</v>
      </c>
      <c r="H405">
        <v>3</v>
      </c>
      <c r="I405" t="s">
        <v>882</v>
      </c>
      <c r="J405" t="s">
        <v>883</v>
      </c>
      <c r="K405" t="s">
        <v>884</v>
      </c>
      <c r="L405">
        <v>1339</v>
      </c>
      <c r="N405">
        <v>1007</v>
      </c>
      <c r="O405" t="s">
        <v>95</v>
      </c>
      <c r="P405" t="s">
        <v>95</v>
      </c>
      <c r="Q405">
        <v>1</v>
      </c>
      <c r="X405">
        <v>0.14000000000000001</v>
      </c>
      <c r="Y405">
        <v>1375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6</v>
      </c>
      <c r="AG405">
        <v>0.14000000000000001</v>
      </c>
      <c r="AH405">
        <v>2</v>
      </c>
      <c r="AI405">
        <v>16782419</v>
      </c>
      <c r="AJ405">
        <v>403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ROW(Source!A271)</f>
        <v>271</v>
      </c>
      <c r="B406">
        <v>16782420</v>
      </c>
      <c r="C406">
        <v>16782412</v>
      </c>
      <c r="D406">
        <v>15198446</v>
      </c>
      <c r="E406">
        <v>1</v>
      </c>
      <c r="F406">
        <v>1</v>
      </c>
      <c r="G406">
        <v>1</v>
      </c>
      <c r="H406">
        <v>3</v>
      </c>
      <c r="I406" t="s">
        <v>885</v>
      </c>
      <c r="J406" t="s">
        <v>886</v>
      </c>
      <c r="K406" t="s">
        <v>887</v>
      </c>
      <c r="L406">
        <v>1327</v>
      </c>
      <c r="N406">
        <v>1005</v>
      </c>
      <c r="O406" t="s">
        <v>182</v>
      </c>
      <c r="P406" t="s">
        <v>182</v>
      </c>
      <c r="Q406">
        <v>1</v>
      </c>
      <c r="X406">
        <v>105</v>
      </c>
      <c r="Y406">
        <v>3.25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6</v>
      </c>
      <c r="AG406">
        <v>105</v>
      </c>
      <c r="AH406">
        <v>2</v>
      </c>
      <c r="AI406">
        <v>16782420</v>
      </c>
      <c r="AJ406">
        <v>404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ROW(Source!A272)</f>
        <v>272</v>
      </c>
      <c r="B407">
        <v>16783219</v>
      </c>
      <c r="C407">
        <v>16783218</v>
      </c>
      <c r="D407">
        <v>15435487</v>
      </c>
      <c r="E407">
        <v>1</v>
      </c>
      <c r="F407">
        <v>1</v>
      </c>
      <c r="G407">
        <v>1</v>
      </c>
      <c r="H407">
        <v>1</v>
      </c>
      <c r="I407" t="s">
        <v>795</v>
      </c>
      <c r="J407" t="s">
        <v>6</v>
      </c>
      <c r="K407" t="s">
        <v>796</v>
      </c>
      <c r="L407">
        <v>1191</v>
      </c>
      <c r="N407">
        <v>1013</v>
      </c>
      <c r="O407" t="s">
        <v>660</v>
      </c>
      <c r="P407" t="s">
        <v>660</v>
      </c>
      <c r="Q407">
        <v>1</v>
      </c>
      <c r="X407">
        <v>8.98</v>
      </c>
      <c r="Y407">
        <v>0</v>
      </c>
      <c r="Z407">
        <v>0</v>
      </c>
      <c r="AA407">
        <v>0</v>
      </c>
      <c r="AB407">
        <v>8.3800000000000008</v>
      </c>
      <c r="AC407">
        <v>0</v>
      </c>
      <c r="AD407">
        <v>1</v>
      </c>
      <c r="AE407">
        <v>1</v>
      </c>
      <c r="AF407" t="s">
        <v>173</v>
      </c>
      <c r="AG407">
        <v>12.3924</v>
      </c>
      <c r="AH407">
        <v>2</v>
      </c>
      <c r="AI407">
        <v>16783219</v>
      </c>
      <c r="AJ407">
        <v>405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ROW(Source!A272)</f>
        <v>272</v>
      </c>
      <c r="B408">
        <v>16783220</v>
      </c>
      <c r="C408">
        <v>16783218</v>
      </c>
      <c r="D408">
        <v>15430395</v>
      </c>
      <c r="E408">
        <v>1</v>
      </c>
      <c r="F408">
        <v>1</v>
      </c>
      <c r="G408">
        <v>1</v>
      </c>
      <c r="H408">
        <v>1</v>
      </c>
      <c r="I408" t="s">
        <v>661</v>
      </c>
      <c r="J408" t="s">
        <v>6</v>
      </c>
      <c r="K408" t="s">
        <v>662</v>
      </c>
      <c r="L408">
        <v>1191</v>
      </c>
      <c r="N408">
        <v>1013</v>
      </c>
      <c r="O408" t="s">
        <v>660</v>
      </c>
      <c r="P408" t="s">
        <v>660</v>
      </c>
      <c r="Q408">
        <v>1</v>
      </c>
      <c r="X408">
        <v>0.2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2</v>
      </c>
      <c r="AF408" t="s">
        <v>172</v>
      </c>
      <c r="AG408">
        <v>0.3</v>
      </c>
      <c r="AH408">
        <v>2</v>
      </c>
      <c r="AI408">
        <v>16783220</v>
      </c>
      <c r="AJ408">
        <v>406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ROW(Source!A272)</f>
        <v>272</v>
      </c>
      <c r="B409">
        <v>16783221</v>
      </c>
      <c r="C409">
        <v>16783218</v>
      </c>
      <c r="D409">
        <v>15247970</v>
      </c>
      <c r="E409">
        <v>1</v>
      </c>
      <c r="F409">
        <v>1</v>
      </c>
      <c r="G409">
        <v>1</v>
      </c>
      <c r="H409">
        <v>2</v>
      </c>
      <c r="I409" t="s">
        <v>888</v>
      </c>
      <c r="J409" t="s">
        <v>889</v>
      </c>
      <c r="K409" t="s">
        <v>890</v>
      </c>
      <c r="L409">
        <v>1368</v>
      </c>
      <c r="N409">
        <v>1011</v>
      </c>
      <c r="O409" t="s">
        <v>666</v>
      </c>
      <c r="P409" t="s">
        <v>666</v>
      </c>
      <c r="Q409">
        <v>1</v>
      </c>
      <c r="X409">
        <v>0.06</v>
      </c>
      <c r="Y409">
        <v>0</v>
      </c>
      <c r="Z409">
        <v>27.66</v>
      </c>
      <c r="AA409">
        <v>11.6</v>
      </c>
      <c r="AB409">
        <v>0</v>
      </c>
      <c r="AC409">
        <v>0</v>
      </c>
      <c r="AD409">
        <v>1</v>
      </c>
      <c r="AE409">
        <v>0</v>
      </c>
      <c r="AF409" t="s">
        <v>172</v>
      </c>
      <c r="AG409">
        <v>0.09</v>
      </c>
      <c r="AH409">
        <v>2</v>
      </c>
      <c r="AI409">
        <v>16783221</v>
      </c>
      <c r="AJ409">
        <v>407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ROW(Source!A272)</f>
        <v>272</v>
      </c>
      <c r="B410">
        <v>16783222</v>
      </c>
      <c r="C410">
        <v>16783218</v>
      </c>
      <c r="D410">
        <v>15249073</v>
      </c>
      <c r="E410">
        <v>1</v>
      </c>
      <c r="F410">
        <v>1</v>
      </c>
      <c r="G410">
        <v>1</v>
      </c>
      <c r="H410">
        <v>2</v>
      </c>
      <c r="I410" t="s">
        <v>674</v>
      </c>
      <c r="J410" t="s">
        <v>675</v>
      </c>
      <c r="K410" t="s">
        <v>676</v>
      </c>
      <c r="L410">
        <v>1368</v>
      </c>
      <c r="N410">
        <v>1011</v>
      </c>
      <c r="O410" t="s">
        <v>666</v>
      </c>
      <c r="P410" t="s">
        <v>666</v>
      </c>
      <c r="Q410">
        <v>1</v>
      </c>
      <c r="X410">
        <v>0.14000000000000001</v>
      </c>
      <c r="Y410">
        <v>0</v>
      </c>
      <c r="Z410">
        <v>65.709999999999994</v>
      </c>
      <c r="AA410">
        <v>11.6</v>
      </c>
      <c r="AB410">
        <v>0</v>
      </c>
      <c r="AC410">
        <v>0</v>
      </c>
      <c r="AD410">
        <v>1</v>
      </c>
      <c r="AE410">
        <v>0</v>
      </c>
      <c r="AF410" t="s">
        <v>172</v>
      </c>
      <c r="AG410">
        <v>0.21000000000000002</v>
      </c>
      <c r="AH410">
        <v>2</v>
      </c>
      <c r="AI410">
        <v>16783222</v>
      </c>
      <c r="AJ410">
        <v>408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ROW(Source!A272)</f>
        <v>272</v>
      </c>
      <c r="B411">
        <v>16783223</v>
      </c>
      <c r="C411">
        <v>16783218</v>
      </c>
      <c r="D411">
        <v>15249933</v>
      </c>
      <c r="E411">
        <v>1</v>
      </c>
      <c r="F411">
        <v>1</v>
      </c>
      <c r="G411">
        <v>1</v>
      </c>
      <c r="H411">
        <v>2</v>
      </c>
      <c r="I411" t="s">
        <v>891</v>
      </c>
      <c r="J411" t="s">
        <v>892</v>
      </c>
      <c r="K411" t="s">
        <v>893</v>
      </c>
      <c r="L411">
        <v>1368</v>
      </c>
      <c r="N411">
        <v>1011</v>
      </c>
      <c r="O411" t="s">
        <v>666</v>
      </c>
      <c r="P411" t="s">
        <v>666</v>
      </c>
      <c r="Q411">
        <v>1</v>
      </c>
      <c r="X411">
        <v>7.48</v>
      </c>
      <c r="Y411">
        <v>0</v>
      </c>
      <c r="Z411">
        <v>6.82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172</v>
      </c>
      <c r="AG411">
        <v>11.22</v>
      </c>
      <c r="AH411">
        <v>2</v>
      </c>
      <c r="AI411">
        <v>16783223</v>
      </c>
      <c r="AJ411">
        <v>409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ROW(Source!A272)</f>
        <v>272</v>
      </c>
      <c r="B412">
        <v>16783224</v>
      </c>
      <c r="C412">
        <v>16783218</v>
      </c>
      <c r="D412">
        <v>15167286</v>
      </c>
      <c r="E412">
        <v>1</v>
      </c>
      <c r="F412">
        <v>1</v>
      </c>
      <c r="G412">
        <v>1</v>
      </c>
      <c r="H412">
        <v>3</v>
      </c>
      <c r="I412" t="s">
        <v>822</v>
      </c>
      <c r="J412" t="s">
        <v>823</v>
      </c>
      <c r="K412" t="s">
        <v>824</v>
      </c>
      <c r="L412">
        <v>1339</v>
      </c>
      <c r="N412">
        <v>1007</v>
      </c>
      <c r="O412" t="s">
        <v>95</v>
      </c>
      <c r="P412" t="s">
        <v>95</v>
      </c>
      <c r="Q412">
        <v>1</v>
      </c>
      <c r="X412">
        <v>0.01</v>
      </c>
      <c r="Y412">
        <v>2.44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6</v>
      </c>
      <c r="AG412">
        <v>0.01</v>
      </c>
      <c r="AH412">
        <v>2</v>
      </c>
      <c r="AI412">
        <v>16783224</v>
      </c>
      <c r="AJ412">
        <v>410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ROW(Source!A272)</f>
        <v>272</v>
      </c>
      <c r="B413">
        <v>16783225</v>
      </c>
      <c r="C413">
        <v>16783218</v>
      </c>
      <c r="D413">
        <v>15171018</v>
      </c>
      <c r="E413">
        <v>1</v>
      </c>
      <c r="F413">
        <v>1</v>
      </c>
      <c r="G413">
        <v>1</v>
      </c>
      <c r="H413">
        <v>3</v>
      </c>
      <c r="I413" t="s">
        <v>726</v>
      </c>
      <c r="J413" t="s">
        <v>727</v>
      </c>
      <c r="K413" t="s">
        <v>728</v>
      </c>
      <c r="L413">
        <v>1346</v>
      </c>
      <c r="N413">
        <v>1009</v>
      </c>
      <c r="O413" t="s">
        <v>201</v>
      </c>
      <c r="P413" t="s">
        <v>201</v>
      </c>
      <c r="Q413">
        <v>1</v>
      </c>
      <c r="X413">
        <v>1</v>
      </c>
      <c r="Y413">
        <v>1.82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6</v>
      </c>
      <c r="AG413">
        <v>1</v>
      </c>
      <c r="AH413">
        <v>2</v>
      </c>
      <c r="AI413">
        <v>16783225</v>
      </c>
      <c r="AJ413">
        <v>411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ROW(Source!A272)</f>
        <v>272</v>
      </c>
      <c r="B414">
        <v>16783226</v>
      </c>
      <c r="C414">
        <v>16783218</v>
      </c>
      <c r="D414">
        <v>15162541</v>
      </c>
      <c r="E414">
        <v>17</v>
      </c>
      <c r="F414">
        <v>1</v>
      </c>
      <c r="G414">
        <v>1</v>
      </c>
      <c r="H414">
        <v>3</v>
      </c>
      <c r="I414" t="s">
        <v>321</v>
      </c>
      <c r="J414" t="s">
        <v>6</v>
      </c>
      <c r="K414" t="s">
        <v>322</v>
      </c>
      <c r="L414">
        <v>1346</v>
      </c>
      <c r="N414">
        <v>1009</v>
      </c>
      <c r="O414" t="s">
        <v>201</v>
      </c>
      <c r="P414" t="s">
        <v>201</v>
      </c>
      <c r="Q414">
        <v>1</v>
      </c>
      <c r="X414">
        <v>13.8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 t="s">
        <v>6</v>
      </c>
      <c r="AG414">
        <v>13.8</v>
      </c>
      <c r="AH414">
        <v>2</v>
      </c>
      <c r="AI414">
        <v>16783226</v>
      </c>
      <c r="AJ414">
        <v>412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ROW(Source!A273)</f>
        <v>273</v>
      </c>
      <c r="B415">
        <v>16783219</v>
      </c>
      <c r="C415">
        <v>16783218</v>
      </c>
      <c r="D415">
        <v>15435487</v>
      </c>
      <c r="E415">
        <v>1</v>
      </c>
      <c r="F415">
        <v>1</v>
      </c>
      <c r="G415">
        <v>1</v>
      </c>
      <c r="H415">
        <v>1</v>
      </c>
      <c r="I415" t="s">
        <v>795</v>
      </c>
      <c r="J415" t="s">
        <v>6</v>
      </c>
      <c r="K415" t="s">
        <v>796</v>
      </c>
      <c r="L415">
        <v>1191</v>
      </c>
      <c r="N415">
        <v>1013</v>
      </c>
      <c r="O415" t="s">
        <v>660</v>
      </c>
      <c r="P415" t="s">
        <v>660</v>
      </c>
      <c r="Q415">
        <v>1</v>
      </c>
      <c r="X415">
        <v>8.98</v>
      </c>
      <c r="Y415">
        <v>0</v>
      </c>
      <c r="Z415">
        <v>0</v>
      </c>
      <c r="AA415">
        <v>0</v>
      </c>
      <c r="AB415">
        <v>8.3800000000000008</v>
      </c>
      <c r="AC415">
        <v>0</v>
      </c>
      <c r="AD415">
        <v>1</v>
      </c>
      <c r="AE415">
        <v>1</v>
      </c>
      <c r="AF415" t="s">
        <v>173</v>
      </c>
      <c r="AG415">
        <v>12.3924</v>
      </c>
      <c r="AH415">
        <v>2</v>
      </c>
      <c r="AI415">
        <v>16783219</v>
      </c>
      <c r="AJ415">
        <v>414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ROW(Source!A273)</f>
        <v>273</v>
      </c>
      <c r="B416">
        <v>16783220</v>
      </c>
      <c r="C416">
        <v>16783218</v>
      </c>
      <c r="D416">
        <v>15430395</v>
      </c>
      <c r="E416">
        <v>1</v>
      </c>
      <c r="F416">
        <v>1</v>
      </c>
      <c r="G416">
        <v>1</v>
      </c>
      <c r="H416">
        <v>1</v>
      </c>
      <c r="I416" t="s">
        <v>661</v>
      </c>
      <c r="J416" t="s">
        <v>6</v>
      </c>
      <c r="K416" t="s">
        <v>662</v>
      </c>
      <c r="L416">
        <v>1191</v>
      </c>
      <c r="N416">
        <v>1013</v>
      </c>
      <c r="O416" t="s">
        <v>660</v>
      </c>
      <c r="P416" t="s">
        <v>660</v>
      </c>
      <c r="Q416">
        <v>1</v>
      </c>
      <c r="X416">
        <v>0.2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2</v>
      </c>
      <c r="AF416" t="s">
        <v>172</v>
      </c>
      <c r="AG416">
        <v>0.3</v>
      </c>
      <c r="AH416">
        <v>2</v>
      </c>
      <c r="AI416">
        <v>16783220</v>
      </c>
      <c r="AJ416">
        <v>415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ROW(Source!A273)</f>
        <v>273</v>
      </c>
      <c r="B417">
        <v>16783221</v>
      </c>
      <c r="C417">
        <v>16783218</v>
      </c>
      <c r="D417">
        <v>15247970</v>
      </c>
      <c r="E417">
        <v>1</v>
      </c>
      <c r="F417">
        <v>1</v>
      </c>
      <c r="G417">
        <v>1</v>
      </c>
      <c r="H417">
        <v>2</v>
      </c>
      <c r="I417" t="s">
        <v>888</v>
      </c>
      <c r="J417" t="s">
        <v>889</v>
      </c>
      <c r="K417" t="s">
        <v>890</v>
      </c>
      <c r="L417">
        <v>1368</v>
      </c>
      <c r="N417">
        <v>1011</v>
      </c>
      <c r="O417" t="s">
        <v>666</v>
      </c>
      <c r="P417" t="s">
        <v>666</v>
      </c>
      <c r="Q417">
        <v>1</v>
      </c>
      <c r="X417">
        <v>0.06</v>
      </c>
      <c r="Y417">
        <v>0</v>
      </c>
      <c r="Z417">
        <v>27.66</v>
      </c>
      <c r="AA417">
        <v>11.6</v>
      </c>
      <c r="AB417">
        <v>0</v>
      </c>
      <c r="AC417">
        <v>0</v>
      </c>
      <c r="AD417">
        <v>1</v>
      </c>
      <c r="AE417">
        <v>0</v>
      </c>
      <c r="AF417" t="s">
        <v>172</v>
      </c>
      <c r="AG417">
        <v>0.09</v>
      </c>
      <c r="AH417">
        <v>2</v>
      </c>
      <c r="AI417">
        <v>16783221</v>
      </c>
      <c r="AJ417">
        <v>416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ROW(Source!A273)</f>
        <v>273</v>
      </c>
      <c r="B418">
        <v>16783222</v>
      </c>
      <c r="C418">
        <v>16783218</v>
      </c>
      <c r="D418">
        <v>15249073</v>
      </c>
      <c r="E418">
        <v>1</v>
      </c>
      <c r="F418">
        <v>1</v>
      </c>
      <c r="G418">
        <v>1</v>
      </c>
      <c r="H418">
        <v>2</v>
      </c>
      <c r="I418" t="s">
        <v>674</v>
      </c>
      <c r="J418" t="s">
        <v>675</v>
      </c>
      <c r="K418" t="s">
        <v>676</v>
      </c>
      <c r="L418">
        <v>1368</v>
      </c>
      <c r="N418">
        <v>1011</v>
      </c>
      <c r="O418" t="s">
        <v>666</v>
      </c>
      <c r="P418" t="s">
        <v>666</v>
      </c>
      <c r="Q418">
        <v>1</v>
      </c>
      <c r="X418">
        <v>0.14000000000000001</v>
      </c>
      <c r="Y418">
        <v>0</v>
      </c>
      <c r="Z418">
        <v>65.709999999999994</v>
      </c>
      <c r="AA418">
        <v>11.6</v>
      </c>
      <c r="AB418">
        <v>0</v>
      </c>
      <c r="AC418">
        <v>0</v>
      </c>
      <c r="AD418">
        <v>1</v>
      </c>
      <c r="AE418">
        <v>0</v>
      </c>
      <c r="AF418" t="s">
        <v>172</v>
      </c>
      <c r="AG418">
        <v>0.21000000000000002</v>
      </c>
      <c r="AH418">
        <v>2</v>
      </c>
      <c r="AI418">
        <v>16783222</v>
      </c>
      <c r="AJ418">
        <v>417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ROW(Source!A273)</f>
        <v>273</v>
      </c>
      <c r="B419">
        <v>16783223</v>
      </c>
      <c r="C419">
        <v>16783218</v>
      </c>
      <c r="D419">
        <v>15249933</v>
      </c>
      <c r="E419">
        <v>1</v>
      </c>
      <c r="F419">
        <v>1</v>
      </c>
      <c r="G419">
        <v>1</v>
      </c>
      <c r="H419">
        <v>2</v>
      </c>
      <c r="I419" t="s">
        <v>891</v>
      </c>
      <c r="J419" t="s">
        <v>892</v>
      </c>
      <c r="K419" t="s">
        <v>893</v>
      </c>
      <c r="L419">
        <v>1368</v>
      </c>
      <c r="N419">
        <v>1011</v>
      </c>
      <c r="O419" t="s">
        <v>666</v>
      </c>
      <c r="P419" t="s">
        <v>666</v>
      </c>
      <c r="Q419">
        <v>1</v>
      </c>
      <c r="X419">
        <v>7.48</v>
      </c>
      <c r="Y419">
        <v>0</v>
      </c>
      <c r="Z419">
        <v>6.82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172</v>
      </c>
      <c r="AG419">
        <v>11.22</v>
      </c>
      <c r="AH419">
        <v>2</v>
      </c>
      <c r="AI419">
        <v>16783223</v>
      </c>
      <c r="AJ419">
        <v>418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ROW(Source!A273)</f>
        <v>273</v>
      </c>
      <c r="B420">
        <v>16783224</v>
      </c>
      <c r="C420">
        <v>16783218</v>
      </c>
      <c r="D420">
        <v>15167286</v>
      </c>
      <c r="E420">
        <v>1</v>
      </c>
      <c r="F420">
        <v>1</v>
      </c>
      <c r="G420">
        <v>1</v>
      </c>
      <c r="H420">
        <v>3</v>
      </c>
      <c r="I420" t="s">
        <v>822</v>
      </c>
      <c r="J420" t="s">
        <v>823</v>
      </c>
      <c r="K420" t="s">
        <v>824</v>
      </c>
      <c r="L420">
        <v>1339</v>
      </c>
      <c r="N420">
        <v>1007</v>
      </c>
      <c r="O420" t="s">
        <v>95</v>
      </c>
      <c r="P420" t="s">
        <v>95</v>
      </c>
      <c r="Q420">
        <v>1</v>
      </c>
      <c r="X420">
        <v>0.01</v>
      </c>
      <c r="Y420">
        <v>2.44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6</v>
      </c>
      <c r="AG420">
        <v>0.01</v>
      </c>
      <c r="AH420">
        <v>2</v>
      </c>
      <c r="AI420">
        <v>16783224</v>
      </c>
      <c r="AJ420">
        <v>419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ROW(Source!A273)</f>
        <v>273</v>
      </c>
      <c r="B421">
        <v>16783225</v>
      </c>
      <c r="C421">
        <v>16783218</v>
      </c>
      <c r="D421">
        <v>15171018</v>
      </c>
      <c r="E421">
        <v>1</v>
      </c>
      <c r="F421">
        <v>1</v>
      </c>
      <c r="G421">
        <v>1</v>
      </c>
      <c r="H421">
        <v>3</v>
      </c>
      <c r="I421" t="s">
        <v>726</v>
      </c>
      <c r="J421" t="s">
        <v>727</v>
      </c>
      <c r="K421" t="s">
        <v>728</v>
      </c>
      <c r="L421">
        <v>1346</v>
      </c>
      <c r="N421">
        <v>1009</v>
      </c>
      <c r="O421" t="s">
        <v>201</v>
      </c>
      <c r="P421" t="s">
        <v>201</v>
      </c>
      <c r="Q421">
        <v>1</v>
      </c>
      <c r="X421">
        <v>1</v>
      </c>
      <c r="Y421">
        <v>1.82</v>
      </c>
      <c r="Z421">
        <v>0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6</v>
      </c>
      <c r="AG421">
        <v>1</v>
      </c>
      <c r="AH421">
        <v>2</v>
      </c>
      <c r="AI421">
        <v>16783225</v>
      </c>
      <c r="AJ421">
        <v>420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ROW(Source!A273)</f>
        <v>273</v>
      </c>
      <c r="B422">
        <v>16783226</v>
      </c>
      <c r="C422">
        <v>16783218</v>
      </c>
      <c r="D422">
        <v>15162541</v>
      </c>
      <c r="E422">
        <v>17</v>
      </c>
      <c r="F422">
        <v>1</v>
      </c>
      <c r="G422">
        <v>1</v>
      </c>
      <c r="H422">
        <v>3</v>
      </c>
      <c r="I422" t="s">
        <v>321</v>
      </c>
      <c r="J422" t="s">
        <v>6</v>
      </c>
      <c r="K422" t="s">
        <v>322</v>
      </c>
      <c r="L422">
        <v>1346</v>
      </c>
      <c r="N422">
        <v>1009</v>
      </c>
      <c r="O422" t="s">
        <v>201</v>
      </c>
      <c r="P422" t="s">
        <v>201</v>
      </c>
      <c r="Q422">
        <v>1</v>
      </c>
      <c r="X422">
        <v>13.8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 t="s">
        <v>6</v>
      </c>
      <c r="AG422">
        <v>13.8</v>
      </c>
      <c r="AH422">
        <v>2</v>
      </c>
      <c r="AI422">
        <v>16783226</v>
      </c>
      <c r="AJ422">
        <v>421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ROW(Source!A278)</f>
        <v>278</v>
      </c>
      <c r="B423">
        <v>16782426</v>
      </c>
      <c r="C423">
        <v>16782425</v>
      </c>
      <c r="D423">
        <v>15435099</v>
      </c>
      <c r="E423">
        <v>1</v>
      </c>
      <c r="F423">
        <v>1</v>
      </c>
      <c r="G423">
        <v>1</v>
      </c>
      <c r="H423">
        <v>1</v>
      </c>
      <c r="I423" t="s">
        <v>793</v>
      </c>
      <c r="J423" t="s">
        <v>6</v>
      </c>
      <c r="K423" t="s">
        <v>794</v>
      </c>
      <c r="L423">
        <v>1191</v>
      </c>
      <c r="N423">
        <v>1013</v>
      </c>
      <c r="O423" t="s">
        <v>660</v>
      </c>
      <c r="P423" t="s">
        <v>660</v>
      </c>
      <c r="Q423">
        <v>1</v>
      </c>
      <c r="X423">
        <v>55.17</v>
      </c>
      <c r="Y423">
        <v>0</v>
      </c>
      <c r="Z423">
        <v>0</v>
      </c>
      <c r="AA423">
        <v>0</v>
      </c>
      <c r="AB423">
        <v>8.64</v>
      </c>
      <c r="AC423">
        <v>0</v>
      </c>
      <c r="AD423">
        <v>1</v>
      </c>
      <c r="AE423">
        <v>1</v>
      </c>
      <c r="AF423" t="s">
        <v>173</v>
      </c>
      <c r="AG423">
        <v>76.134599999999992</v>
      </c>
      <c r="AH423">
        <v>2</v>
      </c>
      <c r="AI423">
        <v>16782426</v>
      </c>
      <c r="AJ423">
        <v>423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ROW(Source!A278)</f>
        <v>278</v>
      </c>
      <c r="B424">
        <v>16782427</v>
      </c>
      <c r="C424">
        <v>16782425</v>
      </c>
      <c r="D424">
        <v>15430395</v>
      </c>
      <c r="E424">
        <v>1</v>
      </c>
      <c r="F424">
        <v>1</v>
      </c>
      <c r="G424">
        <v>1</v>
      </c>
      <c r="H424">
        <v>1</v>
      </c>
      <c r="I424" t="s">
        <v>661</v>
      </c>
      <c r="J424" t="s">
        <v>6</v>
      </c>
      <c r="K424" t="s">
        <v>662</v>
      </c>
      <c r="L424">
        <v>1191</v>
      </c>
      <c r="N424">
        <v>1013</v>
      </c>
      <c r="O424" t="s">
        <v>660</v>
      </c>
      <c r="P424" t="s">
        <v>660</v>
      </c>
      <c r="Q424">
        <v>1</v>
      </c>
      <c r="X424">
        <v>0.46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2</v>
      </c>
      <c r="AF424" t="s">
        <v>172</v>
      </c>
      <c r="AG424">
        <v>0.69000000000000006</v>
      </c>
      <c r="AH424">
        <v>2</v>
      </c>
      <c r="AI424">
        <v>16782427</v>
      </c>
      <c r="AJ424">
        <v>424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ROW(Source!A278)</f>
        <v>278</v>
      </c>
      <c r="B425">
        <v>16782428</v>
      </c>
      <c r="C425">
        <v>16782425</v>
      </c>
      <c r="D425">
        <v>15247974</v>
      </c>
      <c r="E425">
        <v>1</v>
      </c>
      <c r="F425">
        <v>1</v>
      </c>
      <c r="G425">
        <v>1</v>
      </c>
      <c r="H425">
        <v>2</v>
      </c>
      <c r="I425" t="s">
        <v>663</v>
      </c>
      <c r="J425" t="s">
        <v>664</v>
      </c>
      <c r="K425" t="s">
        <v>665</v>
      </c>
      <c r="L425">
        <v>1368</v>
      </c>
      <c r="N425">
        <v>1011</v>
      </c>
      <c r="O425" t="s">
        <v>666</v>
      </c>
      <c r="P425" t="s">
        <v>666</v>
      </c>
      <c r="Q425">
        <v>1</v>
      </c>
      <c r="X425">
        <v>0.19</v>
      </c>
      <c r="Y425">
        <v>0</v>
      </c>
      <c r="Z425">
        <v>31.26</v>
      </c>
      <c r="AA425">
        <v>13.5</v>
      </c>
      <c r="AB425">
        <v>0</v>
      </c>
      <c r="AC425">
        <v>0</v>
      </c>
      <c r="AD425">
        <v>1</v>
      </c>
      <c r="AE425">
        <v>0</v>
      </c>
      <c r="AF425" t="s">
        <v>172</v>
      </c>
      <c r="AG425">
        <v>0.28499999999999998</v>
      </c>
      <c r="AH425">
        <v>2</v>
      </c>
      <c r="AI425">
        <v>16782428</v>
      </c>
      <c r="AJ425">
        <v>425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ROW(Source!A278)</f>
        <v>278</v>
      </c>
      <c r="B426">
        <v>16782429</v>
      </c>
      <c r="C426">
        <v>16782425</v>
      </c>
      <c r="D426">
        <v>15248306</v>
      </c>
      <c r="E426">
        <v>1</v>
      </c>
      <c r="F426">
        <v>1</v>
      </c>
      <c r="G426">
        <v>1</v>
      </c>
      <c r="H426">
        <v>2</v>
      </c>
      <c r="I426" t="s">
        <v>894</v>
      </c>
      <c r="J426" t="s">
        <v>895</v>
      </c>
      <c r="K426" t="s">
        <v>896</v>
      </c>
      <c r="L426">
        <v>1368</v>
      </c>
      <c r="N426">
        <v>1011</v>
      </c>
      <c r="O426" t="s">
        <v>666</v>
      </c>
      <c r="P426" t="s">
        <v>666</v>
      </c>
      <c r="Q426">
        <v>1</v>
      </c>
      <c r="X426">
        <v>1.39</v>
      </c>
      <c r="Y426">
        <v>0</v>
      </c>
      <c r="Z426">
        <v>30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172</v>
      </c>
      <c r="AG426">
        <v>2.0849999999999995</v>
      </c>
      <c r="AH426">
        <v>2</v>
      </c>
      <c r="AI426">
        <v>16782429</v>
      </c>
      <c r="AJ426">
        <v>426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ROW(Source!A278)</f>
        <v>278</v>
      </c>
      <c r="B427">
        <v>16782430</v>
      </c>
      <c r="C427">
        <v>16782425</v>
      </c>
      <c r="D427">
        <v>15249073</v>
      </c>
      <c r="E427">
        <v>1</v>
      </c>
      <c r="F427">
        <v>1</v>
      </c>
      <c r="G427">
        <v>1</v>
      </c>
      <c r="H427">
        <v>2</v>
      </c>
      <c r="I427" t="s">
        <v>674</v>
      </c>
      <c r="J427" t="s">
        <v>675</v>
      </c>
      <c r="K427" t="s">
        <v>676</v>
      </c>
      <c r="L427">
        <v>1368</v>
      </c>
      <c r="N427">
        <v>1011</v>
      </c>
      <c r="O427" t="s">
        <v>666</v>
      </c>
      <c r="P427" t="s">
        <v>666</v>
      </c>
      <c r="Q427">
        <v>1</v>
      </c>
      <c r="X427">
        <v>0.27</v>
      </c>
      <c r="Y427">
        <v>0</v>
      </c>
      <c r="Z427">
        <v>65.709999999999994</v>
      </c>
      <c r="AA427">
        <v>11.6</v>
      </c>
      <c r="AB427">
        <v>0</v>
      </c>
      <c r="AC427">
        <v>0</v>
      </c>
      <c r="AD427">
        <v>1</v>
      </c>
      <c r="AE427">
        <v>0</v>
      </c>
      <c r="AF427" t="s">
        <v>172</v>
      </c>
      <c r="AG427">
        <v>0.40500000000000003</v>
      </c>
      <c r="AH427">
        <v>2</v>
      </c>
      <c r="AI427">
        <v>16782430</v>
      </c>
      <c r="AJ427">
        <v>427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ROW(Source!A278)</f>
        <v>278</v>
      </c>
      <c r="B428">
        <v>16782431</v>
      </c>
      <c r="C428">
        <v>16782425</v>
      </c>
      <c r="D428">
        <v>15165197</v>
      </c>
      <c r="E428">
        <v>1</v>
      </c>
      <c r="F428">
        <v>1</v>
      </c>
      <c r="G428">
        <v>1</v>
      </c>
      <c r="H428">
        <v>3</v>
      </c>
      <c r="I428" t="s">
        <v>897</v>
      </c>
      <c r="J428" t="s">
        <v>898</v>
      </c>
      <c r="K428" t="s">
        <v>899</v>
      </c>
      <c r="L428">
        <v>1348</v>
      </c>
      <c r="N428">
        <v>1009</v>
      </c>
      <c r="O428" t="s">
        <v>193</v>
      </c>
      <c r="P428" t="s">
        <v>193</v>
      </c>
      <c r="Q428">
        <v>1000</v>
      </c>
      <c r="X428">
        <v>1.2999999999999999E-2</v>
      </c>
      <c r="Y428">
        <v>12034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6</v>
      </c>
      <c r="AG428">
        <v>1.2999999999999999E-2</v>
      </c>
      <c r="AH428">
        <v>2</v>
      </c>
      <c r="AI428">
        <v>16782431</v>
      </c>
      <c r="AJ428">
        <v>428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ROW(Source!A278)</f>
        <v>278</v>
      </c>
      <c r="B429">
        <v>16782432</v>
      </c>
      <c r="C429">
        <v>16782425</v>
      </c>
      <c r="D429">
        <v>15165343</v>
      </c>
      <c r="E429">
        <v>1</v>
      </c>
      <c r="F429">
        <v>1</v>
      </c>
      <c r="G429">
        <v>1</v>
      </c>
      <c r="H429">
        <v>3</v>
      </c>
      <c r="I429" t="s">
        <v>900</v>
      </c>
      <c r="J429" t="s">
        <v>901</v>
      </c>
      <c r="K429" t="s">
        <v>902</v>
      </c>
      <c r="L429">
        <v>1348</v>
      </c>
      <c r="N429">
        <v>1009</v>
      </c>
      <c r="O429" t="s">
        <v>193</v>
      </c>
      <c r="P429" t="s">
        <v>193</v>
      </c>
      <c r="Q429">
        <v>1000</v>
      </c>
      <c r="X429">
        <v>0.13</v>
      </c>
      <c r="Y429">
        <v>1530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6</v>
      </c>
      <c r="AG429">
        <v>0.13</v>
      </c>
      <c r="AH429">
        <v>2</v>
      </c>
      <c r="AI429">
        <v>16782432</v>
      </c>
      <c r="AJ429">
        <v>429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ROW(Source!A278)</f>
        <v>278</v>
      </c>
      <c r="B430">
        <v>16782433</v>
      </c>
      <c r="C430">
        <v>16782425</v>
      </c>
      <c r="D430">
        <v>15167867</v>
      </c>
      <c r="E430">
        <v>1</v>
      </c>
      <c r="F430">
        <v>1</v>
      </c>
      <c r="G430">
        <v>1</v>
      </c>
      <c r="H430">
        <v>3</v>
      </c>
      <c r="I430" t="s">
        <v>903</v>
      </c>
      <c r="J430" t="s">
        <v>904</v>
      </c>
      <c r="K430" t="s">
        <v>905</v>
      </c>
      <c r="L430">
        <v>1348</v>
      </c>
      <c r="N430">
        <v>1009</v>
      </c>
      <c r="O430" t="s">
        <v>193</v>
      </c>
      <c r="P430" t="s">
        <v>193</v>
      </c>
      <c r="Q430">
        <v>1000</v>
      </c>
      <c r="X430">
        <v>1.2999999999999999E-2</v>
      </c>
      <c r="Y430">
        <v>1820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6</v>
      </c>
      <c r="AG430">
        <v>1.2999999999999999E-2</v>
      </c>
      <c r="AH430">
        <v>2</v>
      </c>
      <c r="AI430">
        <v>16782433</v>
      </c>
      <c r="AJ430">
        <v>430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ROW(Source!A278)</f>
        <v>278</v>
      </c>
      <c r="B431">
        <v>16782434</v>
      </c>
      <c r="C431">
        <v>16782425</v>
      </c>
      <c r="D431">
        <v>15196808</v>
      </c>
      <c r="E431">
        <v>1</v>
      </c>
      <c r="F431">
        <v>1</v>
      </c>
      <c r="G431">
        <v>1</v>
      </c>
      <c r="H431">
        <v>3</v>
      </c>
      <c r="I431" t="s">
        <v>906</v>
      </c>
      <c r="J431" t="s">
        <v>907</v>
      </c>
      <c r="K431" t="s">
        <v>908</v>
      </c>
      <c r="L431">
        <v>1329</v>
      </c>
      <c r="N431">
        <v>1005</v>
      </c>
      <c r="O431" t="s">
        <v>909</v>
      </c>
      <c r="P431" t="s">
        <v>909</v>
      </c>
      <c r="Q431">
        <v>1000</v>
      </c>
      <c r="X431">
        <v>0.10199999999999999</v>
      </c>
      <c r="Y431">
        <v>16303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6</v>
      </c>
      <c r="AG431">
        <v>0.10199999999999999</v>
      </c>
      <c r="AH431">
        <v>2</v>
      </c>
      <c r="AI431">
        <v>16782434</v>
      </c>
      <c r="AJ431">
        <v>431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ROW(Source!A279)</f>
        <v>279</v>
      </c>
      <c r="B432">
        <v>16782426</v>
      </c>
      <c r="C432">
        <v>16782425</v>
      </c>
      <c r="D432">
        <v>15435099</v>
      </c>
      <c r="E432">
        <v>1</v>
      </c>
      <c r="F432">
        <v>1</v>
      </c>
      <c r="G432">
        <v>1</v>
      </c>
      <c r="H432">
        <v>1</v>
      </c>
      <c r="I432" t="s">
        <v>793</v>
      </c>
      <c r="J432" t="s">
        <v>6</v>
      </c>
      <c r="K432" t="s">
        <v>794</v>
      </c>
      <c r="L432">
        <v>1191</v>
      </c>
      <c r="N432">
        <v>1013</v>
      </c>
      <c r="O432" t="s">
        <v>660</v>
      </c>
      <c r="P432" t="s">
        <v>660</v>
      </c>
      <c r="Q432">
        <v>1</v>
      </c>
      <c r="X432">
        <v>55.17</v>
      </c>
      <c r="Y432">
        <v>0</v>
      </c>
      <c r="Z432">
        <v>0</v>
      </c>
      <c r="AA432">
        <v>0</v>
      </c>
      <c r="AB432">
        <v>8.64</v>
      </c>
      <c r="AC432">
        <v>0</v>
      </c>
      <c r="AD432">
        <v>1</v>
      </c>
      <c r="AE432">
        <v>1</v>
      </c>
      <c r="AF432" t="s">
        <v>173</v>
      </c>
      <c r="AG432">
        <v>76.134599999999992</v>
      </c>
      <c r="AH432">
        <v>2</v>
      </c>
      <c r="AI432">
        <v>16782426</v>
      </c>
      <c r="AJ432">
        <v>432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ROW(Source!A279)</f>
        <v>279</v>
      </c>
      <c r="B433">
        <v>16782427</v>
      </c>
      <c r="C433">
        <v>16782425</v>
      </c>
      <c r="D433">
        <v>15430395</v>
      </c>
      <c r="E433">
        <v>1</v>
      </c>
      <c r="F433">
        <v>1</v>
      </c>
      <c r="G433">
        <v>1</v>
      </c>
      <c r="H433">
        <v>1</v>
      </c>
      <c r="I433" t="s">
        <v>661</v>
      </c>
      <c r="J433" t="s">
        <v>6</v>
      </c>
      <c r="K433" t="s">
        <v>662</v>
      </c>
      <c r="L433">
        <v>1191</v>
      </c>
      <c r="N433">
        <v>1013</v>
      </c>
      <c r="O433" t="s">
        <v>660</v>
      </c>
      <c r="P433" t="s">
        <v>660</v>
      </c>
      <c r="Q433">
        <v>1</v>
      </c>
      <c r="X433">
        <v>0.46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2</v>
      </c>
      <c r="AF433" t="s">
        <v>172</v>
      </c>
      <c r="AG433">
        <v>0.69000000000000006</v>
      </c>
      <c r="AH433">
        <v>2</v>
      </c>
      <c r="AI433">
        <v>16782427</v>
      </c>
      <c r="AJ433">
        <v>433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ROW(Source!A279)</f>
        <v>279</v>
      </c>
      <c r="B434">
        <v>16782428</v>
      </c>
      <c r="C434">
        <v>16782425</v>
      </c>
      <c r="D434">
        <v>15247974</v>
      </c>
      <c r="E434">
        <v>1</v>
      </c>
      <c r="F434">
        <v>1</v>
      </c>
      <c r="G434">
        <v>1</v>
      </c>
      <c r="H434">
        <v>2</v>
      </c>
      <c r="I434" t="s">
        <v>663</v>
      </c>
      <c r="J434" t="s">
        <v>664</v>
      </c>
      <c r="K434" t="s">
        <v>665</v>
      </c>
      <c r="L434">
        <v>1368</v>
      </c>
      <c r="N434">
        <v>1011</v>
      </c>
      <c r="O434" t="s">
        <v>666</v>
      </c>
      <c r="P434" t="s">
        <v>666</v>
      </c>
      <c r="Q434">
        <v>1</v>
      </c>
      <c r="X434">
        <v>0.19</v>
      </c>
      <c r="Y434">
        <v>0</v>
      </c>
      <c r="Z434">
        <v>31.26</v>
      </c>
      <c r="AA434">
        <v>13.5</v>
      </c>
      <c r="AB434">
        <v>0</v>
      </c>
      <c r="AC434">
        <v>0</v>
      </c>
      <c r="AD434">
        <v>1</v>
      </c>
      <c r="AE434">
        <v>0</v>
      </c>
      <c r="AF434" t="s">
        <v>172</v>
      </c>
      <c r="AG434">
        <v>0.28499999999999998</v>
      </c>
      <c r="AH434">
        <v>2</v>
      </c>
      <c r="AI434">
        <v>16782428</v>
      </c>
      <c r="AJ434">
        <v>434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ROW(Source!A279)</f>
        <v>279</v>
      </c>
      <c r="B435">
        <v>16782429</v>
      </c>
      <c r="C435">
        <v>16782425</v>
      </c>
      <c r="D435">
        <v>15248306</v>
      </c>
      <c r="E435">
        <v>1</v>
      </c>
      <c r="F435">
        <v>1</v>
      </c>
      <c r="G435">
        <v>1</v>
      </c>
      <c r="H435">
        <v>2</v>
      </c>
      <c r="I435" t="s">
        <v>894</v>
      </c>
      <c r="J435" t="s">
        <v>895</v>
      </c>
      <c r="K435" t="s">
        <v>896</v>
      </c>
      <c r="L435">
        <v>1368</v>
      </c>
      <c r="N435">
        <v>1011</v>
      </c>
      <c r="O435" t="s">
        <v>666</v>
      </c>
      <c r="P435" t="s">
        <v>666</v>
      </c>
      <c r="Q435">
        <v>1</v>
      </c>
      <c r="X435">
        <v>1.39</v>
      </c>
      <c r="Y435">
        <v>0</v>
      </c>
      <c r="Z435">
        <v>30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172</v>
      </c>
      <c r="AG435">
        <v>2.0849999999999995</v>
      </c>
      <c r="AH435">
        <v>2</v>
      </c>
      <c r="AI435">
        <v>16782429</v>
      </c>
      <c r="AJ435">
        <v>435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ROW(Source!A279)</f>
        <v>279</v>
      </c>
      <c r="B436">
        <v>16782430</v>
      </c>
      <c r="C436">
        <v>16782425</v>
      </c>
      <c r="D436">
        <v>15249073</v>
      </c>
      <c r="E436">
        <v>1</v>
      </c>
      <c r="F436">
        <v>1</v>
      </c>
      <c r="G436">
        <v>1</v>
      </c>
      <c r="H436">
        <v>2</v>
      </c>
      <c r="I436" t="s">
        <v>674</v>
      </c>
      <c r="J436" t="s">
        <v>675</v>
      </c>
      <c r="K436" t="s">
        <v>676</v>
      </c>
      <c r="L436">
        <v>1368</v>
      </c>
      <c r="N436">
        <v>1011</v>
      </c>
      <c r="O436" t="s">
        <v>666</v>
      </c>
      <c r="P436" t="s">
        <v>666</v>
      </c>
      <c r="Q436">
        <v>1</v>
      </c>
      <c r="X436">
        <v>0.27</v>
      </c>
      <c r="Y436">
        <v>0</v>
      </c>
      <c r="Z436">
        <v>65.709999999999994</v>
      </c>
      <c r="AA436">
        <v>11.6</v>
      </c>
      <c r="AB436">
        <v>0</v>
      </c>
      <c r="AC436">
        <v>0</v>
      </c>
      <c r="AD436">
        <v>1</v>
      </c>
      <c r="AE436">
        <v>0</v>
      </c>
      <c r="AF436" t="s">
        <v>172</v>
      </c>
      <c r="AG436">
        <v>0.40500000000000003</v>
      </c>
      <c r="AH436">
        <v>2</v>
      </c>
      <c r="AI436">
        <v>16782430</v>
      </c>
      <c r="AJ436">
        <v>436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ROW(Source!A279)</f>
        <v>279</v>
      </c>
      <c r="B437">
        <v>16782431</v>
      </c>
      <c r="C437">
        <v>16782425</v>
      </c>
      <c r="D437">
        <v>15165197</v>
      </c>
      <c r="E437">
        <v>1</v>
      </c>
      <c r="F437">
        <v>1</v>
      </c>
      <c r="G437">
        <v>1</v>
      </c>
      <c r="H437">
        <v>3</v>
      </c>
      <c r="I437" t="s">
        <v>897</v>
      </c>
      <c r="J437" t="s">
        <v>898</v>
      </c>
      <c r="K437" t="s">
        <v>899</v>
      </c>
      <c r="L437">
        <v>1348</v>
      </c>
      <c r="N437">
        <v>1009</v>
      </c>
      <c r="O437" t="s">
        <v>193</v>
      </c>
      <c r="P437" t="s">
        <v>193</v>
      </c>
      <c r="Q437">
        <v>1000</v>
      </c>
      <c r="X437">
        <v>1.2999999999999999E-2</v>
      </c>
      <c r="Y437">
        <v>12034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6</v>
      </c>
      <c r="AG437">
        <v>1.2999999999999999E-2</v>
      </c>
      <c r="AH437">
        <v>2</v>
      </c>
      <c r="AI437">
        <v>16782431</v>
      </c>
      <c r="AJ437">
        <v>437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ROW(Source!A279)</f>
        <v>279</v>
      </c>
      <c r="B438">
        <v>16782432</v>
      </c>
      <c r="C438">
        <v>16782425</v>
      </c>
      <c r="D438">
        <v>15165343</v>
      </c>
      <c r="E438">
        <v>1</v>
      </c>
      <c r="F438">
        <v>1</v>
      </c>
      <c r="G438">
        <v>1</v>
      </c>
      <c r="H438">
        <v>3</v>
      </c>
      <c r="I438" t="s">
        <v>900</v>
      </c>
      <c r="J438" t="s">
        <v>901</v>
      </c>
      <c r="K438" t="s">
        <v>902</v>
      </c>
      <c r="L438">
        <v>1348</v>
      </c>
      <c r="N438">
        <v>1009</v>
      </c>
      <c r="O438" t="s">
        <v>193</v>
      </c>
      <c r="P438" t="s">
        <v>193</v>
      </c>
      <c r="Q438">
        <v>1000</v>
      </c>
      <c r="X438">
        <v>0.13</v>
      </c>
      <c r="Y438">
        <v>1530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6</v>
      </c>
      <c r="AG438">
        <v>0.13</v>
      </c>
      <c r="AH438">
        <v>2</v>
      </c>
      <c r="AI438">
        <v>16782432</v>
      </c>
      <c r="AJ438">
        <v>438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ROW(Source!A279)</f>
        <v>279</v>
      </c>
      <c r="B439">
        <v>16782433</v>
      </c>
      <c r="C439">
        <v>16782425</v>
      </c>
      <c r="D439">
        <v>15167867</v>
      </c>
      <c r="E439">
        <v>1</v>
      </c>
      <c r="F439">
        <v>1</v>
      </c>
      <c r="G439">
        <v>1</v>
      </c>
      <c r="H439">
        <v>3</v>
      </c>
      <c r="I439" t="s">
        <v>903</v>
      </c>
      <c r="J439" t="s">
        <v>904</v>
      </c>
      <c r="K439" t="s">
        <v>905</v>
      </c>
      <c r="L439">
        <v>1348</v>
      </c>
      <c r="N439">
        <v>1009</v>
      </c>
      <c r="O439" t="s">
        <v>193</v>
      </c>
      <c r="P439" t="s">
        <v>193</v>
      </c>
      <c r="Q439">
        <v>1000</v>
      </c>
      <c r="X439">
        <v>1.2999999999999999E-2</v>
      </c>
      <c r="Y439">
        <v>1820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6</v>
      </c>
      <c r="AG439">
        <v>1.2999999999999999E-2</v>
      </c>
      <c r="AH439">
        <v>2</v>
      </c>
      <c r="AI439">
        <v>16782433</v>
      </c>
      <c r="AJ439">
        <v>439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ROW(Source!A279)</f>
        <v>279</v>
      </c>
      <c r="B440">
        <v>16782434</v>
      </c>
      <c r="C440">
        <v>16782425</v>
      </c>
      <c r="D440">
        <v>15196808</v>
      </c>
      <c r="E440">
        <v>1</v>
      </c>
      <c r="F440">
        <v>1</v>
      </c>
      <c r="G440">
        <v>1</v>
      </c>
      <c r="H440">
        <v>3</v>
      </c>
      <c r="I440" t="s">
        <v>906</v>
      </c>
      <c r="J440" t="s">
        <v>907</v>
      </c>
      <c r="K440" t="s">
        <v>908</v>
      </c>
      <c r="L440">
        <v>1329</v>
      </c>
      <c r="N440">
        <v>1005</v>
      </c>
      <c r="O440" t="s">
        <v>909</v>
      </c>
      <c r="P440" t="s">
        <v>909</v>
      </c>
      <c r="Q440">
        <v>1000</v>
      </c>
      <c r="X440">
        <v>0.10199999999999999</v>
      </c>
      <c r="Y440">
        <v>16303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6</v>
      </c>
      <c r="AG440">
        <v>0.10199999999999999</v>
      </c>
      <c r="AH440">
        <v>2</v>
      </c>
      <c r="AI440">
        <v>16782434</v>
      </c>
      <c r="AJ440">
        <v>440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ROW(Source!A280)</f>
        <v>280</v>
      </c>
      <c r="B441">
        <v>16782436</v>
      </c>
      <c r="C441">
        <v>16782435</v>
      </c>
      <c r="D441">
        <v>15432356</v>
      </c>
      <c r="E441">
        <v>1</v>
      </c>
      <c r="F441">
        <v>1</v>
      </c>
      <c r="G441">
        <v>1</v>
      </c>
      <c r="H441">
        <v>1</v>
      </c>
      <c r="I441" t="s">
        <v>910</v>
      </c>
      <c r="J441" t="s">
        <v>6</v>
      </c>
      <c r="K441" t="s">
        <v>911</v>
      </c>
      <c r="L441">
        <v>1191</v>
      </c>
      <c r="N441">
        <v>1013</v>
      </c>
      <c r="O441" t="s">
        <v>660</v>
      </c>
      <c r="P441" t="s">
        <v>660</v>
      </c>
      <c r="Q441">
        <v>1</v>
      </c>
      <c r="X441">
        <v>42.4</v>
      </c>
      <c r="Y441">
        <v>0</v>
      </c>
      <c r="Z441">
        <v>0</v>
      </c>
      <c r="AA441">
        <v>0</v>
      </c>
      <c r="AB441">
        <v>8.31</v>
      </c>
      <c r="AC441">
        <v>0</v>
      </c>
      <c r="AD441">
        <v>1</v>
      </c>
      <c r="AE441">
        <v>1</v>
      </c>
      <c r="AF441" t="s">
        <v>173</v>
      </c>
      <c r="AG441">
        <v>58.511999999999993</v>
      </c>
      <c r="AH441">
        <v>2</v>
      </c>
      <c r="AI441">
        <v>16782436</v>
      </c>
      <c r="AJ441">
        <v>441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ROW(Source!A280)</f>
        <v>280</v>
      </c>
      <c r="B442">
        <v>16782437</v>
      </c>
      <c r="C442">
        <v>16782435</v>
      </c>
      <c r="D442">
        <v>15430395</v>
      </c>
      <c r="E442">
        <v>1</v>
      </c>
      <c r="F442">
        <v>1</v>
      </c>
      <c r="G442">
        <v>1</v>
      </c>
      <c r="H442">
        <v>1</v>
      </c>
      <c r="I442" t="s">
        <v>661</v>
      </c>
      <c r="J442" t="s">
        <v>6</v>
      </c>
      <c r="K442" t="s">
        <v>662</v>
      </c>
      <c r="L442">
        <v>1191</v>
      </c>
      <c r="N442">
        <v>1013</v>
      </c>
      <c r="O442" t="s">
        <v>660</v>
      </c>
      <c r="P442" t="s">
        <v>660</v>
      </c>
      <c r="Q442">
        <v>1</v>
      </c>
      <c r="X442">
        <v>0.85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2</v>
      </c>
      <c r="AF442" t="s">
        <v>172</v>
      </c>
      <c r="AG442">
        <v>1.2749999999999999</v>
      </c>
      <c r="AH442">
        <v>2</v>
      </c>
      <c r="AI442">
        <v>16782437</v>
      </c>
      <c r="AJ442">
        <v>442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ROW(Source!A280)</f>
        <v>280</v>
      </c>
      <c r="B443">
        <v>16782438</v>
      </c>
      <c r="C443">
        <v>16782435</v>
      </c>
      <c r="D443">
        <v>15247974</v>
      </c>
      <c r="E443">
        <v>1</v>
      </c>
      <c r="F443">
        <v>1</v>
      </c>
      <c r="G443">
        <v>1</v>
      </c>
      <c r="H443">
        <v>2</v>
      </c>
      <c r="I443" t="s">
        <v>663</v>
      </c>
      <c r="J443" t="s">
        <v>664</v>
      </c>
      <c r="K443" t="s">
        <v>665</v>
      </c>
      <c r="L443">
        <v>1368</v>
      </c>
      <c r="N443">
        <v>1011</v>
      </c>
      <c r="O443" t="s">
        <v>666</v>
      </c>
      <c r="P443" t="s">
        <v>666</v>
      </c>
      <c r="Q443">
        <v>1</v>
      </c>
      <c r="X443">
        <v>0.35</v>
      </c>
      <c r="Y443">
        <v>0</v>
      </c>
      <c r="Z443">
        <v>31.26</v>
      </c>
      <c r="AA443">
        <v>13.5</v>
      </c>
      <c r="AB443">
        <v>0</v>
      </c>
      <c r="AC443">
        <v>0</v>
      </c>
      <c r="AD443">
        <v>1</v>
      </c>
      <c r="AE443">
        <v>0</v>
      </c>
      <c r="AF443" t="s">
        <v>172</v>
      </c>
      <c r="AG443">
        <v>0.52500000000000002</v>
      </c>
      <c r="AH443">
        <v>2</v>
      </c>
      <c r="AI443">
        <v>16782438</v>
      </c>
      <c r="AJ443">
        <v>443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ROW(Source!A280)</f>
        <v>280</v>
      </c>
      <c r="B444">
        <v>16782439</v>
      </c>
      <c r="C444">
        <v>16782435</v>
      </c>
      <c r="D444">
        <v>15249073</v>
      </c>
      <c r="E444">
        <v>1</v>
      </c>
      <c r="F444">
        <v>1</v>
      </c>
      <c r="G444">
        <v>1</v>
      </c>
      <c r="H444">
        <v>2</v>
      </c>
      <c r="I444" t="s">
        <v>674</v>
      </c>
      <c r="J444" t="s">
        <v>675</v>
      </c>
      <c r="K444" t="s">
        <v>676</v>
      </c>
      <c r="L444">
        <v>1368</v>
      </c>
      <c r="N444">
        <v>1011</v>
      </c>
      <c r="O444" t="s">
        <v>666</v>
      </c>
      <c r="P444" t="s">
        <v>666</v>
      </c>
      <c r="Q444">
        <v>1</v>
      </c>
      <c r="X444">
        <v>0.5</v>
      </c>
      <c r="Y444">
        <v>0</v>
      </c>
      <c r="Z444">
        <v>65.709999999999994</v>
      </c>
      <c r="AA444">
        <v>11.6</v>
      </c>
      <c r="AB444">
        <v>0</v>
      </c>
      <c r="AC444">
        <v>0</v>
      </c>
      <c r="AD444">
        <v>1</v>
      </c>
      <c r="AE444">
        <v>0</v>
      </c>
      <c r="AF444" t="s">
        <v>172</v>
      </c>
      <c r="AG444">
        <v>0.75</v>
      </c>
      <c r="AH444">
        <v>2</v>
      </c>
      <c r="AI444">
        <v>16782439</v>
      </c>
      <c r="AJ444">
        <v>444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ROW(Source!A280)</f>
        <v>280</v>
      </c>
      <c r="B445">
        <v>16782440</v>
      </c>
      <c r="C445">
        <v>16782435</v>
      </c>
      <c r="D445">
        <v>15162736</v>
      </c>
      <c r="E445">
        <v>17</v>
      </c>
      <c r="F445">
        <v>1</v>
      </c>
      <c r="G445">
        <v>1</v>
      </c>
      <c r="H445">
        <v>3</v>
      </c>
      <c r="I445" t="s">
        <v>336</v>
      </c>
      <c r="J445" t="s">
        <v>6</v>
      </c>
      <c r="K445" t="s">
        <v>337</v>
      </c>
      <c r="L445">
        <v>1327</v>
      </c>
      <c r="N445">
        <v>1005</v>
      </c>
      <c r="O445" t="s">
        <v>182</v>
      </c>
      <c r="P445" t="s">
        <v>182</v>
      </c>
      <c r="Q445">
        <v>1</v>
      </c>
      <c r="X445">
        <v>102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 t="s">
        <v>6</v>
      </c>
      <c r="AG445">
        <v>102</v>
      </c>
      <c r="AH445">
        <v>2</v>
      </c>
      <c r="AI445">
        <v>16782440</v>
      </c>
      <c r="AJ445">
        <v>445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ROW(Source!A280)</f>
        <v>280</v>
      </c>
      <c r="B446">
        <v>16782441</v>
      </c>
      <c r="C446">
        <v>16782435</v>
      </c>
      <c r="D446">
        <v>15171018</v>
      </c>
      <c r="E446">
        <v>1</v>
      </c>
      <c r="F446">
        <v>1</v>
      </c>
      <c r="G446">
        <v>1</v>
      </c>
      <c r="H446">
        <v>3</v>
      </c>
      <c r="I446" t="s">
        <v>726</v>
      </c>
      <c r="J446" t="s">
        <v>727</v>
      </c>
      <c r="K446" t="s">
        <v>728</v>
      </c>
      <c r="L446">
        <v>1346</v>
      </c>
      <c r="N446">
        <v>1009</v>
      </c>
      <c r="O446" t="s">
        <v>201</v>
      </c>
      <c r="P446" t="s">
        <v>201</v>
      </c>
      <c r="Q446">
        <v>1</v>
      </c>
      <c r="X446">
        <v>0.5</v>
      </c>
      <c r="Y446">
        <v>1.82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6</v>
      </c>
      <c r="AG446">
        <v>0.5</v>
      </c>
      <c r="AH446">
        <v>2</v>
      </c>
      <c r="AI446">
        <v>16782441</v>
      </c>
      <c r="AJ446">
        <v>447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ROW(Source!A280)</f>
        <v>280</v>
      </c>
      <c r="B447">
        <v>16782442</v>
      </c>
      <c r="C447">
        <v>16782435</v>
      </c>
      <c r="D447">
        <v>15162257</v>
      </c>
      <c r="E447">
        <v>17</v>
      </c>
      <c r="F447">
        <v>1</v>
      </c>
      <c r="G447">
        <v>1</v>
      </c>
      <c r="H447">
        <v>3</v>
      </c>
      <c r="I447" t="s">
        <v>343</v>
      </c>
      <c r="J447" t="s">
        <v>6</v>
      </c>
      <c r="K447" t="s">
        <v>344</v>
      </c>
      <c r="L447">
        <v>1346</v>
      </c>
      <c r="N447">
        <v>1009</v>
      </c>
      <c r="O447" t="s">
        <v>201</v>
      </c>
      <c r="P447" t="s">
        <v>201</v>
      </c>
      <c r="Q447">
        <v>1</v>
      </c>
      <c r="X447">
        <v>50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 t="s">
        <v>6</v>
      </c>
      <c r="AG447">
        <v>50</v>
      </c>
      <c r="AH447">
        <v>2</v>
      </c>
      <c r="AI447">
        <v>16782442</v>
      </c>
      <c r="AJ447">
        <v>449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ROW(Source!A281)</f>
        <v>281</v>
      </c>
      <c r="B448">
        <v>16782436</v>
      </c>
      <c r="C448">
        <v>16782435</v>
      </c>
      <c r="D448">
        <v>15432356</v>
      </c>
      <c r="E448">
        <v>1</v>
      </c>
      <c r="F448">
        <v>1</v>
      </c>
      <c r="G448">
        <v>1</v>
      </c>
      <c r="H448">
        <v>1</v>
      </c>
      <c r="I448" t="s">
        <v>910</v>
      </c>
      <c r="J448" t="s">
        <v>6</v>
      </c>
      <c r="K448" t="s">
        <v>911</v>
      </c>
      <c r="L448">
        <v>1191</v>
      </c>
      <c r="N448">
        <v>1013</v>
      </c>
      <c r="O448" t="s">
        <v>660</v>
      </c>
      <c r="P448" t="s">
        <v>660</v>
      </c>
      <c r="Q448">
        <v>1</v>
      </c>
      <c r="X448">
        <v>42.4</v>
      </c>
      <c r="Y448">
        <v>0</v>
      </c>
      <c r="Z448">
        <v>0</v>
      </c>
      <c r="AA448">
        <v>0</v>
      </c>
      <c r="AB448">
        <v>8.31</v>
      </c>
      <c r="AC448">
        <v>0</v>
      </c>
      <c r="AD448">
        <v>1</v>
      </c>
      <c r="AE448">
        <v>1</v>
      </c>
      <c r="AF448" t="s">
        <v>173</v>
      </c>
      <c r="AG448">
        <v>58.511999999999993</v>
      </c>
      <c r="AH448">
        <v>2</v>
      </c>
      <c r="AI448">
        <v>16782436</v>
      </c>
      <c r="AJ448">
        <v>450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ROW(Source!A281)</f>
        <v>281</v>
      </c>
      <c r="B449">
        <v>16782437</v>
      </c>
      <c r="C449">
        <v>16782435</v>
      </c>
      <c r="D449">
        <v>15430395</v>
      </c>
      <c r="E449">
        <v>1</v>
      </c>
      <c r="F449">
        <v>1</v>
      </c>
      <c r="G449">
        <v>1</v>
      </c>
      <c r="H449">
        <v>1</v>
      </c>
      <c r="I449" t="s">
        <v>661</v>
      </c>
      <c r="J449" t="s">
        <v>6</v>
      </c>
      <c r="K449" t="s">
        <v>662</v>
      </c>
      <c r="L449">
        <v>1191</v>
      </c>
      <c r="N449">
        <v>1013</v>
      </c>
      <c r="O449" t="s">
        <v>660</v>
      </c>
      <c r="P449" t="s">
        <v>660</v>
      </c>
      <c r="Q449">
        <v>1</v>
      </c>
      <c r="X449">
        <v>0.85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2</v>
      </c>
      <c r="AF449" t="s">
        <v>172</v>
      </c>
      <c r="AG449">
        <v>1.2749999999999999</v>
      </c>
      <c r="AH449">
        <v>2</v>
      </c>
      <c r="AI449">
        <v>16782437</v>
      </c>
      <c r="AJ449">
        <v>451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ROW(Source!A281)</f>
        <v>281</v>
      </c>
      <c r="B450">
        <v>16782438</v>
      </c>
      <c r="C450">
        <v>16782435</v>
      </c>
      <c r="D450">
        <v>15247974</v>
      </c>
      <c r="E450">
        <v>1</v>
      </c>
      <c r="F450">
        <v>1</v>
      </c>
      <c r="G450">
        <v>1</v>
      </c>
      <c r="H450">
        <v>2</v>
      </c>
      <c r="I450" t="s">
        <v>663</v>
      </c>
      <c r="J450" t="s">
        <v>664</v>
      </c>
      <c r="K450" t="s">
        <v>665</v>
      </c>
      <c r="L450">
        <v>1368</v>
      </c>
      <c r="N450">
        <v>1011</v>
      </c>
      <c r="O450" t="s">
        <v>666</v>
      </c>
      <c r="P450" t="s">
        <v>666</v>
      </c>
      <c r="Q450">
        <v>1</v>
      </c>
      <c r="X450">
        <v>0.35</v>
      </c>
      <c r="Y450">
        <v>0</v>
      </c>
      <c r="Z450">
        <v>31.26</v>
      </c>
      <c r="AA450">
        <v>13.5</v>
      </c>
      <c r="AB450">
        <v>0</v>
      </c>
      <c r="AC450">
        <v>0</v>
      </c>
      <c r="AD450">
        <v>1</v>
      </c>
      <c r="AE450">
        <v>0</v>
      </c>
      <c r="AF450" t="s">
        <v>172</v>
      </c>
      <c r="AG450">
        <v>0.52500000000000002</v>
      </c>
      <c r="AH450">
        <v>2</v>
      </c>
      <c r="AI450">
        <v>16782438</v>
      </c>
      <c r="AJ450">
        <v>452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ROW(Source!A281)</f>
        <v>281</v>
      </c>
      <c r="B451">
        <v>16782439</v>
      </c>
      <c r="C451">
        <v>16782435</v>
      </c>
      <c r="D451">
        <v>15249073</v>
      </c>
      <c r="E451">
        <v>1</v>
      </c>
      <c r="F451">
        <v>1</v>
      </c>
      <c r="G451">
        <v>1</v>
      </c>
      <c r="H451">
        <v>2</v>
      </c>
      <c r="I451" t="s">
        <v>674</v>
      </c>
      <c r="J451" t="s">
        <v>675</v>
      </c>
      <c r="K451" t="s">
        <v>676</v>
      </c>
      <c r="L451">
        <v>1368</v>
      </c>
      <c r="N451">
        <v>1011</v>
      </c>
      <c r="O451" t="s">
        <v>666</v>
      </c>
      <c r="P451" t="s">
        <v>666</v>
      </c>
      <c r="Q451">
        <v>1</v>
      </c>
      <c r="X451">
        <v>0.5</v>
      </c>
      <c r="Y451">
        <v>0</v>
      </c>
      <c r="Z451">
        <v>65.709999999999994</v>
      </c>
      <c r="AA451">
        <v>11.6</v>
      </c>
      <c r="AB451">
        <v>0</v>
      </c>
      <c r="AC451">
        <v>0</v>
      </c>
      <c r="AD451">
        <v>1</v>
      </c>
      <c r="AE451">
        <v>0</v>
      </c>
      <c r="AF451" t="s">
        <v>172</v>
      </c>
      <c r="AG451">
        <v>0.75</v>
      </c>
      <c r="AH451">
        <v>2</v>
      </c>
      <c r="AI451">
        <v>16782439</v>
      </c>
      <c r="AJ451">
        <v>453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ROW(Source!A281)</f>
        <v>281</v>
      </c>
      <c r="B452">
        <v>16782440</v>
      </c>
      <c r="C452">
        <v>16782435</v>
      </c>
      <c r="D452">
        <v>15162736</v>
      </c>
      <c r="E452">
        <v>17</v>
      </c>
      <c r="F452">
        <v>1</v>
      </c>
      <c r="G452">
        <v>1</v>
      </c>
      <c r="H452">
        <v>3</v>
      </c>
      <c r="I452" t="s">
        <v>336</v>
      </c>
      <c r="J452" t="s">
        <v>6</v>
      </c>
      <c r="K452" t="s">
        <v>337</v>
      </c>
      <c r="L452">
        <v>1327</v>
      </c>
      <c r="N452">
        <v>1005</v>
      </c>
      <c r="O452" t="s">
        <v>182</v>
      </c>
      <c r="P452" t="s">
        <v>182</v>
      </c>
      <c r="Q452">
        <v>1</v>
      </c>
      <c r="X452">
        <v>102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 t="s">
        <v>6</v>
      </c>
      <c r="AG452">
        <v>102</v>
      </c>
      <c r="AH452">
        <v>2</v>
      </c>
      <c r="AI452">
        <v>16782440</v>
      </c>
      <c r="AJ452">
        <v>454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ROW(Source!A281)</f>
        <v>281</v>
      </c>
      <c r="B453">
        <v>16782441</v>
      </c>
      <c r="C453">
        <v>16782435</v>
      </c>
      <c r="D453">
        <v>15171018</v>
      </c>
      <c r="E453">
        <v>1</v>
      </c>
      <c r="F453">
        <v>1</v>
      </c>
      <c r="G453">
        <v>1</v>
      </c>
      <c r="H453">
        <v>3</v>
      </c>
      <c r="I453" t="s">
        <v>726</v>
      </c>
      <c r="J453" t="s">
        <v>727</v>
      </c>
      <c r="K453" t="s">
        <v>728</v>
      </c>
      <c r="L453">
        <v>1346</v>
      </c>
      <c r="N453">
        <v>1009</v>
      </c>
      <c r="O453" t="s">
        <v>201</v>
      </c>
      <c r="P453" t="s">
        <v>201</v>
      </c>
      <c r="Q453">
        <v>1</v>
      </c>
      <c r="X453">
        <v>0.5</v>
      </c>
      <c r="Y453">
        <v>1.82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6</v>
      </c>
      <c r="AG453">
        <v>0.5</v>
      </c>
      <c r="AH453">
        <v>2</v>
      </c>
      <c r="AI453">
        <v>16782441</v>
      </c>
      <c r="AJ453">
        <v>456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ROW(Source!A281)</f>
        <v>281</v>
      </c>
      <c r="B454">
        <v>16782442</v>
      </c>
      <c r="C454">
        <v>16782435</v>
      </c>
      <c r="D454">
        <v>15162257</v>
      </c>
      <c r="E454">
        <v>17</v>
      </c>
      <c r="F454">
        <v>1</v>
      </c>
      <c r="G454">
        <v>1</v>
      </c>
      <c r="H454">
        <v>3</v>
      </c>
      <c r="I454" t="s">
        <v>343</v>
      </c>
      <c r="J454" t="s">
        <v>6</v>
      </c>
      <c r="K454" t="s">
        <v>344</v>
      </c>
      <c r="L454">
        <v>1346</v>
      </c>
      <c r="N454">
        <v>1009</v>
      </c>
      <c r="O454" t="s">
        <v>201</v>
      </c>
      <c r="P454" t="s">
        <v>201</v>
      </c>
      <c r="Q454">
        <v>1</v>
      </c>
      <c r="X454">
        <v>50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 t="s">
        <v>6</v>
      </c>
      <c r="AG454">
        <v>50</v>
      </c>
      <c r="AH454">
        <v>2</v>
      </c>
      <c r="AI454">
        <v>16782442</v>
      </c>
      <c r="AJ454">
        <v>458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ROW(Source!A353)</f>
        <v>353</v>
      </c>
      <c r="B455">
        <v>16782522</v>
      </c>
      <c r="C455">
        <v>16782521</v>
      </c>
      <c r="D455">
        <v>15430767</v>
      </c>
      <c r="E455">
        <v>1</v>
      </c>
      <c r="F455">
        <v>1</v>
      </c>
      <c r="G455">
        <v>1</v>
      </c>
      <c r="H455">
        <v>1</v>
      </c>
      <c r="I455" t="s">
        <v>828</v>
      </c>
      <c r="J455" t="s">
        <v>6</v>
      </c>
      <c r="K455" t="s">
        <v>829</v>
      </c>
      <c r="L455">
        <v>1191</v>
      </c>
      <c r="N455">
        <v>1013</v>
      </c>
      <c r="O455" t="s">
        <v>660</v>
      </c>
      <c r="P455" t="s">
        <v>660</v>
      </c>
      <c r="Q455">
        <v>1</v>
      </c>
      <c r="X455">
        <v>5</v>
      </c>
      <c r="Y455">
        <v>0</v>
      </c>
      <c r="Z455">
        <v>0</v>
      </c>
      <c r="AA455">
        <v>0</v>
      </c>
      <c r="AB455">
        <v>8.5299999999999994</v>
      </c>
      <c r="AC455">
        <v>0</v>
      </c>
      <c r="AD455">
        <v>1</v>
      </c>
      <c r="AE455">
        <v>1</v>
      </c>
      <c r="AF455" t="s">
        <v>6</v>
      </c>
      <c r="AG455">
        <v>5</v>
      </c>
      <c r="AH455">
        <v>2</v>
      </c>
      <c r="AI455">
        <v>16782522</v>
      </c>
      <c r="AJ455">
        <v>459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ROW(Source!A354)</f>
        <v>354</v>
      </c>
      <c r="B456">
        <v>16782522</v>
      </c>
      <c r="C456">
        <v>16782521</v>
      </c>
      <c r="D456">
        <v>15430767</v>
      </c>
      <c r="E456">
        <v>1</v>
      </c>
      <c r="F456">
        <v>1</v>
      </c>
      <c r="G456">
        <v>1</v>
      </c>
      <c r="H456">
        <v>1</v>
      </c>
      <c r="I456" t="s">
        <v>828</v>
      </c>
      <c r="J456" t="s">
        <v>6</v>
      </c>
      <c r="K456" t="s">
        <v>829</v>
      </c>
      <c r="L456">
        <v>1191</v>
      </c>
      <c r="N456">
        <v>1013</v>
      </c>
      <c r="O456" t="s">
        <v>660</v>
      </c>
      <c r="P456" t="s">
        <v>660</v>
      </c>
      <c r="Q456">
        <v>1</v>
      </c>
      <c r="X456">
        <v>5</v>
      </c>
      <c r="Y456">
        <v>0</v>
      </c>
      <c r="Z456">
        <v>0</v>
      </c>
      <c r="AA456">
        <v>0</v>
      </c>
      <c r="AB456">
        <v>8.5299999999999994</v>
      </c>
      <c r="AC456">
        <v>0</v>
      </c>
      <c r="AD456">
        <v>1</v>
      </c>
      <c r="AE456">
        <v>1</v>
      </c>
      <c r="AF456" t="s">
        <v>6</v>
      </c>
      <c r="AG456">
        <v>5</v>
      </c>
      <c r="AH456">
        <v>2</v>
      </c>
      <c r="AI456">
        <v>16782522</v>
      </c>
      <c r="AJ456">
        <v>460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ROW(Source!A355)</f>
        <v>355</v>
      </c>
      <c r="B457">
        <v>16782524</v>
      </c>
      <c r="C457">
        <v>16782523</v>
      </c>
      <c r="D457">
        <v>15430497</v>
      </c>
      <c r="E457">
        <v>1</v>
      </c>
      <c r="F457">
        <v>1</v>
      </c>
      <c r="G457">
        <v>1</v>
      </c>
      <c r="H457">
        <v>1</v>
      </c>
      <c r="I457" t="s">
        <v>820</v>
      </c>
      <c r="J457" t="s">
        <v>6</v>
      </c>
      <c r="K457" t="s">
        <v>821</v>
      </c>
      <c r="L457">
        <v>1191</v>
      </c>
      <c r="N457">
        <v>1013</v>
      </c>
      <c r="O457" t="s">
        <v>660</v>
      </c>
      <c r="P457" t="s">
        <v>660</v>
      </c>
      <c r="Q457">
        <v>1</v>
      </c>
      <c r="X457">
        <v>315.01</v>
      </c>
      <c r="Y457">
        <v>0</v>
      </c>
      <c r="Z457">
        <v>0</v>
      </c>
      <c r="AA457">
        <v>0</v>
      </c>
      <c r="AB457">
        <v>8.86</v>
      </c>
      <c r="AC457">
        <v>0</v>
      </c>
      <c r="AD457">
        <v>1</v>
      </c>
      <c r="AE457">
        <v>1</v>
      </c>
      <c r="AF457" t="s">
        <v>361</v>
      </c>
      <c r="AG457">
        <v>362.26149999999996</v>
      </c>
      <c r="AH457">
        <v>2</v>
      </c>
      <c r="AI457">
        <v>16782524</v>
      </c>
      <c r="AJ457">
        <v>461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ROW(Source!A355)</f>
        <v>355</v>
      </c>
      <c r="B458">
        <v>16782525</v>
      </c>
      <c r="C458">
        <v>16782523</v>
      </c>
      <c r="D458">
        <v>15430395</v>
      </c>
      <c r="E458">
        <v>1</v>
      </c>
      <c r="F458">
        <v>1</v>
      </c>
      <c r="G458">
        <v>1</v>
      </c>
      <c r="H458">
        <v>1</v>
      </c>
      <c r="I458" t="s">
        <v>661</v>
      </c>
      <c r="J458" t="s">
        <v>6</v>
      </c>
      <c r="K458" t="s">
        <v>662</v>
      </c>
      <c r="L458">
        <v>1191</v>
      </c>
      <c r="N458">
        <v>1013</v>
      </c>
      <c r="O458" t="s">
        <v>660</v>
      </c>
      <c r="P458" t="s">
        <v>660</v>
      </c>
      <c r="Q458">
        <v>1</v>
      </c>
      <c r="X458">
        <v>0.62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2</v>
      </c>
      <c r="AF458" t="s">
        <v>360</v>
      </c>
      <c r="AG458">
        <v>0.77500000000000002</v>
      </c>
      <c r="AH458">
        <v>2</v>
      </c>
      <c r="AI458">
        <v>16782525</v>
      </c>
      <c r="AJ458">
        <v>462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ROW(Source!A355)</f>
        <v>355</v>
      </c>
      <c r="B459">
        <v>16782526</v>
      </c>
      <c r="C459">
        <v>16782523</v>
      </c>
      <c r="D459">
        <v>15247680</v>
      </c>
      <c r="E459">
        <v>1</v>
      </c>
      <c r="F459">
        <v>1</v>
      </c>
      <c r="G459">
        <v>1</v>
      </c>
      <c r="H459">
        <v>2</v>
      </c>
      <c r="I459" t="s">
        <v>671</v>
      </c>
      <c r="J459" t="s">
        <v>672</v>
      </c>
      <c r="K459" t="s">
        <v>673</v>
      </c>
      <c r="L459">
        <v>1368</v>
      </c>
      <c r="N459">
        <v>1011</v>
      </c>
      <c r="O459" t="s">
        <v>666</v>
      </c>
      <c r="P459" t="s">
        <v>666</v>
      </c>
      <c r="Q459">
        <v>1</v>
      </c>
      <c r="X459">
        <v>0.25</v>
      </c>
      <c r="Y459">
        <v>0</v>
      </c>
      <c r="Z459">
        <v>111.99</v>
      </c>
      <c r="AA459">
        <v>13.5</v>
      </c>
      <c r="AB459">
        <v>0</v>
      </c>
      <c r="AC459">
        <v>0</v>
      </c>
      <c r="AD459">
        <v>1</v>
      </c>
      <c r="AE459">
        <v>0</v>
      </c>
      <c r="AF459" t="s">
        <v>360</v>
      </c>
      <c r="AG459">
        <v>0.3125</v>
      </c>
      <c r="AH459">
        <v>2</v>
      </c>
      <c r="AI459">
        <v>16782526</v>
      </c>
      <c r="AJ459">
        <v>463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ROW(Source!A355)</f>
        <v>355</v>
      </c>
      <c r="B460">
        <v>16782527</v>
      </c>
      <c r="C460">
        <v>16782523</v>
      </c>
      <c r="D460">
        <v>15249073</v>
      </c>
      <c r="E460">
        <v>1</v>
      </c>
      <c r="F460">
        <v>1</v>
      </c>
      <c r="G460">
        <v>1</v>
      </c>
      <c r="H460">
        <v>2</v>
      </c>
      <c r="I460" t="s">
        <v>674</v>
      </c>
      <c r="J460" t="s">
        <v>675</v>
      </c>
      <c r="K460" t="s">
        <v>676</v>
      </c>
      <c r="L460">
        <v>1368</v>
      </c>
      <c r="N460">
        <v>1011</v>
      </c>
      <c r="O460" t="s">
        <v>666</v>
      </c>
      <c r="P460" t="s">
        <v>666</v>
      </c>
      <c r="Q460">
        <v>1</v>
      </c>
      <c r="X460">
        <v>0.37</v>
      </c>
      <c r="Y460">
        <v>0</v>
      </c>
      <c r="Z460">
        <v>65.709999999999994</v>
      </c>
      <c r="AA460">
        <v>11.6</v>
      </c>
      <c r="AB460">
        <v>0</v>
      </c>
      <c r="AC460">
        <v>0</v>
      </c>
      <c r="AD460">
        <v>1</v>
      </c>
      <c r="AE460">
        <v>0</v>
      </c>
      <c r="AF460" t="s">
        <v>360</v>
      </c>
      <c r="AG460">
        <v>0.46250000000000002</v>
      </c>
      <c r="AH460">
        <v>2</v>
      </c>
      <c r="AI460">
        <v>16782527</v>
      </c>
      <c r="AJ460">
        <v>464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ROW(Source!A355)</f>
        <v>355</v>
      </c>
      <c r="B461">
        <v>16782528</v>
      </c>
      <c r="C461">
        <v>16782523</v>
      </c>
      <c r="D461">
        <v>15161862</v>
      </c>
      <c r="E461">
        <v>17</v>
      </c>
      <c r="F461">
        <v>1</v>
      </c>
      <c r="G461">
        <v>1</v>
      </c>
      <c r="H461">
        <v>3</v>
      </c>
      <c r="I461" t="s">
        <v>1088</v>
      </c>
      <c r="J461" t="s">
        <v>6</v>
      </c>
      <c r="K461" t="s">
        <v>1089</v>
      </c>
      <c r="L461">
        <v>1354</v>
      </c>
      <c r="N461">
        <v>1010</v>
      </c>
      <c r="O461" t="s">
        <v>378</v>
      </c>
      <c r="P461" t="s">
        <v>378</v>
      </c>
      <c r="Q461">
        <v>1</v>
      </c>
      <c r="X461">
        <v>0.01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 t="s">
        <v>6</v>
      </c>
      <c r="AG461">
        <v>0.01</v>
      </c>
      <c r="AH461">
        <v>3</v>
      </c>
      <c r="AI461">
        <v>-1</v>
      </c>
      <c r="AJ461" t="s">
        <v>6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ROW(Source!A355)</f>
        <v>355</v>
      </c>
      <c r="B462">
        <v>16782529</v>
      </c>
      <c r="C462">
        <v>16782523</v>
      </c>
      <c r="D462">
        <v>15192016</v>
      </c>
      <c r="E462">
        <v>1</v>
      </c>
      <c r="F462">
        <v>1</v>
      </c>
      <c r="G462">
        <v>1</v>
      </c>
      <c r="H462">
        <v>3</v>
      </c>
      <c r="I462" t="s">
        <v>912</v>
      </c>
      <c r="J462" t="s">
        <v>913</v>
      </c>
      <c r="K462" t="s">
        <v>914</v>
      </c>
      <c r="L462">
        <v>1348</v>
      </c>
      <c r="N462">
        <v>1009</v>
      </c>
      <c r="O462" t="s">
        <v>193</v>
      </c>
      <c r="P462" t="s">
        <v>193</v>
      </c>
      <c r="Q462">
        <v>1000</v>
      </c>
      <c r="X462">
        <v>1</v>
      </c>
      <c r="Y462">
        <v>10100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6</v>
      </c>
      <c r="AG462">
        <v>1</v>
      </c>
      <c r="AH462">
        <v>2</v>
      </c>
      <c r="AI462">
        <v>16782529</v>
      </c>
      <c r="AJ462">
        <v>465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ROW(Source!A356)</f>
        <v>356</v>
      </c>
      <c r="B463">
        <v>16782524</v>
      </c>
      <c r="C463">
        <v>16782523</v>
      </c>
      <c r="D463">
        <v>15430497</v>
      </c>
      <c r="E463">
        <v>1</v>
      </c>
      <c r="F463">
        <v>1</v>
      </c>
      <c r="G463">
        <v>1</v>
      </c>
      <c r="H463">
        <v>1</v>
      </c>
      <c r="I463" t="s">
        <v>820</v>
      </c>
      <c r="J463" t="s">
        <v>6</v>
      </c>
      <c r="K463" t="s">
        <v>821</v>
      </c>
      <c r="L463">
        <v>1191</v>
      </c>
      <c r="N463">
        <v>1013</v>
      </c>
      <c r="O463" t="s">
        <v>660</v>
      </c>
      <c r="P463" t="s">
        <v>660</v>
      </c>
      <c r="Q463">
        <v>1</v>
      </c>
      <c r="X463">
        <v>315.01</v>
      </c>
      <c r="Y463">
        <v>0</v>
      </c>
      <c r="Z463">
        <v>0</v>
      </c>
      <c r="AA463">
        <v>0</v>
      </c>
      <c r="AB463">
        <v>8.86</v>
      </c>
      <c r="AC463">
        <v>0</v>
      </c>
      <c r="AD463">
        <v>1</v>
      </c>
      <c r="AE463">
        <v>1</v>
      </c>
      <c r="AF463" t="s">
        <v>361</v>
      </c>
      <c r="AG463">
        <v>362.26149999999996</v>
      </c>
      <c r="AH463">
        <v>2</v>
      </c>
      <c r="AI463">
        <v>16782524</v>
      </c>
      <c r="AJ463">
        <v>466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ROW(Source!A356)</f>
        <v>356</v>
      </c>
      <c r="B464">
        <v>16782525</v>
      </c>
      <c r="C464">
        <v>16782523</v>
      </c>
      <c r="D464">
        <v>15430395</v>
      </c>
      <c r="E464">
        <v>1</v>
      </c>
      <c r="F464">
        <v>1</v>
      </c>
      <c r="G464">
        <v>1</v>
      </c>
      <c r="H464">
        <v>1</v>
      </c>
      <c r="I464" t="s">
        <v>661</v>
      </c>
      <c r="J464" t="s">
        <v>6</v>
      </c>
      <c r="K464" t="s">
        <v>662</v>
      </c>
      <c r="L464">
        <v>1191</v>
      </c>
      <c r="N464">
        <v>1013</v>
      </c>
      <c r="O464" t="s">
        <v>660</v>
      </c>
      <c r="P464" t="s">
        <v>660</v>
      </c>
      <c r="Q464">
        <v>1</v>
      </c>
      <c r="X464">
        <v>0.62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2</v>
      </c>
      <c r="AF464" t="s">
        <v>360</v>
      </c>
      <c r="AG464">
        <v>0.77500000000000002</v>
      </c>
      <c r="AH464">
        <v>2</v>
      </c>
      <c r="AI464">
        <v>16782525</v>
      </c>
      <c r="AJ464">
        <v>467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ROW(Source!A356)</f>
        <v>356</v>
      </c>
      <c r="B465">
        <v>16782526</v>
      </c>
      <c r="C465">
        <v>16782523</v>
      </c>
      <c r="D465">
        <v>15247680</v>
      </c>
      <c r="E465">
        <v>1</v>
      </c>
      <c r="F465">
        <v>1</v>
      </c>
      <c r="G465">
        <v>1</v>
      </c>
      <c r="H465">
        <v>2</v>
      </c>
      <c r="I465" t="s">
        <v>671</v>
      </c>
      <c r="J465" t="s">
        <v>672</v>
      </c>
      <c r="K465" t="s">
        <v>673</v>
      </c>
      <c r="L465">
        <v>1368</v>
      </c>
      <c r="N465">
        <v>1011</v>
      </c>
      <c r="O465" t="s">
        <v>666</v>
      </c>
      <c r="P465" t="s">
        <v>666</v>
      </c>
      <c r="Q465">
        <v>1</v>
      </c>
      <c r="X465">
        <v>0.25</v>
      </c>
      <c r="Y465">
        <v>0</v>
      </c>
      <c r="Z465">
        <v>111.99</v>
      </c>
      <c r="AA465">
        <v>13.5</v>
      </c>
      <c r="AB465">
        <v>0</v>
      </c>
      <c r="AC465">
        <v>0</v>
      </c>
      <c r="AD465">
        <v>1</v>
      </c>
      <c r="AE465">
        <v>0</v>
      </c>
      <c r="AF465" t="s">
        <v>360</v>
      </c>
      <c r="AG465">
        <v>0.3125</v>
      </c>
      <c r="AH465">
        <v>2</v>
      </c>
      <c r="AI465">
        <v>16782526</v>
      </c>
      <c r="AJ465">
        <v>468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ROW(Source!A356)</f>
        <v>356</v>
      </c>
      <c r="B466">
        <v>16782527</v>
      </c>
      <c r="C466">
        <v>16782523</v>
      </c>
      <c r="D466">
        <v>15249073</v>
      </c>
      <c r="E466">
        <v>1</v>
      </c>
      <c r="F466">
        <v>1</v>
      </c>
      <c r="G466">
        <v>1</v>
      </c>
      <c r="H466">
        <v>2</v>
      </c>
      <c r="I466" t="s">
        <v>674</v>
      </c>
      <c r="J466" t="s">
        <v>675</v>
      </c>
      <c r="K466" t="s">
        <v>676</v>
      </c>
      <c r="L466">
        <v>1368</v>
      </c>
      <c r="N466">
        <v>1011</v>
      </c>
      <c r="O466" t="s">
        <v>666</v>
      </c>
      <c r="P466" t="s">
        <v>666</v>
      </c>
      <c r="Q466">
        <v>1</v>
      </c>
      <c r="X466">
        <v>0.37</v>
      </c>
      <c r="Y466">
        <v>0</v>
      </c>
      <c r="Z466">
        <v>65.709999999999994</v>
      </c>
      <c r="AA466">
        <v>11.6</v>
      </c>
      <c r="AB466">
        <v>0</v>
      </c>
      <c r="AC466">
        <v>0</v>
      </c>
      <c r="AD466">
        <v>1</v>
      </c>
      <c r="AE466">
        <v>0</v>
      </c>
      <c r="AF466" t="s">
        <v>360</v>
      </c>
      <c r="AG466">
        <v>0.46250000000000002</v>
      </c>
      <c r="AH466">
        <v>2</v>
      </c>
      <c r="AI466">
        <v>16782527</v>
      </c>
      <c r="AJ466">
        <v>469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ROW(Source!A356)</f>
        <v>356</v>
      </c>
      <c r="B467">
        <v>16782528</v>
      </c>
      <c r="C467">
        <v>16782523</v>
      </c>
      <c r="D467">
        <v>15161862</v>
      </c>
      <c r="E467">
        <v>17</v>
      </c>
      <c r="F467">
        <v>1</v>
      </c>
      <c r="G467">
        <v>1</v>
      </c>
      <c r="H467">
        <v>3</v>
      </c>
      <c r="I467" t="s">
        <v>1088</v>
      </c>
      <c r="J467" t="s">
        <v>6</v>
      </c>
      <c r="K467" t="s">
        <v>1089</v>
      </c>
      <c r="L467">
        <v>1354</v>
      </c>
      <c r="N467">
        <v>1010</v>
      </c>
      <c r="O467" t="s">
        <v>378</v>
      </c>
      <c r="P467" t="s">
        <v>378</v>
      </c>
      <c r="Q467">
        <v>1</v>
      </c>
      <c r="X467">
        <v>0.01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 t="s">
        <v>6</v>
      </c>
      <c r="AG467">
        <v>0.01</v>
      </c>
      <c r="AH467">
        <v>3</v>
      </c>
      <c r="AI467">
        <v>-1</v>
      </c>
      <c r="AJ467" t="s">
        <v>6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ROW(Source!A356)</f>
        <v>356</v>
      </c>
      <c r="B468">
        <v>16782529</v>
      </c>
      <c r="C468">
        <v>16782523</v>
      </c>
      <c r="D468">
        <v>15192016</v>
      </c>
      <c r="E468">
        <v>1</v>
      </c>
      <c r="F468">
        <v>1</v>
      </c>
      <c r="G468">
        <v>1</v>
      </c>
      <c r="H468">
        <v>3</v>
      </c>
      <c r="I468" t="s">
        <v>912</v>
      </c>
      <c r="J468" t="s">
        <v>913</v>
      </c>
      <c r="K468" t="s">
        <v>914</v>
      </c>
      <c r="L468">
        <v>1348</v>
      </c>
      <c r="N468">
        <v>1009</v>
      </c>
      <c r="O468" t="s">
        <v>193</v>
      </c>
      <c r="P468" t="s">
        <v>193</v>
      </c>
      <c r="Q468">
        <v>1000</v>
      </c>
      <c r="X468">
        <v>1</v>
      </c>
      <c r="Y468">
        <v>10100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6</v>
      </c>
      <c r="AG468">
        <v>1</v>
      </c>
      <c r="AH468">
        <v>2</v>
      </c>
      <c r="AI468">
        <v>16782529</v>
      </c>
      <c r="AJ468">
        <v>470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ROW(Source!A357)</f>
        <v>357</v>
      </c>
      <c r="B469">
        <v>16782532</v>
      </c>
      <c r="C469">
        <v>16782531</v>
      </c>
      <c r="D469">
        <v>15436556</v>
      </c>
      <c r="E469">
        <v>1</v>
      </c>
      <c r="F469">
        <v>1</v>
      </c>
      <c r="G469">
        <v>1</v>
      </c>
      <c r="H469">
        <v>1</v>
      </c>
      <c r="I469" t="s">
        <v>836</v>
      </c>
      <c r="J469" t="s">
        <v>6</v>
      </c>
      <c r="K469" t="s">
        <v>837</v>
      </c>
      <c r="L469">
        <v>1191</v>
      </c>
      <c r="N469">
        <v>1013</v>
      </c>
      <c r="O469" t="s">
        <v>660</v>
      </c>
      <c r="P469" t="s">
        <v>660</v>
      </c>
      <c r="Q469">
        <v>1</v>
      </c>
      <c r="X469">
        <v>62.2</v>
      </c>
      <c r="Y469">
        <v>0</v>
      </c>
      <c r="Z469">
        <v>0</v>
      </c>
      <c r="AA469">
        <v>0</v>
      </c>
      <c r="AB469">
        <v>9.6199999999999992</v>
      </c>
      <c r="AC469">
        <v>0</v>
      </c>
      <c r="AD469">
        <v>1</v>
      </c>
      <c r="AE469">
        <v>1</v>
      </c>
      <c r="AF469" t="s">
        <v>6</v>
      </c>
      <c r="AG469">
        <v>62.2</v>
      </c>
      <c r="AH469">
        <v>2</v>
      </c>
      <c r="AI469">
        <v>16782532</v>
      </c>
      <c r="AJ469">
        <v>471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ROW(Source!A357)</f>
        <v>357</v>
      </c>
      <c r="B470">
        <v>16782533</v>
      </c>
      <c r="C470">
        <v>16782531</v>
      </c>
      <c r="D470">
        <v>15430395</v>
      </c>
      <c r="E470">
        <v>1</v>
      </c>
      <c r="F470">
        <v>1</v>
      </c>
      <c r="G470">
        <v>1</v>
      </c>
      <c r="H470">
        <v>1</v>
      </c>
      <c r="I470" t="s">
        <v>661</v>
      </c>
      <c r="J470" t="s">
        <v>6</v>
      </c>
      <c r="K470" t="s">
        <v>662</v>
      </c>
      <c r="L470">
        <v>1191</v>
      </c>
      <c r="N470">
        <v>1013</v>
      </c>
      <c r="O470" t="s">
        <v>660</v>
      </c>
      <c r="P470" t="s">
        <v>660</v>
      </c>
      <c r="Q470">
        <v>1</v>
      </c>
      <c r="X470">
        <v>3.48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2</v>
      </c>
      <c r="AF470" t="s">
        <v>6</v>
      </c>
      <c r="AG470">
        <v>3.48</v>
      </c>
      <c r="AH470">
        <v>2</v>
      </c>
      <c r="AI470">
        <v>16782533</v>
      </c>
      <c r="AJ470">
        <v>472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ROW(Source!A357)</f>
        <v>357</v>
      </c>
      <c r="B471">
        <v>16782534</v>
      </c>
      <c r="C471">
        <v>16782531</v>
      </c>
      <c r="D471">
        <v>15247680</v>
      </c>
      <c r="E471">
        <v>1</v>
      </c>
      <c r="F471">
        <v>1</v>
      </c>
      <c r="G471">
        <v>1</v>
      </c>
      <c r="H471">
        <v>2</v>
      </c>
      <c r="I471" t="s">
        <v>671</v>
      </c>
      <c r="J471" t="s">
        <v>672</v>
      </c>
      <c r="K471" t="s">
        <v>673</v>
      </c>
      <c r="L471">
        <v>1368</v>
      </c>
      <c r="N471">
        <v>1011</v>
      </c>
      <c r="O471" t="s">
        <v>666</v>
      </c>
      <c r="P471" t="s">
        <v>666</v>
      </c>
      <c r="Q471">
        <v>1</v>
      </c>
      <c r="X471">
        <v>1.74</v>
      </c>
      <c r="Y471">
        <v>0</v>
      </c>
      <c r="Z471">
        <v>111.99</v>
      </c>
      <c r="AA471">
        <v>13.5</v>
      </c>
      <c r="AB471">
        <v>0</v>
      </c>
      <c r="AC471">
        <v>0</v>
      </c>
      <c r="AD471">
        <v>1</v>
      </c>
      <c r="AE471">
        <v>0</v>
      </c>
      <c r="AF471" t="s">
        <v>6</v>
      </c>
      <c r="AG471">
        <v>1.74</v>
      </c>
      <c r="AH471">
        <v>2</v>
      </c>
      <c r="AI471">
        <v>16782534</v>
      </c>
      <c r="AJ471">
        <v>473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ROW(Source!A357)</f>
        <v>357</v>
      </c>
      <c r="B472">
        <v>16782535</v>
      </c>
      <c r="C472">
        <v>16782531</v>
      </c>
      <c r="D472">
        <v>15249073</v>
      </c>
      <c r="E472">
        <v>1</v>
      </c>
      <c r="F472">
        <v>1</v>
      </c>
      <c r="G472">
        <v>1</v>
      </c>
      <c r="H472">
        <v>2</v>
      </c>
      <c r="I472" t="s">
        <v>674</v>
      </c>
      <c r="J472" t="s">
        <v>675</v>
      </c>
      <c r="K472" t="s">
        <v>676</v>
      </c>
      <c r="L472">
        <v>1368</v>
      </c>
      <c r="N472">
        <v>1011</v>
      </c>
      <c r="O472" t="s">
        <v>666</v>
      </c>
      <c r="P472" t="s">
        <v>666</v>
      </c>
      <c r="Q472">
        <v>1</v>
      </c>
      <c r="X472">
        <v>1.74</v>
      </c>
      <c r="Y472">
        <v>0</v>
      </c>
      <c r="Z472">
        <v>65.709999999999994</v>
      </c>
      <c r="AA472">
        <v>11.6</v>
      </c>
      <c r="AB472">
        <v>0</v>
      </c>
      <c r="AC472">
        <v>0</v>
      </c>
      <c r="AD472">
        <v>1</v>
      </c>
      <c r="AE472">
        <v>0</v>
      </c>
      <c r="AF472" t="s">
        <v>6</v>
      </c>
      <c r="AG472">
        <v>1.74</v>
      </c>
      <c r="AH472">
        <v>2</v>
      </c>
      <c r="AI472">
        <v>16782535</v>
      </c>
      <c r="AJ472">
        <v>474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ROW(Source!A357)</f>
        <v>357</v>
      </c>
      <c r="B473">
        <v>16782536</v>
      </c>
      <c r="C473">
        <v>16782531</v>
      </c>
      <c r="D473">
        <v>15249377</v>
      </c>
      <c r="E473">
        <v>1</v>
      </c>
      <c r="F473">
        <v>1</v>
      </c>
      <c r="G473">
        <v>1</v>
      </c>
      <c r="H473">
        <v>2</v>
      </c>
      <c r="I473" t="s">
        <v>677</v>
      </c>
      <c r="J473" t="s">
        <v>678</v>
      </c>
      <c r="K473" t="s">
        <v>679</v>
      </c>
      <c r="L473">
        <v>1368</v>
      </c>
      <c r="N473">
        <v>1011</v>
      </c>
      <c r="O473" t="s">
        <v>666</v>
      </c>
      <c r="P473" t="s">
        <v>666</v>
      </c>
      <c r="Q473">
        <v>1</v>
      </c>
      <c r="X473">
        <v>15.1</v>
      </c>
      <c r="Y473">
        <v>0</v>
      </c>
      <c r="Z473">
        <v>8.1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6</v>
      </c>
      <c r="AG473">
        <v>15.1</v>
      </c>
      <c r="AH473">
        <v>2</v>
      </c>
      <c r="AI473">
        <v>16782536</v>
      </c>
      <c r="AJ473">
        <v>475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ROW(Source!A357)</f>
        <v>357</v>
      </c>
      <c r="B474">
        <v>16782537</v>
      </c>
      <c r="C474">
        <v>16782531</v>
      </c>
      <c r="D474">
        <v>15168752</v>
      </c>
      <c r="E474">
        <v>1</v>
      </c>
      <c r="F474">
        <v>1</v>
      </c>
      <c r="G474">
        <v>1</v>
      </c>
      <c r="H474">
        <v>3</v>
      </c>
      <c r="I474" t="s">
        <v>680</v>
      </c>
      <c r="J474" t="s">
        <v>681</v>
      </c>
      <c r="K474" t="s">
        <v>682</v>
      </c>
      <c r="L474">
        <v>1346</v>
      </c>
      <c r="N474">
        <v>1009</v>
      </c>
      <c r="O474" t="s">
        <v>201</v>
      </c>
      <c r="P474" t="s">
        <v>201</v>
      </c>
      <c r="Q474">
        <v>1</v>
      </c>
      <c r="X474">
        <v>4.2</v>
      </c>
      <c r="Y474">
        <v>10.57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6</v>
      </c>
      <c r="AG474">
        <v>4.2</v>
      </c>
      <c r="AH474">
        <v>2</v>
      </c>
      <c r="AI474">
        <v>16782537</v>
      </c>
      <c r="AJ474">
        <v>476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ROW(Source!A357)</f>
        <v>357</v>
      </c>
      <c r="B475">
        <v>16782538</v>
      </c>
      <c r="C475">
        <v>16782531</v>
      </c>
      <c r="D475">
        <v>15169942</v>
      </c>
      <c r="E475">
        <v>1</v>
      </c>
      <c r="F475">
        <v>1</v>
      </c>
      <c r="G475">
        <v>1</v>
      </c>
      <c r="H475">
        <v>3</v>
      </c>
      <c r="I475" t="s">
        <v>683</v>
      </c>
      <c r="J475" t="s">
        <v>684</v>
      </c>
      <c r="K475" t="s">
        <v>685</v>
      </c>
      <c r="L475">
        <v>1346</v>
      </c>
      <c r="N475">
        <v>1009</v>
      </c>
      <c r="O475" t="s">
        <v>201</v>
      </c>
      <c r="P475" t="s">
        <v>201</v>
      </c>
      <c r="Q475">
        <v>1</v>
      </c>
      <c r="X475">
        <v>27</v>
      </c>
      <c r="Y475">
        <v>9.0399999999999991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6</v>
      </c>
      <c r="AG475">
        <v>27</v>
      </c>
      <c r="AH475">
        <v>2</v>
      </c>
      <c r="AI475">
        <v>16782538</v>
      </c>
      <c r="AJ475">
        <v>477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ROW(Source!A357)</f>
        <v>357</v>
      </c>
      <c r="B476">
        <v>16782539</v>
      </c>
      <c r="C476">
        <v>16782531</v>
      </c>
      <c r="D476">
        <v>15170080</v>
      </c>
      <c r="E476">
        <v>1</v>
      </c>
      <c r="F476">
        <v>1</v>
      </c>
      <c r="G476">
        <v>1</v>
      </c>
      <c r="H476">
        <v>3</v>
      </c>
      <c r="I476" t="s">
        <v>915</v>
      </c>
      <c r="J476" t="s">
        <v>916</v>
      </c>
      <c r="K476" t="s">
        <v>917</v>
      </c>
      <c r="L476">
        <v>1355</v>
      </c>
      <c r="N476">
        <v>1010</v>
      </c>
      <c r="O476" t="s">
        <v>292</v>
      </c>
      <c r="P476" t="s">
        <v>292</v>
      </c>
      <c r="Q476">
        <v>100</v>
      </c>
      <c r="X476">
        <v>0.8</v>
      </c>
      <c r="Y476">
        <v>110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6</v>
      </c>
      <c r="AG476">
        <v>0.8</v>
      </c>
      <c r="AH476">
        <v>2</v>
      </c>
      <c r="AI476">
        <v>16782539</v>
      </c>
      <c r="AJ476">
        <v>478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ROW(Source!A357)</f>
        <v>357</v>
      </c>
      <c r="B477">
        <v>16782540</v>
      </c>
      <c r="C477">
        <v>16782531</v>
      </c>
      <c r="D477">
        <v>15171788</v>
      </c>
      <c r="E477">
        <v>1</v>
      </c>
      <c r="F477">
        <v>1</v>
      </c>
      <c r="G477">
        <v>1</v>
      </c>
      <c r="H477">
        <v>3</v>
      </c>
      <c r="I477" t="s">
        <v>918</v>
      </c>
      <c r="J477" t="s">
        <v>919</v>
      </c>
      <c r="K477" t="s">
        <v>920</v>
      </c>
      <c r="L477">
        <v>1339</v>
      </c>
      <c r="N477">
        <v>1007</v>
      </c>
      <c r="O477" t="s">
        <v>95</v>
      </c>
      <c r="P477" t="s">
        <v>95</v>
      </c>
      <c r="Q477">
        <v>1</v>
      </c>
      <c r="X477">
        <v>0.15</v>
      </c>
      <c r="Y477">
        <v>59.99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6</v>
      </c>
      <c r="AG477">
        <v>0.15</v>
      </c>
      <c r="AH477">
        <v>2</v>
      </c>
      <c r="AI477">
        <v>16782540</v>
      </c>
      <c r="AJ477">
        <v>479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ROW(Source!A357)</f>
        <v>357</v>
      </c>
      <c r="B478">
        <v>16782541</v>
      </c>
      <c r="C478">
        <v>16782531</v>
      </c>
      <c r="D478">
        <v>15172041</v>
      </c>
      <c r="E478">
        <v>1</v>
      </c>
      <c r="F478">
        <v>1</v>
      </c>
      <c r="G478">
        <v>1</v>
      </c>
      <c r="H478">
        <v>3</v>
      </c>
      <c r="I478" t="s">
        <v>921</v>
      </c>
      <c r="J478" t="s">
        <v>922</v>
      </c>
      <c r="K478" t="s">
        <v>923</v>
      </c>
      <c r="L478">
        <v>1348</v>
      </c>
      <c r="N478">
        <v>1009</v>
      </c>
      <c r="O478" t="s">
        <v>193</v>
      </c>
      <c r="P478" t="s">
        <v>193</v>
      </c>
      <c r="Q478">
        <v>1000</v>
      </c>
      <c r="X478">
        <v>0.18</v>
      </c>
      <c r="Y478">
        <v>480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6</v>
      </c>
      <c r="AG478">
        <v>0.18</v>
      </c>
      <c r="AH478">
        <v>2</v>
      </c>
      <c r="AI478">
        <v>16782541</v>
      </c>
      <c r="AJ478">
        <v>480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ROW(Source!A357)</f>
        <v>357</v>
      </c>
      <c r="B479">
        <v>16782542</v>
      </c>
      <c r="C479">
        <v>16782531</v>
      </c>
      <c r="D479">
        <v>15188647</v>
      </c>
      <c r="E479">
        <v>1</v>
      </c>
      <c r="F479">
        <v>1</v>
      </c>
      <c r="G479">
        <v>1</v>
      </c>
      <c r="H479">
        <v>3</v>
      </c>
      <c r="I479" t="s">
        <v>686</v>
      </c>
      <c r="J479" t="s">
        <v>687</v>
      </c>
      <c r="K479" t="s">
        <v>688</v>
      </c>
      <c r="L479">
        <v>1348</v>
      </c>
      <c r="N479">
        <v>1009</v>
      </c>
      <c r="O479" t="s">
        <v>193</v>
      </c>
      <c r="P479" t="s">
        <v>193</v>
      </c>
      <c r="Q479">
        <v>1000</v>
      </c>
      <c r="X479">
        <v>1</v>
      </c>
      <c r="Y479">
        <v>11500</v>
      </c>
      <c r="Z479">
        <v>0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6</v>
      </c>
      <c r="AG479">
        <v>1</v>
      </c>
      <c r="AH479">
        <v>2</v>
      </c>
      <c r="AI479">
        <v>16782542</v>
      </c>
      <c r="AJ479">
        <v>481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ROW(Source!A357)</f>
        <v>357</v>
      </c>
      <c r="B480">
        <v>16782543</v>
      </c>
      <c r="C480">
        <v>16782531</v>
      </c>
      <c r="D480">
        <v>15164559</v>
      </c>
      <c r="E480">
        <v>17</v>
      </c>
      <c r="F480">
        <v>1</v>
      </c>
      <c r="G480">
        <v>1</v>
      </c>
      <c r="H480">
        <v>3</v>
      </c>
      <c r="I480" t="s">
        <v>692</v>
      </c>
      <c r="J480" t="s">
        <v>6</v>
      </c>
      <c r="K480" t="s">
        <v>693</v>
      </c>
      <c r="L480">
        <v>1374</v>
      </c>
      <c r="N480">
        <v>1013</v>
      </c>
      <c r="O480" t="s">
        <v>694</v>
      </c>
      <c r="P480" t="s">
        <v>694</v>
      </c>
      <c r="Q480">
        <v>1</v>
      </c>
      <c r="X480">
        <v>11.97</v>
      </c>
      <c r="Y480">
        <v>1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6</v>
      </c>
      <c r="AG480">
        <v>11.97</v>
      </c>
      <c r="AH480">
        <v>2</v>
      </c>
      <c r="AI480">
        <v>16782543</v>
      </c>
      <c r="AJ480">
        <v>482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ROW(Source!A358)</f>
        <v>358</v>
      </c>
      <c r="B481">
        <v>16782532</v>
      </c>
      <c r="C481">
        <v>16782531</v>
      </c>
      <c r="D481">
        <v>15436556</v>
      </c>
      <c r="E481">
        <v>1</v>
      </c>
      <c r="F481">
        <v>1</v>
      </c>
      <c r="G481">
        <v>1</v>
      </c>
      <c r="H481">
        <v>1</v>
      </c>
      <c r="I481" t="s">
        <v>836</v>
      </c>
      <c r="J481" t="s">
        <v>6</v>
      </c>
      <c r="K481" t="s">
        <v>837</v>
      </c>
      <c r="L481">
        <v>1191</v>
      </c>
      <c r="N481">
        <v>1013</v>
      </c>
      <c r="O481" t="s">
        <v>660</v>
      </c>
      <c r="P481" t="s">
        <v>660</v>
      </c>
      <c r="Q481">
        <v>1</v>
      </c>
      <c r="X481">
        <v>62.2</v>
      </c>
      <c r="Y481">
        <v>0</v>
      </c>
      <c r="Z481">
        <v>0</v>
      </c>
      <c r="AA481">
        <v>0</v>
      </c>
      <c r="AB481">
        <v>9.6199999999999992</v>
      </c>
      <c r="AC481">
        <v>0</v>
      </c>
      <c r="AD481">
        <v>1</v>
      </c>
      <c r="AE481">
        <v>1</v>
      </c>
      <c r="AF481" t="s">
        <v>6</v>
      </c>
      <c r="AG481">
        <v>62.2</v>
      </c>
      <c r="AH481">
        <v>2</v>
      </c>
      <c r="AI481">
        <v>16782532</v>
      </c>
      <c r="AJ481">
        <v>483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ROW(Source!A358)</f>
        <v>358</v>
      </c>
      <c r="B482">
        <v>16782533</v>
      </c>
      <c r="C482">
        <v>16782531</v>
      </c>
      <c r="D482">
        <v>15430395</v>
      </c>
      <c r="E482">
        <v>1</v>
      </c>
      <c r="F482">
        <v>1</v>
      </c>
      <c r="G482">
        <v>1</v>
      </c>
      <c r="H482">
        <v>1</v>
      </c>
      <c r="I482" t="s">
        <v>661</v>
      </c>
      <c r="J482" t="s">
        <v>6</v>
      </c>
      <c r="K482" t="s">
        <v>662</v>
      </c>
      <c r="L482">
        <v>1191</v>
      </c>
      <c r="N482">
        <v>1013</v>
      </c>
      <c r="O482" t="s">
        <v>660</v>
      </c>
      <c r="P482" t="s">
        <v>660</v>
      </c>
      <c r="Q482">
        <v>1</v>
      </c>
      <c r="X482">
        <v>3.48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2</v>
      </c>
      <c r="AF482" t="s">
        <v>6</v>
      </c>
      <c r="AG482">
        <v>3.48</v>
      </c>
      <c r="AH482">
        <v>2</v>
      </c>
      <c r="AI482">
        <v>16782533</v>
      </c>
      <c r="AJ482">
        <v>484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ROW(Source!A358)</f>
        <v>358</v>
      </c>
      <c r="B483">
        <v>16782534</v>
      </c>
      <c r="C483">
        <v>16782531</v>
      </c>
      <c r="D483">
        <v>15247680</v>
      </c>
      <c r="E483">
        <v>1</v>
      </c>
      <c r="F483">
        <v>1</v>
      </c>
      <c r="G483">
        <v>1</v>
      </c>
      <c r="H483">
        <v>2</v>
      </c>
      <c r="I483" t="s">
        <v>671</v>
      </c>
      <c r="J483" t="s">
        <v>672</v>
      </c>
      <c r="K483" t="s">
        <v>673</v>
      </c>
      <c r="L483">
        <v>1368</v>
      </c>
      <c r="N483">
        <v>1011</v>
      </c>
      <c r="O483" t="s">
        <v>666</v>
      </c>
      <c r="P483" t="s">
        <v>666</v>
      </c>
      <c r="Q483">
        <v>1</v>
      </c>
      <c r="X483">
        <v>1.74</v>
      </c>
      <c r="Y483">
        <v>0</v>
      </c>
      <c r="Z483">
        <v>111.99</v>
      </c>
      <c r="AA483">
        <v>13.5</v>
      </c>
      <c r="AB483">
        <v>0</v>
      </c>
      <c r="AC483">
        <v>0</v>
      </c>
      <c r="AD483">
        <v>1</v>
      </c>
      <c r="AE483">
        <v>0</v>
      </c>
      <c r="AF483" t="s">
        <v>6</v>
      </c>
      <c r="AG483">
        <v>1.74</v>
      </c>
      <c r="AH483">
        <v>2</v>
      </c>
      <c r="AI483">
        <v>16782534</v>
      </c>
      <c r="AJ483">
        <v>485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ROW(Source!A358)</f>
        <v>358</v>
      </c>
      <c r="B484">
        <v>16782535</v>
      </c>
      <c r="C484">
        <v>16782531</v>
      </c>
      <c r="D484">
        <v>15249073</v>
      </c>
      <c r="E484">
        <v>1</v>
      </c>
      <c r="F484">
        <v>1</v>
      </c>
      <c r="G484">
        <v>1</v>
      </c>
      <c r="H484">
        <v>2</v>
      </c>
      <c r="I484" t="s">
        <v>674</v>
      </c>
      <c r="J484" t="s">
        <v>675</v>
      </c>
      <c r="K484" t="s">
        <v>676</v>
      </c>
      <c r="L484">
        <v>1368</v>
      </c>
      <c r="N484">
        <v>1011</v>
      </c>
      <c r="O484" t="s">
        <v>666</v>
      </c>
      <c r="P484" t="s">
        <v>666</v>
      </c>
      <c r="Q484">
        <v>1</v>
      </c>
      <c r="X484">
        <v>1.74</v>
      </c>
      <c r="Y484">
        <v>0</v>
      </c>
      <c r="Z484">
        <v>65.709999999999994</v>
      </c>
      <c r="AA484">
        <v>11.6</v>
      </c>
      <c r="AB484">
        <v>0</v>
      </c>
      <c r="AC484">
        <v>0</v>
      </c>
      <c r="AD484">
        <v>1</v>
      </c>
      <c r="AE484">
        <v>0</v>
      </c>
      <c r="AF484" t="s">
        <v>6</v>
      </c>
      <c r="AG484">
        <v>1.74</v>
      </c>
      <c r="AH484">
        <v>2</v>
      </c>
      <c r="AI484">
        <v>16782535</v>
      </c>
      <c r="AJ484">
        <v>486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ROW(Source!A358)</f>
        <v>358</v>
      </c>
      <c r="B485">
        <v>16782536</v>
      </c>
      <c r="C485">
        <v>16782531</v>
      </c>
      <c r="D485">
        <v>15249377</v>
      </c>
      <c r="E485">
        <v>1</v>
      </c>
      <c r="F485">
        <v>1</v>
      </c>
      <c r="G485">
        <v>1</v>
      </c>
      <c r="H485">
        <v>2</v>
      </c>
      <c r="I485" t="s">
        <v>677</v>
      </c>
      <c r="J485" t="s">
        <v>678</v>
      </c>
      <c r="K485" t="s">
        <v>679</v>
      </c>
      <c r="L485">
        <v>1368</v>
      </c>
      <c r="N485">
        <v>1011</v>
      </c>
      <c r="O485" t="s">
        <v>666</v>
      </c>
      <c r="P485" t="s">
        <v>666</v>
      </c>
      <c r="Q485">
        <v>1</v>
      </c>
      <c r="X485">
        <v>15.1</v>
      </c>
      <c r="Y485">
        <v>0</v>
      </c>
      <c r="Z485">
        <v>8.1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6</v>
      </c>
      <c r="AG485">
        <v>15.1</v>
      </c>
      <c r="AH485">
        <v>2</v>
      </c>
      <c r="AI485">
        <v>16782536</v>
      </c>
      <c r="AJ485">
        <v>487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ROW(Source!A358)</f>
        <v>358</v>
      </c>
      <c r="B486">
        <v>16782537</v>
      </c>
      <c r="C486">
        <v>16782531</v>
      </c>
      <c r="D486">
        <v>15168752</v>
      </c>
      <c r="E486">
        <v>1</v>
      </c>
      <c r="F486">
        <v>1</v>
      </c>
      <c r="G486">
        <v>1</v>
      </c>
      <c r="H486">
        <v>3</v>
      </c>
      <c r="I486" t="s">
        <v>680</v>
      </c>
      <c r="J486" t="s">
        <v>681</v>
      </c>
      <c r="K486" t="s">
        <v>682</v>
      </c>
      <c r="L486">
        <v>1346</v>
      </c>
      <c r="N486">
        <v>1009</v>
      </c>
      <c r="O486" t="s">
        <v>201</v>
      </c>
      <c r="P486" t="s">
        <v>201</v>
      </c>
      <c r="Q486">
        <v>1</v>
      </c>
      <c r="X486">
        <v>4.2</v>
      </c>
      <c r="Y486">
        <v>10.57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6</v>
      </c>
      <c r="AG486">
        <v>4.2</v>
      </c>
      <c r="AH486">
        <v>2</v>
      </c>
      <c r="AI486">
        <v>16782537</v>
      </c>
      <c r="AJ486">
        <v>488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ROW(Source!A358)</f>
        <v>358</v>
      </c>
      <c r="B487">
        <v>16782538</v>
      </c>
      <c r="C487">
        <v>16782531</v>
      </c>
      <c r="D487">
        <v>15169942</v>
      </c>
      <c r="E487">
        <v>1</v>
      </c>
      <c r="F487">
        <v>1</v>
      </c>
      <c r="G487">
        <v>1</v>
      </c>
      <c r="H487">
        <v>3</v>
      </c>
      <c r="I487" t="s">
        <v>683</v>
      </c>
      <c r="J487" t="s">
        <v>684</v>
      </c>
      <c r="K487" t="s">
        <v>685</v>
      </c>
      <c r="L487">
        <v>1346</v>
      </c>
      <c r="N487">
        <v>1009</v>
      </c>
      <c r="O487" t="s">
        <v>201</v>
      </c>
      <c r="P487" t="s">
        <v>201</v>
      </c>
      <c r="Q487">
        <v>1</v>
      </c>
      <c r="X487">
        <v>27</v>
      </c>
      <c r="Y487">
        <v>9.0399999999999991</v>
      </c>
      <c r="Z487">
        <v>0</v>
      </c>
      <c r="AA487">
        <v>0</v>
      </c>
      <c r="AB487">
        <v>0</v>
      </c>
      <c r="AC487">
        <v>0</v>
      </c>
      <c r="AD487">
        <v>1</v>
      </c>
      <c r="AE487">
        <v>0</v>
      </c>
      <c r="AF487" t="s">
        <v>6</v>
      </c>
      <c r="AG487">
        <v>27</v>
      </c>
      <c r="AH487">
        <v>2</v>
      </c>
      <c r="AI487">
        <v>16782538</v>
      </c>
      <c r="AJ487">
        <v>489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ROW(Source!A358)</f>
        <v>358</v>
      </c>
      <c r="B488">
        <v>16782539</v>
      </c>
      <c r="C488">
        <v>16782531</v>
      </c>
      <c r="D488">
        <v>15170080</v>
      </c>
      <c r="E488">
        <v>1</v>
      </c>
      <c r="F488">
        <v>1</v>
      </c>
      <c r="G488">
        <v>1</v>
      </c>
      <c r="H488">
        <v>3</v>
      </c>
      <c r="I488" t="s">
        <v>915</v>
      </c>
      <c r="J488" t="s">
        <v>916</v>
      </c>
      <c r="K488" t="s">
        <v>917</v>
      </c>
      <c r="L488">
        <v>1355</v>
      </c>
      <c r="N488">
        <v>1010</v>
      </c>
      <c r="O488" t="s">
        <v>292</v>
      </c>
      <c r="P488" t="s">
        <v>292</v>
      </c>
      <c r="Q488">
        <v>100</v>
      </c>
      <c r="X488">
        <v>0.8</v>
      </c>
      <c r="Y488">
        <v>110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6</v>
      </c>
      <c r="AG488">
        <v>0.8</v>
      </c>
      <c r="AH488">
        <v>2</v>
      </c>
      <c r="AI488">
        <v>16782539</v>
      </c>
      <c r="AJ488">
        <v>490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ROW(Source!A358)</f>
        <v>358</v>
      </c>
      <c r="B489">
        <v>16782540</v>
      </c>
      <c r="C489">
        <v>16782531</v>
      </c>
      <c r="D489">
        <v>15171788</v>
      </c>
      <c r="E489">
        <v>1</v>
      </c>
      <c r="F489">
        <v>1</v>
      </c>
      <c r="G489">
        <v>1</v>
      </c>
      <c r="H489">
        <v>3</v>
      </c>
      <c r="I489" t="s">
        <v>918</v>
      </c>
      <c r="J489" t="s">
        <v>919</v>
      </c>
      <c r="K489" t="s">
        <v>920</v>
      </c>
      <c r="L489">
        <v>1339</v>
      </c>
      <c r="N489">
        <v>1007</v>
      </c>
      <c r="O489" t="s">
        <v>95</v>
      </c>
      <c r="P489" t="s">
        <v>95</v>
      </c>
      <c r="Q489">
        <v>1</v>
      </c>
      <c r="X489">
        <v>0.15</v>
      </c>
      <c r="Y489">
        <v>59.99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6</v>
      </c>
      <c r="AG489">
        <v>0.15</v>
      </c>
      <c r="AH489">
        <v>2</v>
      </c>
      <c r="AI489">
        <v>16782540</v>
      </c>
      <c r="AJ489">
        <v>491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ROW(Source!A358)</f>
        <v>358</v>
      </c>
      <c r="B490">
        <v>16782541</v>
      </c>
      <c r="C490">
        <v>16782531</v>
      </c>
      <c r="D490">
        <v>15172041</v>
      </c>
      <c r="E490">
        <v>1</v>
      </c>
      <c r="F490">
        <v>1</v>
      </c>
      <c r="G490">
        <v>1</v>
      </c>
      <c r="H490">
        <v>3</v>
      </c>
      <c r="I490" t="s">
        <v>921</v>
      </c>
      <c r="J490" t="s">
        <v>922</v>
      </c>
      <c r="K490" t="s">
        <v>923</v>
      </c>
      <c r="L490">
        <v>1348</v>
      </c>
      <c r="N490">
        <v>1009</v>
      </c>
      <c r="O490" t="s">
        <v>193</v>
      </c>
      <c r="P490" t="s">
        <v>193</v>
      </c>
      <c r="Q490">
        <v>1000</v>
      </c>
      <c r="X490">
        <v>0.18</v>
      </c>
      <c r="Y490">
        <v>480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6</v>
      </c>
      <c r="AG490">
        <v>0.18</v>
      </c>
      <c r="AH490">
        <v>2</v>
      </c>
      <c r="AI490">
        <v>16782541</v>
      </c>
      <c r="AJ490">
        <v>492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ROW(Source!A358)</f>
        <v>358</v>
      </c>
      <c r="B491">
        <v>16782542</v>
      </c>
      <c r="C491">
        <v>16782531</v>
      </c>
      <c r="D491">
        <v>15188647</v>
      </c>
      <c r="E491">
        <v>1</v>
      </c>
      <c r="F491">
        <v>1</v>
      </c>
      <c r="G491">
        <v>1</v>
      </c>
      <c r="H491">
        <v>3</v>
      </c>
      <c r="I491" t="s">
        <v>686</v>
      </c>
      <c r="J491" t="s">
        <v>687</v>
      </c>
      <c r="K491" t="s">
        <v>688</v>
      </c>
      <c r="L491">
        <v>1348</v>
      </c>
      <c r="N491">
        <v>1009</v>
      </c>
      <c r="O491" t="s">
        <v>193</v>
      </c>
      <c r="P491" t="s">
        <v>193</v>
      </c>
      <c r="Q491">
        <v>1000</v>
      </c>
      <c r="X491">
        <v>1</v>
      </c>
      <c r="Y491">
        <v>11500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6</v>
      </c>
      <c r="AG491">
        <v>1</v>
      </c>
      <c r="AH491">
        <v>2</v>
      </c>
      <c r="AI491">
        <v>16782542</v>
      </c>
      <c r="AJ491">
        <v>493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ROW(Source!A358)</f>
        <v>358</v>
      </c>
      <c r="B492">
        <v>16782543</v>
      </c>
      <c r="C492">
        <v>16782531</v>
      </c>
      <c r="D492">
        <v>15164559</v>
      </c>
      <c r="E492">
        <v>17</v>
      </c>
      <c r="F492">
        <v>1</v>
      </c>
      <c r="G492">
        <v>1</v>
      </c>
      <c r="H492">
        <v>3</v>
      </c>
      <c r="I492" t="s">
        <v>692</v>
      </c>
      <c r="J492" t="s">
        <v>6</v>
      </c>
      <c r="K492" t="s">
        <v>693</v>
      </c>
      <c r="L492">
        <v>1374</v>
      </c>
      <c r="N492">
        <v>1013</v>
      </c>
      <c r="O492" t="s">
        <v>694</v>
      </c>
      <c r="P492" t="s">
        <v>694</v>
      </c>
      <c r="Q492">
        <v>1</v>
      </c>
      <c r="X492">
        <v>11.97</v>
      </c>
      <c r="Y492">
        <v>1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6</v>
      </c>
      <c r="AG492">
        <v>11.97</v>
      </c>
      <c r="AH492">
        <v>2</v>
      </c>
      <c r="AI492">
        <v>16782543</v>
      </c>
      <c r="AJ492">
        <v>494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ROW(Source!A359)</f>
        <v>359</v>
      </c>
      <c r="B493">
        <v>16782545</v>
      </c>
      <c r="C493">
        <v>16782544</v>
      </c>
      <c r="D493">
        <v>15435763</v>
      </c>
      <c r="E493">
        <v>1</v>
      </c>
      <c r="F493">
        <v>1</v>
      </c>
      <c r="G493">
        <v>1</v>
      </c>
      <c r="H493">
        <v>1</v>
      </c>
      <c r="I493" t="s">
        <v>924</v>
      </c>
      <c r="J493" t="s">
        <v>6</v>
      </c>
      <c r="K493" t="s">
        <v>925</v>
      </c>
      <c r="L493">
        <v>1191</v>
      </c>
      <c r="N493">
        <v>1013</v>
      </c>
      <c r="O493" t="s">
        <v>660</v>
      </c>
      <c r="P493" t="s">
        <v>660</v>
      </c>
      <c r="Q493">
        <v>1</v>
      </c>
      <c r="X493">
        <v>33</v>
      </c>
      <c r="Y493">
        <v>0</v>
      </c>
      <c r="Z493">
        <v>0</v>
      </c>
      <c r="AA493">
        <v>0</v>
      </c>
      <c r="AB493">
        <v>10.35</v>
      </c>
      <c r="AC493">
        <v>0</v>
      </c>
      <c r="AD493">
        <v>1</v>
      </c>
      <c r="AE493">
        <v>1</v>
      </c>
      <c r="AF493" t="s">
        <v>6</v>
      </c>
      <c r="AG493">
        <v>33</v>
      </c>
      <c r="AH493">
        <v>2</v>
      </c>
      <c r="AI493">
        <v>16782545</v>
      </c>
      <c r="AJ493">
        <v>495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ROW(Source!A359)</f>
        <v>359</v>
      </c>
      <c r="B494">
        <v>16782546</v>
      </c>
      <c r="C494">
        <v>16782544</v>
      </c>
      <c r="D494">
        <v>15167303</v>
      </c>
      <c r="E494">
        <v>1</v>
      </c>
      <c r="F494">
        <v>1</v>
      </c>
      <c r="G494">
        <v>1</v>
      </c>
      <c r="H494">
        <v>3</v>
      </c>
      <c r="I494" t="s">
        <v>926</v>
      </c>
      <c r="J494" t="s">
        <v>927</v>
      </c>
      <c r="K494" t="s">
        <v>928</v>
      </c>
      <c r="L494">
        <v>1383</v>
      </c>
      <c r="N494">
        <v>1013</v>
      </c>
      <c r="O494" t="s">
        <v>929</v>
      </c>
      <c r="P494" t="s">
        <v>929</v>
      </c>
      <c r="Q494">
        <v>1</v>
      </c>
      <c r="X494">
        <v>1.1000000000000001</v>
      </c>
      <c r="Y494">
        <v>0.4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0</v>
      </c>
      <c r="AF494" t="s">
        <v>6</v>
      </c>
      <c r="AG494">
        <v>1.1000000000000001</v>
      </c>
      <c r="AH494">
        <v>2</v>
      </c>
      <c r="AI494">
        <v>16782546</v>
      </c>
      <c r="AJ494">
        <v>496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ROW(Source!A359)</f>
        <v>359</v>
      </c>
      <c r="B495">
        <v>16782547</v>
      </c>
      <c r="C495">
        <v>16782544</v>
      </c>
      <c r="D495">
        <v>15167589</v>
      </c>
      <c r="E495">
        <v>1</v>
      </c>
      <c r="F495">
        <v>1</v>
      </c>
      <c r="G495">
        <v>1</v>
      </c>
      <c r="H495">
        <v>3</v>
      </c>
      <c r="I495" t="s">
        <v>930</v>
      </c>
      <c r="J495" t="s">
        <v>931</v>
      </c>
      <c r="K495" t="s">
        <v>932</v>
      </c>
      <c r="L495">
        <v>1346</v>
      </c>
      <c r="N495">
        <v>1009</v>
      </c>
      <c r="O495" t="s">
        <v>201</v>
      </c>
      <c r="P495" t="s">
        <v>201</v>
      </c>
      <c r="Q495">
        <v>1</v>
      </c>
      <c r="X495">
        <v>0.11</v>
      </c>
      <c r="Y495">
        <v>91.29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0</v>
      </c>
      <c r="AF495" t="s">
        <v>6</v>
      </c>
      <c r="AG495">
        <v>0.11</v>
      </c>
      <c r="AH495">
        <v>2</v>
      </c>
      <c r="AI495">
        <v>16782547</v>
      </c>
      <c r="AJ495">
        <v>497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ROW(Source!A359)</f>
        <v>359</v>
      </c>
      <c r="B496">
        <v>16782548</v>
      </c>
      <c r="C496">
        <v>16782544</v>
      </c>
      <c r="D496">
        <v>15170992</v>
      </c>
      <c r="E496">
        <v>1</v>
      </c>
      <c r="F496">
        <v>1</v>
      </c>
      <c r="G496">
        <v>1</v>
      </c>
      <c r="H496">
        <v>3</v>
      </c>
      <c r="I496" t="s">
        <v>933</v>
      </c>
      <c r="J496" t="s">
        <v>934</v>
      </c>
      <c r="K496" t="s">
        <v>935</v>
      </c>
      <c r="L496">
        <v>1346</v>
      </c>
      <c r="N496">
        <v>1009</v>
      </c>
      <c r="O496" t="s">
        <v>201</v>
      </c>
      <c r="P496" t="s">
        <v>201</v>
      </c>
      <c r="Q496">
        <v>1</v>
      </c>
      <c r="X496">
        <v>0.02</v>
      </c>
      <c r="Y496">
        <v>155</v>
      </c>
      <c r="Z496">
        <v>0</v>
      </c>
      <c r="AA496">
        <v>0</v>
      </c>
      <c r="AB496">
        <v>0</v>
      </c>
      <c r="AC496">
        <v>0</v>
      </c>
      <c r="AD496">
        <v>1</v>
      </c>
      <c r="AE496">
        <v>0</v>
      </c>
      <c r="AF496" t="s">
        <v>6</v>
      </c>
      <c r="AG496">
        <v>0.02</v>
      </c>
      <c r="AH496">
        <v>2</v>
      </c>
      <c r="AI496">
        <v>16782548</v>
      </c>
      <c r="AJ496">
        <v>498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ROW(Source!A359)</f>
        <v>359</v>
      </c>
      <c r="B497">
        <v>16782549</v>
      </c>
      <c r="C497">
        <v>16782544</v>
      </c>
      <c r="D497">
        <v>15195043</v>
      </c>
      <c r="E497">
        <v>1</v>
      </c>
      <c r="F497">
        <v>1</v>
      </c>
      <c r="G497">
        <v>1</v>
      </c>
      <c r="H497">
        <v>3</v>
      </c>
      <c r="I497" t="s">
        <v>936</v>
      </c>
      <c r="J497" t="s">
        <v>937</v>
      </c>
      <c r="K497" t="s">
        <v>938</v>
      </c>
      <c r="L497">
        <v>1346</v>
      </c>
      <c r="N497">
        <v>1009</v>
      </c>
      <c r="O497" t="s">
        <v>201</v>
      </c>
      <c r="P497" t="s">
        <v>201</v>
      </c>
      <c r="Q497">
        <v>1</v>
      </c>
      <c r="X497">
        <v>0.19</v>
      </c>
      <c r="Y497">
        <v>65.75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6</v>
      </c>
      <c r="AG497">
        <v>0.19</v>
      </c>
      <c r="AH497">
        <v>2</v>
      </c>
      <c r="AI497">
        <v>16782549</v>
      </c>
      <c r="AJ497">
        <v>499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ROW(Source!A359)</f>
        <v>359</v>
      </c>
      <c r="B498">
        <v>16782550</v>
      </c>
      <c r="C498">
        <v>16782544</v>
      </c>
      <c r="D498">
        <v>15236338</v>
      </c>
      <c r="E498">
        <v>1</v>
      </c>
      <c r="F498">
        <v>1</v>
      </c>
      <c r="G498">
        <v>1</v>
      </c>
      <c r="H498">
        <v>3</v>
      </c>
      <c r="I498" t="s">
        <v>939</v>
      </c>
      <c r="J498" t="s">
        <v>940</v>
      </c>
      <c r="K498" t="s">
        <v>941</v>
      </c>
      <c r="L498">
        <v>1355</v>
      </c>
      <c r="N498">
        <v>1010</v>
      </c>
      <c r="O498" t="s">
        <v>292</v>
      </c>
      <c r="P498" t="s">
        <v>292</v>
      </c>
      <c r="Q498">
        <v>100</v>
      </c>
      <c r="X498">
        <v>0.4</v>
      </c>
      <c r="Y498">
        <v>30.74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6</v>
      </c>
      <c r="AG498">
        <v>0.4</v>
      </c>
      <c r="AH498">
        <v>2</v>
      </c>
      <c r="AI498">
        <v>16782550</v>
      </c>
      <c r="AJ498">
        <v>502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ROW(Source!A359)</f>
        <v>359</v>
      </c>
      <c r="B499">
        <v>16782551</v>
      </c>
      <c r="C499">
        <v>16782544</v>
      </c>
      <c r="D499">
        <v>15164560</v>
      </c>
      <c r="E499">
        <v>17</v>
      </c>
      <c r="F499">
        <v>1</v>
      </c>
      <c r="G499">
        <v>1</v>
      </c>
      <c r="H499">
        <v>3</v>
      </c>
      <c r="I499" t="s">
        <v>1090</v>
      </c>
      <c r="J499" t="s">
        <v>6</v>
      </c>
      <c r="K499" t="s">
        <v>1091</v>
      </c>
      <c r="L499">
        <v>1348</v>
      </c>
      <c r="N499">
        <v>1009</v>
      </c>
      <c r="O499" t="s">
        <v>193</v>
      </c>
      <c r="P499" t="s">
        <v>193</v>
      </c>
      <c r="Q499">
        <v>1000</v>
      </c>
      <c r="X499">
        <v>7.4999999999999997E-2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 t="s">
        <v>6</v>
      </c>
      <c r="AG499">
        <v>7.4999999999999997E-2</v>
      </c>
      <c r="AH499">
        <v>3</v>
      </c>
      <c r="AI499">
        <v>-1</v>
      </c>
      <c r="AJ499" t="s">
        <v>6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ROW(Source!A359)</f>
        <v>359</v>
      </c>
      <c r="B500">
        <v>16782552</v>
      </c>
      <c r="C500">
        <v>16782544</v>
      </c>
      <c r="D500">
        <v>15164559</v>
      </c>
      <c r="E500">
        <v>17</v>
      </c>
      <c r="F500">
        <v>1</v>
      </c>
      <c r="G500">
        <v>1</v>
      </c>
      <c r="H500">
        <v>3</v>
      </c>
      <c r="I500" t="s">
        <v>692</v>
      </c>
      <c r="J500" t="s">
        <v>6</v>
      </c>
      <c r="K500" t="s">
        <v>693</v>
      </c>
      <c r="L500">
        <v>1374</v>
      </c>
      <c r="N500">
        <v>1013</v>
      </c>
      <c r="O500" t="s">
        <v>694</v>
      </c>
      <c r="P500" t="s">
        <v>694</v>
      </c>
      <c r="Q500">
        <v>1</v>
      </c>
      <c r="X500">
        <v>6.83</v>
      </c>
      <c r="Y500">
        <v>1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0</v>
      </c>
      <c r="AF500" t="s">
        <v>6</v>
      </c>
      <c r="AG500">
        <v>6.83</v>
      </c>
      <c r="AH500">
        <v>2</v>
      </c>
      <c r="AI500">
        <v>16782552</v>
      </c>
      <c r="AJ500">
        <v>503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ROW(Source!A360)</f>
        <v>360</v>
      </c>
      <c r="B501">
        <v>16782545</v>
      </c>
      <c r="C501">
        <v>16782544</v>
      </c>
      <c r="D501">
        <v>15435763</v>
      </c>
      <c r="E501">
        <v>1</v>
      </c>
      <c r="F501">
        <v>1</v>
      </c>
      <c r="G501">
        <v>1</v>
      </c>
      <c r="H501">
        <v>1</v>
      </c>
      <c r="I501" t="s">
        <v>924</v>
      </c>
      <c r="J501" t="s">
        <v>6</v>
      </c>
      <c r="K501" t="s">
        <v>925</v>
      </c>
      <c r="L501">
        <v>1191</v>
      </c>
      <c r="N501">
        <v>1013</v>
      </c>
      <c r="O501" t="s">
        <v>660</v>
      </c>
      <c r="P501" t="s">
        <v>660</v>
      </c>
      <c r="Q501">
        <v>1</v>
      </c>
      <c r="X501">
        <v>33</v>
      </c>
      <c r="Y501">
        <v>0</v>
      </c>
      <c r="Z501">
        <v>0</v>
      </c>
      <c r="AA501">
        <v>0</v>
      </c>
      <c r="AB501">
        <v>10.35</v>
      </c>
      <c r="AC501">
        <v>0</v>
      </c>
      <c r="AD501">
        <v>1</v>
      </c>
      <c r="AE501">
        <v>1</v>
      </c>
      <c r="AF501" t="s">
        <v>6</v>
      </c>
      <c r="AG501">
        <v>33</v>
      </c>
      <c r="AH501">
        <v>2</v>
      </c>
      <c r="AI501">
        <v>16782545</v>
      </c>
      <c r="AJ501">
        <v>504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ROW(Source!A360)</f>
        <v>360</v>
      </c>
      <c r="B502">
        <v>16782546</v>
      </c>
      <c r="C502">
        <v>16782544</v>
      </c>
      <c r="D502">
        <v>15167303</v>
      </c>
      <c r="E502">
        <v>1</v>
      </c>
      <c r="F502">
        <v>1</v>
      </c>
      <c r="G502">
        <v>1</v>
      </c>
      <c r="H502">
        <v>3</v>
      </c>
      <c r="I502" t="s">
        <v>926</v>
      </c>
      <c r="J502" t="s">
        <v>927</v>
      </c>
      <c r="K502" t="s">
        <v>928</v>
      </c>
      <c r="L502">
        <v>1383</v>
      </c>
      <c r="N502">
        <v>1013</v>
      </c>
      <c r="O502" t="s">
        <v>929</v>
      </c>
      <c r="P502" t="s">
        <v>929</v>
      </c>
      <c r="Q502">
        <v>1</v>
      </c>
      <c r="X502">
        <v>1.1000000000000001</v>
      </c>
      <c r="Y502">
        <v>0.4</v>
      </c>
      <c r="Z502">
        <v>0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6</v>
      </c>
      <c r="AG502">
        <v>1.1000000000000001</v>
      </c>
      <c r="AH502">
        <v>2</v>
      </c>
      <c r="AI502">
        <v>16782546</v>
      </c>
      <c r="AJ502">
        <v>505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ROW(Source!A360)</f>
        <v>360</v>
      </c>
      <c r="B503">
        <v>16782547</v>
      </c>
      <c r="C503">
        <v>16782544</v>
      </c>
      <c r="D503">
        <v>15167589</v>
      </c>
      <c r="E503">
        <v>1</v>
      </c>
      <c r="F503">
        <v>1</v>
      </c>
      <c r="G503">
        <v>1</v>
      </c>
      <c r="H503">
        <v>3</v>
      </c>
      <c r="I503" t="s">
        <v>930</v>
      </c>
      <c r="J503" t="s">
        <v>931</v>
      </c>
      <c r="K503" t="s">
        <v>932</v>
      </c>
      <c r="L503">
        <v>1346</v>
      </c>
      <c r="N503">
        <v>1009</v>
      </c>
      <c r="O503" t="s">
        <v>201</v>
      </c>
      <c r="P503" t="s">
        <v>201</v>
      </c>
      <c r="Q503">
        <v>1</v>
      </c>
      <c r="X503">
        <v>0.11</v>
      </c>
      <c r="Y503">
        <v>91.29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6</v>
      </c>
      <c r="AG503">
        <v>0.11</v>
      </c>
      <c r="AH503">
        <v>2</v>
      </c>
      <c r="AI503">
        <v>16782547</v>
      </c>
      <c r="AJ503">
        <v>506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ROW(Source!A360)</f>
        <v>360</v>
      </c>
      <c r="B504">
        <v>16782548</v>
      </c>
      <c r="C504">
        <v>16782544</v>
      </c>
      <c r="D504">
        <v>15170992</v>
      </c>
      <c r="E504">
        <v>1</v>
      </c>
      <c r="F504">
        <v>1</v>
      </c>
      <c r="G504">
        <v>1</v>
      </c>
      <c r="H504">
        <v>3</v>
      </c>
      <c r="I504" t="s">
        <v>933</v>
      </c>
      <c r="J504" t="s">
        <v>934</v>
      </c>
      <c r="K504" t="s">
        <v>935</v>
      </c>
      <c r="L504">
        <v>1346</v>
      </c>
      <c r="N504">
        <v>1009</v>
      </c>
      <c r="O504" t="s">
        <v>201</v>
      </c>
      <c r="P504" t="s">
        <v>201</v>
      </c>
      <c r="Q504">
        <v>1</v>
      </c>
      <c r="X504">
        <v>0.02</v>
      </c>
      <c r="Y504">
        <v>155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6</v>
      </c>
      <c r="AG504">
        <v>0.02</v>
      </c>
      <c r="AH504">
        <v>2</v>
      </c>
      <c r="AI504">
        <v>16782548</v>
      </c>
      <c r="AJ504">
        <v>507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ROW(Source!A360)</f>
        <v>360</v>
      </c>
      <c r="B505">
        <v>16782549</v>
      </c>
      <c r="C505">
        <v>16782544</v>
      </c>
      <c r="D505">
        <v>15195043</v>
      </c>
      <c r="E505">
        <v>1</v>
      </c>
      <c r="F505">
        <v>1</v>
      </c>
      <c r="G505">
        <v>1</v>
      </c>
      <c r="H505">
        <v>3</v>
      </c>
      <c r="I505" t="s">
        <v>936</v>
      </c>
      <c r="J505" t="s">
        <v>937</v>
      </c>
      <c r="K505" t="s">
        <v>938</v>
      </c>
      <c r="L505">
        <v>1346</v>
      </c>
      <c r="N505">
        <v>1009</v>
      </c>
      <c r="O505" t="s">
        <v>201</v>
      </c>
      <c r="P505" t="s">
        <v>201</v>
      </c>
      <c r="Q505">
        <v>1</v>
      </c>
      <c r="X505">
        <v>0.19</v>
      </c>
      <c r="Y505">
        <v>65.75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6</v>
      </c>
      <c r="AG505">
        <v>0.19</v>
      </c>
      <c r="AH505">
        <v>2</v>
      </c>
      <c r="AI505">
        <v>16782549</v>
      </c>
      <c r="AJ505">
        <v>508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ROW(Source!A360)</f>
        <v>360</v>
      </c>
      <c r="B506">
        <v>16782550</v>
      </c>
      <c r="C506">
        <v>16782544</v>
      </c>
      <c r="D506">
        <v>15236338</v>
      </c>
      <c r="E506">
        <v>1</v>
      </c>
      <c r="F506">
        <v>1</v>
      </c>
      <c r="G506">
        <v>1</v>
      </c>
      <c r="H506">
        <v>3</v>
      </c>
      <c r="I506" t="s">
        <v>939</v>
      </c>
      <c r="J506" t="s">
        <v>940</v>
      </c>
      <c r="K506" t="s">
        <v>941</v>
      </c>
      <c r="L506">
        <v>1355</v>
      </c>
      <c r="N506">
        <v>1010</v>
      </c>
      <c r="O506" t="s">
        <v>292</v>
      </c>
      <c r="P506" t="s">
        <v>292</v>
      </c>
      <c r="Q506">
        <v>100</v>
      </c>
      <c r="X506">
        <v>0.4</v>
      </c>
      <c r="Y506">
        <v>30.74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6</v>
      </c>
      <c r="AG506">
        <v>0.4</v>
      </c>
      <c r="AH506">
        <v>2</v>
      </c>
      <c r="AI506">
        <v>16782550</v>
      </c>
      <c r="AJ506">
        <v>511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ROW(Source!A360)</f>
        <v>360</v>
      </c>
      <c r="B507">
        <v>16782551</v>
      </c>
      <c r="C507">
        <v>16782544</v>
      </c>
      <c r="D507">
        <v>15164560</v>
      </c>
      <c r="E507">
        <v>17</v>
      </c>
      <c r="F507">
        <v>1</v>
      </c>
      <c r="G507">
        <v>1</v>
      </c>
      <c r="H507">
        <v>3</v>
      </c>
      <c r="I507" t="s">
        <v>1090</v>
      </c>
      <c r="J507" t="s">
        <v>6</v>
      </c>
      <c r="K507" t="s">
        <v>1091</v>
      </c>
      <c r="L507">
        <v>1348</v>
      </c>
      <c r="N507">
        <v>1009</v>
      </c>
      <c r="O507" t="s">
        <v>193</v>
      </c>
      <c r="P507" t="s">
        <v>193</v>
      </c>
      <c r="Q507">
        <v>1000</v>
      </c>
      <c r="X507">
        <v>7.4999999999999997E-2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 t="s">
        <v>6</v>
      </c>
      <c r="AG507">
        <v>7.4999999999999997E-2</v>
      </c>
      <c r="AH507">
        <v>3</v>
      </c>
      <c r="AI507">
        <v>-1</v>
      </c>
      <c r="AJ507" t="s">
        <v>6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ROW(Source!A360)</f>
        <v>360</v>
      </c>
      <c r="B508">
        <v>16782552</v>
      </c>
      <c r="C508">
        <v>16782544</v>
      </c>
      <c r="D508">
        <v>15164559</v>
      </c>
      <c r="E508">
        <v>17</v>
      </c>
      <c r="F508">
        <v>1</v>
      </c>
      <c r="G508">
        <v>1</v>
      </c>
      <c r="H508">
        <v>3</v>
      </c>
      <c r="I508" t="s">
        <v>692</v>
      </c>
      <c r="J508" t="s">
        <v>6</v>
      </c>
      <c r="K508" t="s">
        <v>693</v>
      </c>
      <c r="L508">
        <v>1374</v>
      </c>
      <c r="N508">
        <v>1013</v>
      </c>
      <c r="O508" t="s">
        <v>694</v>
      </c>
      <c r="P508" t="s">
        <v>694</v>
      </c>
      <c r="Q508">
        <v>1</v>
      </c>
      <c r="X508">
        <v>6.83</v>
      </c>
      <c r="Y508">
        <v>1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6</v>
      </c>
      <c r="AG508">
        <v>6.83</v>
      </c>
      <c r="AH508">
        <v>2</v>
      </c>
      <c r="AI508">
        <v>16782552</v>
      </c>
      <c r="AJ508">
        <v>512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ROW(Source!A365)</f>
        <v>365</v>
      </c>
      <c r="B509">
        <v>16782559</v>
      </c>
      <c r="C509">
        <v>16782558</v>
      </c>
      <c r="D509">
        <v>15435721</v>
      </c>
      <c r="E509">
        <v>1</v>
      </c>
      <c r="F509">
        <v>1</v>
      </c>
      <c r="G509">
        <v>1</v>
      </c>
      <c r="H509">
        <v>1</v>
      </c>
      <c r="I509" t="s">
        <v>942</v>
      </c>
      <c r="J509" t="s">
        <v>6</v>
      </c>
      <c r="K509" t="s">
        <v>943</v>
      </c>
      <c r="L509">
        <v>1191</v>
      </c>
      <c r="N509">
        <v>1013</v>
      </c>
      <c r="O509" t="s">
        <v>660</v>
      </c>
      <c r="P509" t="s">
        <v>660</v>
      </c>
      <c r="Q509">
        <v>1</v>
      </c>
      <c r="X509">
        <v>1.56</v>
      </c>
      <c r="Y509">
        <v>0</v>
      </c>
      <c r="Z509">
        <v>0</v>
      </c>
      <c r="AA509">
        <v>0</v>
      </c>
      <c r="AB509">
        <v>9.51</v>
      </c>
      <c r="AC509">
        <v>0</v>
      </c>
      <c r="AD509">
        <v>1</v>
      </c>
      <c r="AE509">
        <v>1</v>
      </c>
      <c r="AF509" t="s">
        <v>6</v>
      </c>
      <c r="AG509">
        <v>1.56</v>
      </c>
      <c r="AH509">
        <v>2</v>
      </c>
      <c r="AI509">
        <v>16782559</v>
      </c>
      <c r="AJ509">
        <v>513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ROW(Source!A365)</f>
        <v>365</v>
      </c>
      <c r="B510">
        <v>16782560</v>
      </c>
      <c r="C510">
        <v>16782558</v>
      </c>
      <c r="D510">
        <v>15249377</v>
      </c>
      <c r="E510">
        <v>1</v>
      </c>
      <c r="F510">
        <v>1</v>
      </c>
      <c r="G510">
        <v>1</v>
      </c>
      <c r="H510">
        <v>2</v>
      </c>
      <c r="I510" t="s">
        <v>677</v>
      </c>
      <c r="J510" t="s">
        <v>678</v>
      </c>
      <c r="K510" t="s">
        <v>679</v>
      </c>
      <c r="L510">
        <v>1368</v>
      </c>
      <c r="N510">
        <v>1011</v>
      </c>
      <c r="O510" t="s">
        <v>666</v>
      </c>
      <c r="P510" t="s">
        <v>666</v>
      </c>
      <c r="Q510">
        <v>1</v>
      </c>
      <c r="X510">
        <v>0.13</v>
      </c>
      <c r="Y510">
        <v>0</v>
      </c>
      <c r="Z510">
        <v>8.1</v>
      </c>
      <c r="AA510">
        <v>0</v>
      </c>
      <c r="AB510">
        <v>0</v>
      </c>
      <c r="AC510">
        <v>0</v>
      </c>
      <c r="AD510">
        <v>1</v>
      </c>
      <c r="AE510">
        <v>0</v>
      </c>
      <c r="AF510" t="s">
        <v>6</v>
      </c>
      <c r="AG510">
        <v>0.13</v>
      </c>
      <c r="AH510">
        <v>2</v>
      </c>
      <c r="AI510">
        <v>16782560</v>
      </c>
      <c r="AJ510">
        <v>514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ROW(Source!A365)</f>
        <v>365</v>
      </c>
      <c r="B511">
        <v>16782561</v>
      </c>
      <c r="C511">
        <v>16782558</v>
      </c>
      <c r="D511">
        <v>15165537</v>
      </c>
      <c r="E511">
        <v>1</v>
      </c>
      <c r="F511">
        <v>1</v>
      </c>
      <c r="G511">
        <v>1</v>
      </c>
      <c r="H511">
        <v>3</v>
      </c>
      <c r="I511" t="s">
        <v>944</v>
      </c>
      <c r="J511" t="s">
        <v>945</v>
      </c>
      <c r="K511" t="s">
        <v>946</v>
      </c>
      <c r="L511">
        <v>1346</v>
      </c>
      <c r="N511">
        <v>1009</v>
      </c>
      <c r="O511" t="s">
        <v>201</v>
      </c>
      <c r="P511" t="s">
        <v>201</v>
      </c>
      <c r="Q511">
        <v>1</v>
      </c>
      <c r="X511">
        <v>6.0000000000000001E-3</v>
      </c>
      <c r="Y511">
        <v>44.97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0</v>
      </c>
      <c r="AF511" t="s">
        <v>6</v>
      </c>
      <c r="AG511">
        <v>6.0000000000000001E-3</v>
      </c>
      <c r="AH511">
        <v>2</v>
      </c>
      <c r="AI511">
        <v>16782561</v>
      </c>
      <c r="AJ511">
        <v>515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ROW(Source!A365)</f>
        <v>365</v>
      </c>
      <c r="B512">
        <v>16782562</v>
      </c>
      <c r="C512">
        <v>16782558</v>
      </c>
      <c r="D512">
        <v>15167269</v>
      </c>
      <c r="E512">
        <v>1</v>
      </c>
      <c r="F512">
        <v>1</v>
      </c>
      <c r="G512">
        <v>1</v>
      </c>
      <c r="H512">
        <v>3</v>
      </c>
      <c r="I512" t="s">
        <v>947</v>
      </c>
      <c r="J512" t="s">
        <v>948</v>
      </c>
      <c r="K512" t="s">
        <v>949</v>
      </c>
      <c r="L512">
        <v>1346</v>
      </c>
      <c r="N512">
        <v>1009</v>
      </c>
      <c r="O512" t="s">
        <v>201</v>
      </c>
      <c r="P512" t="s">
        <v>201</v>
      </c>
      <c r="Q512">
        <v>1</v>
      </c>
      <c r="X512">
        <v>1E-3</v>
      </c>
      <c r="Y512">
        <v>11.5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6</v>
      </c>
      <c r="AG512">
        <v>1E-3</v>
      </c>
      <c r="AH512">
        <v>2</v>
      </c>
      <c r="AI512">
        <v>16782562</v>
      </c>
      <c r="AJ512">
        <v>516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ROW(Source!A365)</f>
        <v>365</v>
      </c>
      <c r="B513">
        <v>16782563</v>
      </c>
      <c r="C513">
        <v>16782558</v>
      </c>
      <c r="D513">
        <v>15167588</v>
      </c>
      <c r="E513">
        <v>1</v>
      </c>
      <c r="F513">
        <v>1</v>
      </c>
      <c r="G513">
        <v>1</v>
      </c>
      <c r="H513">
        <v>3</v>
      </c>
      <c r="I513" t="s">
        <v>950</v>
      </c>
      <c r="J513" t="s">
        <v>951</v>
      </c>
      <c r="K513" t="s">
        <v>952</v>
      </c>
      <c r="L513">
        <v>1346</v>
      </c>
      <c r="N513">
        <v>1009</v>
      </c>
      <c r="O513" t="s">
        <v>201</v>
      </c>
      <c r="P513" t="s">
        <v>201</v>
      </c>
      <c r="Q513">
        <v>1</v>
      </c>
      <c r="X513">
        <v>1.2E-2</v>
      </c>
      <c r="Y513">
        <v>30.4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6</v>
      </c>
      <c r="AG513">
        <v>1.2E-2</v>
      </c>
      <c r="AH513">
        <v>2</v>
      </c>
      <c r="AI513">
        <v>16782563</v>
      </c>
      <c r="AJ513">
        <v>517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ROW(Source!A365)</f>
        <v>365</v>
      </c>
      <c r="B514">
        <v>16782564</v>
      </c>
      <c r="C514">
        <v>16782558</v>
      </c>
      <c r="D514">
        <v>15168752</v>
      </c>
      <c r="E514">
        <v>1</v>
      </c>
      <c r="F514">
        <v>1</v>
      </c>
      <c r="G514">
        <v>1</v>
      </c>
      <c r="H514">
        <v>3</v>
      </c>
      <c r="I514" t="s">
        <v>680</v>
      </c>
      <c r="J514" t="s">
        <v>681</v>
      </c>
      <c r="K514" t="s">
        <v>682</v>
      </c>
      <c r="L514">
        <v>1346</v>
      </c>
      <c r="N514">
        <v>1009</v>
      </c>
      <c r="O514" t="s">
        <v>201</v>
      </c>
      <c r="P514" t="s">
        <v>201</v>
      </c>
      <c r="Q514">
        <v>1</v>
      </c>
      <c r="X514">
        <v>7.0000000000000007E-2</v>
      </c>
      <c r="Y514">
        <v>10.57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0</v>
      </c>
      <c r="AF514" t="s">
        <v>6</v>
      </c>
      <c r="AG514">
        <v>7.0000000000000007E-2</v>
      </c>
      <c r="AH514">
        <v>2</v>
      </c>
      <c r="AI514">
        <v>16782564</v>
      </c>
      <c r="AJ514">
        <v>518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ROW(Source!A365)</f>
        <v>365</v>
      </c>
      <c r="B515">
        <v>16782565</v>
      </c>
      <c r="C515">
        <v>16782558</v>
      </c>
      <c r="D515">
        <v>15169942</v>
      </c>
      <c r="E515">
        <v>1</v>
      </c>
      <c r="F515">
        <v>1</v>
      </c>
      <c r="G515">
        <v>1</v>
      </c>
      <c r="H515">
        <v>3</v>
      </c>
      <c r="I515" t="s">
        <v>683</v>
      </c>
      <c r="J515" t="s">
        <v>684</v>
      </c>
      <c r="K515" t="s">
        <v>685</v>
      </c>
      <c r="L515">
        <v>1346</v>
      </c>
      <c r="N515">
        <v>1009</v>
      </c>
      <c r="O515" t="s">
        <v>201</v>
      </c>
      <c r="P515" t="s">
        <v>201</v>
      </c>
      <c r="Q515">
        <v>1</v>
      </c>
      <c r="X515">
        <v>4.9000000000000002E-2</v>
      </c>
      <c r="Y515">
        <v>9.0399999999999991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6</v>
      </c>
      <c r="AG515">
        <v>4.9000000000000002E-2</v>
      </c>
      <c r="AH515">
        <v>2</v>
      </c>
      <c r="AI515">
        <v>16782565</v>
      </c>
      <c r="AJ515">
        <v>519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ROW(Source!A365)</f>
        <v>365</v>
      </c>
      <c r="B516">
        <v>16782566</v>
      </c>
      <c r="C516">
        <v>16782558</v>
      </c>
      <c r="D516">
        <v>15170074</v>
      </c>
      <c r="E516">
        <v>1</v>
      </c>
      <c r="F516">
        <v>1</v>
      </c>
      <c r="G516">
        <v>1</v>
      </c>
      <c r="H516">
        <v>3</v>
      </c>
      <c r="I516" t="s">
        <v>953</v>
      </c>
      <c r="J516" t="s">
        <v>954</v>
      </c>
      <c r="K516" t="s">
        <v>955</v>
      </c>
      <c r="L516">
        <v>1355</v>
      </c>
      <c r="N516">
        <v>1010</v>
      </c>
      <c r="O516" t="s">
        <v>292</v>
      </c>
      <c r="P516" t="s">
        <v>292</v>
      </c>
      <c r="Q516">
        <v>100</v>
      </c>
      <c r="X516">
        <v>1.4E-2</v>
      </c>
      <c r="Y516">
        <v>86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6</v>
      </c>
      <c r="AG516">
        <v>1.4E-2</v>
      </c>
      <c r="AH516">
        <v>2</v>
      </c>
      <c r="AI516">
        <v>16782566</v>
      </c>
      <c r="AJ516">
        <v>520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ROW(Source!A365)</f>
        <v>365</v>
      </c>
      <c r="B517">
        <v>16782567</v>
      </c>
      <c r="C517">
        <v>16782558</v>
      </c>
      <c r="D517">
        <v>15170994</v>
      </c>
      <c r="E517">
        <v>1</v>
      </c>
      <c r="F517">
        <v>1</v>
      </c>
      <c r="G517">
        <v>1</v>
      </c>
      <c r="H517">
        <v>3</v>
      </c>
      <c r="I517" t="s">
        <v>956</v>
      </c>
      <c r="J517" t="s">
        <v>957</v>
      </c>
      <c r="K517" t="s">
        <v>958</v>
      </c>
      <c r="L517">
        <v>1346</v>
      </c>
      <c r="N517">
        <v>1009</v>
      </c>
      <c r="O517" t="s">
        <v>201</v>
      </c>
      <c r="P517" t="s">
        <v>201</v>
      </c>
      <c r="Q517">
        <v>1</v>
      </c>
      <c r="X517">
        <v>1E-3</v>
      </c>
      <c r="Y517">
        <v>133.05000000000001</v>
      </c>
      <c r="Z517">
        <v>0</v>
      </c>
      <c r="AA517">
        <v>0</v>
      </c>
      <c r="AB517">
        <v>0</v>
      </c>
      <c r="AC517">
        <v>0</v>
      </c>
      <c r="AD517">
        <v>1</v>
      </c>
      <c r="AE517">
        <v>0</v>
      </c>
      <c r="AF517" t="s">
        <v>6</v>
      </c>
      <c r="AG517">
        <v>1E-3</v>
      </c>
      <c r="AH517">
        <v>2</v>
      </c>
      <c r="AI517">
        <v>16782567</v>
      </c>
      <c r="AJ517">
        <v>521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ROW(Source!A365)</f>
        <v>365</v>
      </c>
      <c r="B518">
        <v>16782568</v>
      </c>
      <c r="C518">
        <v>16782558</v>
      </c>
      <c r="D518">
        <v>15188647</v>
      </c>
      <c r="E518">
        <v>1</v>
      </c>
      <c r="F518">
        <v>1</v>
      </c>
      <c r="G518">
        <v>1</v>
      </c>
      <c r="H518">
        <v>3</v>
      </c>
      <c r="I518" t="s">
        <v>686</v>
      </c>
      <c r="J518" t="s">
        <v>687</v>
      </c>
      <c r="K518" t="s">
        <v>688</v>
      </c>
      <c r="L518">
        <v>1348</v>
      </c>
      <c r="N518">
        <v>1009</v>
      </c>
      <c r="O518" t="s">
        <v>193</v>
      </c>
      <c r="P518" t="s">
        <v>193</v>
      </c>
      <c r="Q518">
        <v>1000</v>
      </c>
      <c r="X518">
        <v>1E-3</v>
      </c>
      <c r="Y518">
        <v>11500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6</v>
      </c>
      <c r="AG518">
        <v>1E-3</v>
      </c>
      <c r="AH518">
        <v>2</v>
      </c>
      <c r="AI518">
        <v>16782568</v>
      </c>
      <c r="AJ518">
        <v>522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ROW(Source!A365)</f>
        <v>365</v>
      </c>
      <c r="B519">
        <v>16782569</v>
      </c>
      <c r="C519">
        <v>16782558</v>
      </c>
      <c r="D519">
        <v>15203834</v>
      </c>
      <c r="E519">
        <v>1</v>
      </c>
      <c r="F519">
        <v>1</v>
      </c>
      <c r="G519">
        <v>1</v>
      </c>
      <c r="H519">
        <v>3</v>
      </c>
      <c r="I519" t="s">
        <v>689</v>
      </c>
      <c r="J519" t="s">
        <v>690</v>
      </c>
      <c r="K519" t="s">
        <v>691</v>
      </c>
      <c r="L519">
        <v>1346</v>
      </c>
      <c r="N519">
        <v>1009</v>
      </c>
      <c r="O519" t="s">
        <v>201</v>
      </c>
      <c r="P519" t="s">
        <v>201</v>
      </c>
      <c r="Q519">
        <v>1</v>
      </c>
      <c r="X519">
        <v>3.5999999999999997E-2</v>
      </c>
      <c r="Y519">
        <v>28.6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6</v>
      </c>
      <c r="AG519">
        <v>3.5999999999999997E-2</v>
      </c>
      <c r="AH519">
        <v>2</v>
      </c>
      <c r="AI519">
        <v>16782569</v>
      </c>
      <c r="AJ519">
        <v>523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ROW(Source!A365)</f>
        <v>365</v>
      </c>
      <c r="B520">
        <v>16782570</v>
      </c>
      <c r="C520">
        <v>16782558</v>
      </c>
      <c r="D520">
        <v>15203987</v>
      </c>
      <c r="E520">
        <v>1</v>
      </c>
      <c r="F520">
        <v>1</v>
      </c>
      <c r="G520">
        <v>1</v>
      </c>
      <c r="H520">
        <v>3</v>
      </c>
      <c r="I520" t="s">
        <v>959</v>
      </c>
      <c r="J520" t="s">
        <v>960</v>
      </c>
      <c r="K520" t="s">
        <v>961</v>
      </c>
      <c r="L520">
        <v>1346</v>
      </c>
      <c r="N520">
        <v>1009</v>
      </c>
      <c r="O520" t="s">
        <v>201</v>
      </c>
      <c r="P520" t="s">
        <v>201</v>
      </c>
      <c r="Q520">
        <v>1</v>
      </c>
      <c r="X520">
        <v>6.0000000000000001E-3</v>
      </c>
      <c r="Y520">
        <v>35.630000000000003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6</v>
      </c>
      <c r="AG520">
        <v>6.0000000000000001E-3</v>
      </c>
      <c r="AH520">
        <v>2</v>
      </c>
      <c r="AI520">
        <v>16782570</v>
      </c>
      <c r="AJ520">
        <v>524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ROW(Source!A365)</f>
        <v>365</v>
      </c>
      <c r="B521">
        <v>16782571</v>
      </c>
      <c r="C521">
        <v>16782558</v>
      </c>
      <c r="D521">
        <v>15217463</v>
      </c>
      <c r="E521">
        <v>1</v>
      </c>
      <c r="F521">
        <v>1</v>
      </c>
      <c r="G521">
        <v>1</v>
      </c>
      <c r="H521">
        <v>3</v>
      </c>
      <c r="I521" t="s">
        <v>962</v>
      </c>
      <c r="J521" t="s">
        <v>963</v>
      </c>
      <c r="K521" t="s">
        <v>964</v>
      </c>
      <c r="L521">
        <v>1358</v>
      </c>
      <c r="N521">
        <v>1010</v>
      </c>
      <c r="O521" t="s">
        <v>439</v>
      </c>
      <c r="P521" t="s">
        <v>439</v>
      </c>
      <c r="Q521">
        <v>10</v>
      </c>
      <c r="X521">
        <v>0.1</v>
      </c>
      <c r="Y521">
        <v>39</v>
      </c>
      <c r="Z521">
        <v>0</v>
      </c>
      <c r="AA521">
        <v>0</v>
      </c>
      <c r="AB521">
        <v>0</v>
      </c>
      <c r="AC521">
        <v>0</v>
      </c>
      <c r="AD521">
        <v>1</v>
      </c>
      <c r="AE521">
        <v>0</v>
      </c>
      <c r="AF521" t="s">
        <v>6</v>
      </c>
      <c r="AG521">
        <v>0.1</v>
      </c>
      <c r="AH521">
        <v>2</v>
      </c>
      <c r="AI521">
        <v>16782571</v>
      </c>
      <c r="AJ521">
        <v>525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ROW(Source!A365)</f>
        <v>365</v>
      </c>
      <c r="B522">
        <v>16782572</v>
      </c>
      <c r="C522">
        <v>16782558</v>
      </c>
      <c r="D522">
        <v>15164559</v>
      </c>
      <c r="E522">
        <v>17</v>
      </c>
      <c r="F522">
        <v>1</v>
      </c>
      <c r="G522">
        <v>1</v>
      </c>
      <c r="H522">
        <v>3</v>
      </c>
      <c r="I522" t="s">
        <v>692</v>
      </c>
      <c r="J522" t="s">
        <v>6</v>
      </c>
      <c r="K522" t="s">
        <v>693</v>
      </c>
      <c r="L522">
        <v>1374</v>
      </c>
      <c r="N522">
        <v>1013</v>
      </c>
      <c r="O522" t="s">
        <v>694</v>
      </c>
      <c r="P522" t="s">
        <v>694</v>
      </c>
      <c r="Q522">
        <v>1</v>
      </c>
      <c r="X522">
        <v>0.3</v>
      </c>
      <c r="Y522">
        <v>1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6</v>
      </c>
      <c r="AG522">
        <v>0.3</v>
      </c>
      <c r="AH522">
        <v>2</v>
      </c>
      <c r="AI522">
        <v>16782572</v>
      </c>
      <c r="AJ522">
        <v>528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ROW(Source!A366)</f>
        <v>366</v>
      </c>
      <c r="B523">
        <v>16782559</v>
      </c>
      <c r="C523">
        <v>16782558</v>
      </c>
      <c r="D523">
        <v>15435721</v>
      </c>
      <c r="E523">
        <v>1</v>
      </c>
      <c r="F523">
        <v>1</v>
      </c>
      <c r="G523">
        <v>1</v>
      </c>
      <c r="H523">
        <v>1</v>
      </c>
      <c r="I523" t="s">
        <v>942</v>
      </c>
      <c r="J523" t="s">
        <v>6</v>
      </c>
      <c r="K523" t="s">
        <v>943</v>
      </c>
      <c r="L523">
        <v>1191</v>
      </c>
      <c r="N523">
        <v>1013</v>
      </c>
      <c r="O523" t="s">
        <v>660</v>
      </c>
      <c r="P523" t="s">
        <v>660</v>
      </c>
      <c r="Q523">
        <v>1</v>
      </c>
      <c r="X523">
        <v>1.56</v>
      </c>
      <c r="Y523">
        <v>0</v>
      </c>
      <c r="Z523">
        <v>0</v>
      </c>
      <c r="AA523">
        <v>0</v>
      </c>
      <c r="AB523">
        <v>9.51</v>
      </c>
      <c r="AC523">
        <v>0</v>
      </c>
      <c r="AD523">
        <v>1</v>
      </c>
      <c r="AE523">
        <v>1</v>
      </c>
      <c r="AF523" t="s">
        <v>6</v>
      </c>
      <c r="AG523">
        <v>1.56</v>
      </c>
      <c r="AH523">
        <v>2</v>
      </c>
      <c r="AI523">
        <v>16782559</v>
      </c>
      <c r="AJ523">
        <v>529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ROW(Source!A366)</f>
        <v>366</v>
      </c>
      <c r="B524">
        <v>16782560</v>
      </c>
      <c r="C524">
        <v>16782558</v>
      </c>
      <c r="D524">
        <v>15249377</v>
      </c>
      <c r="E524">
        <v>1</v>
      </c>
      <c r="F524">
        <v>1</v>
      </c>
      <c r="G524">
        <v>1</v>
      </c>
      <c r="H524">
        <v>2</v>
      </c>
      <c r="I524" t="s">
        <v>677</v>
      </c>
      <c r="J524" t="s">
        <v>678</v>
      </c>
      <c r="K524" t="s">
        <v>679</v>
      </c>
      <c r="L524">
        <v>1368</v>
      </c>
      <c r="N524">
        <v>1011</v>
      </c>
      <c r="O524" t="s">
        <v>666</v>
      </c>
      <c r="P524" t="s">
        <v>666</v>
      </c>
      <c r="Q524">
        <v>1</v>
      </c>
      <c r="X524">
        <v>0.13</v>
      </c>
      <c r="Y524">
        <v>0</v>
      </c>
      <c r="Z524">
        <v>8.1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6</v>
      </c>
      <c r="AG524">
        <v>0.13</v>
      </c>
      <c r="AH524">
        <v>2</v>
      </c>
      <c r="AI524">
        <v>16782560</v>
      </c>
      <c r="AJ524">
        <v>530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ROW(Source!A366)</f>
        <v>366</v>
      </c>
      <c r="B525">
        <v>16782561</v>
      </c>
      <c r="C525">
        <v>16782558</v>
      </c>
      <c r="D525">
        <v>15165537</v>
      </c>
      <c r="E525">
        <v>1</v>
      </c>
      <c r="F525">
        <v>1</v>
      </c>
      <c r="G525">
        <v>1</v>
      </c>
      <c r="H525">
        <v>3</v>
      </c>
      <c r="I525" t="s">
        <v>944</v>
      </c>
      <c r="J525" t="s">
        <v>945</v>
      </c>
      <c r="K525" t="s">
        <v>946</v>
      </c>
      <c r="L525">
        <v>1346</v>
      </c>
      <c r="N525">
        <v>1009</v>
      </c>
      <c r="O525" t="s">
        <v>201</v>
      </c>
      <c r="P525" t="s">
        <v>201</v>
      </c>
      <c r="Q525">
        <v>1</v>
      </c>
      <c r="X525">
        <v>6.0000000000000001E-3</v>
      </c>
      <c r="Y525">
        <v>44.97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6</v>
      </c>
      <c r="AG525">
        <v>6.0000000000000001E-3</v>
      </c>
      <c r="AH525">
        <v>2</v>
      </c>
      <c r="AI525">
        <v>16782561</v>
      </c>
      <c r="AJ525">
        <v>531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ROW(Source!A366)</f>
        <v>366</v>
      </c>
      <c r="B526">
        <v>16782562</v>
      </c>
      <c r="C526">
        <v>16782558</v>
      </c>
      <c r="D526">
        <v>15167269</v>
      </c>
      <c r="E526">
        <v>1</v>
      </c>
      <c r="F526">
        <v>1</v>
      </c>
      <c r="G526">
        <v>1</v>
      </c>
      <c r="H526">
        <v>3</v>
      </c>
      <c r="I526" t="s">
        <v>947</v>
      </c>
      <c r="J526" t="s">
        <v>948</v>
      </c>
      <c r="K526" t="s">
        <v>949</v>
      </c>
      <c r="L526">
        <v>1346</v>
      </c>
      <c r="N526">
        <v>1009</v>
      </c>
      <c r="O526" t="s">
        <v>201</v>
      </c>
      <c r="P526" t="s">
        <v>201</v>
      </c>
      <c r="Q526">
        <v>1</v>
      </c>
      <c r="X526">
        <v>1E-3</v>
      </c>
      <c r="Y526">
        <v>11.5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6</v>
      </c>
      <c r="AG526">
        <v>1E-3</v>
      </c>
      <c r="AH526">
        <v>2</v>
      </c>
      <c r="AI526">
        <v>16782562</v>
      </c>
      <c r="AJ526">
        <v>532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ROW(Source!A366)</f>
        <v>366</v>
      </c>
      <c r="B527">
        <v>16782563</v>
      </c>
      <c r="C527">
        <v>16782558</v>
      </c>
      <c r="D527">
        <v>15167588</v>
      </c>
      <c r="E527">
        <v>1</v>
      </c>
      <c r="F527">
        <v>1</v>
      </c>
      <c r="G527">
        <v>1</v>
      </c>
      <c r="H527">
        <v>3</v>
      </c>
      <c r="I527" t="s">
        <v>950</v>
      </c>
      <c r="J527" t="s">
        <v>951</v>
      </c>
      <c r="K527" t="s">
        <v>952</v>
      </c>
      <c r="L527">
        <v>1346</v>
      </c>
      <c r="N527">
        <v>1009</v>
      </c>
      <c r="O527" t="s">
        <v>201</v>
      </c>
      <c r="P527" t="s">
        <v>201</v>
      </c>
      <c r="Q527">
        <v>1</v>
      </c>
      <c r="X527">
        <v>1.2E-2</v>
      </c>
      <c r="Y527">
        <v>30.4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6</v>
      </c>
      <c r="AG527">
        <v>1.2E-2</v>
      </c>
      <c r="AH527">
        <v>2</v>
      </c>
      <c r="AI527">
        <v>16782563</v>
      </c>
      <c r="AJ527">
        <v>533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ROW(Source!A366)</f>
        <v>366</v>
      </c>
      <c r="B528">
        <v>16782564</v>
      </c>
      <c r="C528">
        <v>16782558</v>
      </c>
      <c r="D528">
        <v>15168752</v>
      </c>
      <c r="E528">
        <v>1</v>
      </c>
      <c r="F528">
        <v>1</v>
      </c>
      <c r="G528">
        <v>1</v>
      </c>
      <c r="H528">
        <v>3</v>
      </c>
      <c r="I528" t="s">
        <v>680</v>
      </c>
      <c r="J528" t="s">
        <v>681</v>
      </c>
      <c r="K528" t="s">
        <v>682</v>
      </c>
      <c r="L528">
        <v>1346</v>
      </c>
      <c r="N528">
        <v>1009</v>
      </c>
      <c r="O528" t="s">
        <v>201</v>
      </c>
      <c r="P528" t="s">
        <v>201</v>
      </c>
      <c r="Q528">
        <v>1</v>
      </c>
      <c r="X528">
        <v>7.0000000000000007E-2</v>
      </c>
      <c r="Y528">
        <v>10.57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6</v>
      </c>
      <c r="AG528">
        <v>7.0000000000000007E-2</v>
      </c>
      <c r="AH528">
        <v>2</v>
      </c>
      <c r="AI528">
        <v>16782564</v>
      </c>
      <c r="AJ528">
        <v>534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ROW(Source!A366)</f>
        <v>366</v>
      </c>
      <c r="B529">
        <v>16782565</v>
      </c>
      <c r="C529">
        <v>16782558</v>
      </c>
      <c r="D529">
        <v>15169942</v>
      </c>
      <c r="E529">
        <v>1</v>
      </c>
      <c r="F529">
        <v>1</v>
      </c>
      <c r="G529">
        <v>1</v>
      </c>
      <c r="H529">
        <v>3</v>
      </c>
      <c r="I529" t="s">
        <v>683</v>
      </c>
      <c r="J529" t="s">
        <v>684</v>
      </c>
      <c r="K529" t="s">
        <v>685</v>
      </c>
      <c r="L529">
        <v>1346</v>
      </c>
      <c r="N529">
        <v>1009</v>
      </c>
      <c r="O529" t="s">
        <v>201</v>
      </c>
      <c r="P529" t="s">
        <v>201</v>
      </c>
      <c r="Q529">
        <v>1</v>
      </c>
      <c r="X529">
        <v>4.9000000000000002E-2</v>
      </c>
      <c r="Y529">
        <v>9.0399999999999991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6</v>
      </c>
      <c r="AG529">
        <v>4.9000000000000002E-2</v>
      </c>
      <c r="AH529">
        <v>2</v>
      </c>
      <c r="AI529">
        <v>16782565</v>
      </c>
      <c r="AJ529">
        <v>535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ROW(Source!A366)</f>
        <v>366</v>
      </c>
      <c r="B530">
        <v>16782566</v>
      </c>
      <c r="C530">
        <v>16782558</v>
      </c>
      <c r="D530">
        <v>15170074</v>
      </c>
      <c r="E530">
        <v>1</v>
      </c>
      <c r="F530">
        <v>1</v>
      </c>
      <c r="G530">
        <v>1</v>
      </c>
      <c r="H530">
        <v>3</v>
      </c>
      <c r="I530" t="s">
        <v>953</v>
      </c>
      <c r="J530" t="s">
        <v>954</v>
      </c>
      <c r="K530" t="s">
        <v>955</v>
      </c>
      <c r="L530">
        <v>1355</v>
      </c>
      <c r="N530">
        <v>1010</v>
      </c>
      <c r="O530" t="s">
        <v>292</v>
      </c>
      <c r="P530" t="s">
        <v>292</v>
      </c>
      <c r="Q530">
        <v>100</v>
      </c>
      <c r="X530">
        <v>1.4E-2</v>
      </c>
      <c r="Y530">
        <v>86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0</v>
      </c>
      <c r="AF530" t="s">
        <v>6</v>
      </c>
      <c r="AG530">
        <v>1.4E-2</v>
      </c>
      <c r="AH530">
        <v>2</v>
      </c>
      <c r="AI530">
        <v>16782566</v>
      </c>
      <c r="AJ530">
        <v>536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ROW(Source!A366)</f>
        <v>366</v>
      </c>
      <c r="B531">
        <v>16782567</v>
      </c>
      <c r="C531">
        <v>16782558</v>
      </c>
      <c r="D531">
        <v>15170994</v>
      </c>
      <c r="E531">
        <v>1</v>
      </c>
      <c r="F531">
        <v>1</v>
      </c>
      <c r="G531">
        <v>1</v>
      </c>
      <c r="H531">
        <v>3</v>
      </c>
      <c r="I531" t="s">
        <v>956</v>
      </c>
      <c r="J531" t="s">
        <v>957</v>
      </c>
      <c r="K531" t="s">
        <v>958</v>
      </c>
      <c r="L531">
        <v>1346</v>
      </c>
      <c r="N531">
        <v>1009</v>
      </c>
      <c r="O531" t="s">
        <v>201</v>
      </c>
      <c r="P531" t="s">
        <v>201</v>
      </c>
      <c r="Q531">
        <v>1</v>
      </c>
      <c r="X531">
        <v>1E-3</v>
      </c>
      <c r="Y531">
        <v>133.05000000000001</v>
      </c>
      <c r="Z531">
        <v>0</v>
      </c>
      <c r="AA531">
        <v>0</v>
      </c>
      <c r="AB531">
        <v>0</v>
      </c>
      <c r="AC531">
        <v>0</v>
      </c>
      <c r="AD531">
        <v>1</v>
      </c>
      <c r="AE531">
        <v>0</v>
      </c>
      <c r="AF531" t="s">
        <v>6</v>
      </c>
      <c r="AG531">
        <v>1E-3</v>
      </c>
      <c r="AH531">
        <v>2</v>
      </c>
      <c r="AI531">
        <v>16782567</v>
      </c>
      <c r="AJ531">
        <v>537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ROW(Source!A366)</f>
        <v>366</v>
      </c>
      <c r="B532">
        <v>16782568</v>
      </c>
      <c r="C532">
        <v>16782558</v>
      </c>
      <c r="D532">
        <v>15188647</v>
      </c>
      <c r="E532">
        <v>1</v>
      </c>
      <c r="F532">
        <v>1</v>
      </c>
      <c r="G532">
        <v>1</v>
      </c>
      <c r="H532">
        <v>3</v>
      </c>
      <c r="I532" t="s">
        <v>686</v>
      </c>
      <c r="J532" t="s">
        <v>687</v>
      </c>
      <c r="K532" t="s">
        <v>688</v>
      </c>
      <c r="L532">
        <v>1348</v>
      </c>
      <c r="N532">
        <v>1009</v>
      </c>
      <c r="O532" t="s">
        <v>193</v>
      </c>
      <c r="P532" t="s">
        <v>193</v>
      </c>
      <c r="Q532">
        <v>1000</v>
      </c>
      <c r="X532">
        <v>1E-3</v>
      </c>
      <c r="Y532">
        <v>11500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0</v>
      </c>
      <c r="AF532" t="s">
        <v>6</v>
      </c>
      <c r="AG532">
        <v>1E-3</v>
      </c>
      <c r="AH532">
        <v>2</v>
      </c>
      <c r="AI532">
        <v>16782568</v>
      </c>
      <c r="AJ532">
        <v>538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ROW(Source!A366)</f>
        <v>366</v>
      </c>
      <c r="B533">
        <v>16782569</v>
      </c>
      <c r="C533">
        <v>16782558</v>
      </c>
      <c r="D533">
        <v>15203834</v>
      </c>
      <c r="E533">
        <v>1</v>
      </c>
      <c r="F533">
        <v>1</v>
      </c>
      <c r="G533">
        <v>1</v>
      </c>
      <c r="H533">
        <v>3</v>
      </c>
      <c r="I533" t="s">
        <v>689</v>
      </c>
      <c r="J533" t="s">
        <v>690</v>
      </c>
      <c r="K533" t="s">
        <v>691</v>
      </c>
      <c r="L533">
        <v>1346</v>
      </c>
      <c r="N533">
        <v>1009</v>
      </c>
      <c r="O533" t="s">
        <v>201</v>
      </c>
      <c r="P533" t="s">
        <v>201</v>
      </c>
      <c r="Q533">
        <v>1</v>
      </c>
      <c r="X533">
        <v>3.5999999999999997E-2</v>
      </c>
      <c r="Y533">
        <v>28.6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6</v>
      </c>
      <c r="AG533">
        <v>3.5999999999999997E-2</v>
      </c>
      <c r="AH533">
        <v>2</v>
      </c>
      <c r="AI533">
        <v>16782569</v>
      </c>
      <c r="AJ533">
        <v>539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ROW(Source!A366)</f>
        <v>366</v>
      </c>
      <c r="B534">
        <v>16782570</v>
      </c>
      <c r="C534">
        <v>16782558</v>
      </c>
      <c r="D534">
        <v>15203987</v>
      </c>
      <c r="E534">
        <v>1</v>
      </c>
      <c r="F534">
        <v>1</v>
      </c>
      <c r="G534">
        <v>1</v>
      </c>
      <c r="H534">
        <v>3</v>
      </c>
      <c r="I534" t="s">
        <v>959</v>
      </c>
      <c r="J534" t="s">
        <v>960</v>
      </c>
      <c r="K534" t="s">
        <v>961</v>
      </c>
      <c r="L534">
        <v>1346</v>
      </c>
      <c r="N534">
        <v>1009</v>
      </c>
      <c r="O534" t="s">
        <v>201</v>
      </c>
      <c r="P534" t="s">
        <v>201</v>
      </c>
      <c r="Q534">
        <v>1</v>
      </c>
      <c r="X534">
        <v>6.0000000000000001E-3</v>
      </c>
      <c r="Y534">
        <v>35.630000000000003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6</v>
      </c>
      <c r="AG534">
        <v>6.0000000000000001E-3</v>
      </c>
      <c r="AH534">
        <v>2</v>
      </c>
      <c r="AI534">
        <v>16782570</v>
      </c>
      <c r="AJ534">
        <v>540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ROW(Source!A366)</f>
        <v>366</v>
      </c>
      <c r="B535">
        <v>16782571</v>
      </c>
      <c r="C535">
        <v>16782558</v>
      </c>
      <c r="D535">
        <v>15217463</v>
      </c>
      <c r="E535">
        <v>1</v>
      </c>
      <c r="F535">
        <v>1</v>
      </c>
      <c r="G535">
        <v>1</v>
      </c>
      <c r="H535">
        <v>3</v>
      </c>
      <c r="I535" t="s">
        <v>962</v>
      </c>
      <c r="J535" t="s">
        <v>963</v>
      </c>
      <c r="K535" t="s">
        <v>964</v>
      </c>
      <c r="L535">
        <v>1358</v>
      </c>
      <c r="N535">
        <v>1010</v>
      </c>
      <c r="O535" t="s">
        <v>439</v>
      </c>
      <c r="P535" t="s">
        <v>439</v>
      </c>
      <c r="Q535">
        <v>10</v>
      </c>
      <c r="X535">
        <v>0.1</v>
      </c>
      <c r="Y535">
        <v>39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6</v>
      </c>
      <c r="AG535">
        <v>0.1</v>
      </c>
      <c r="AH535">
        <v>2</v>
      </c>
      <c r="AI535">
        <v>16782571</v>
      </c>
      <c r="AJ535">
        <v>541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ROW(Source!A366)</f>
        <v>366</v>
      </c>
      <c r="B536">
        <v>16782572</v>
      </c>
      <c r="C536">
        <v>16782558</v>
      </c>
      <c r="D536">
        <v>15164559</v>
      </c>
      <c r="E536">
        <v>17</v>
      </c>
      <c r="F536">
        <v>1</v>
      </c>
      <c r="G536">
        <v>1</v>
      </c>
      <c r="H536">
        <v>3</v>
      </c>
      <c r="I536" t="s">
        <v>692</v>
      </c>
      <c r="J536" t="s">
        <v>6</v>
      </c>
      <c r="K536" t="s">
        <v>693</v>
      </c>
      <c r="L536">
        <v>1374</v>
      </c>
      <c r="N536">
        <v>1013</v>
      </c>
      <c r="O536" t="s">
        <v>694</v>
      </c>
      <c r="P536" t="s">
        <v>694</v>
      </c>
      <c r="Q536">
        <v>1</v>
      </c>
      <c r="X536">
        <v>0.3</v>
      </c>
      <c r="Y536">
        <v>1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6</v>
      </c>
      <c r="AG536">
        <v>0.3</v>
      </c>
      <c r="AH536">
        <v>2</v>
      </c>
      <c r="AI536">
        <v>16782572</v>
      </c>
      <c r="AJ536">
        <v>544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ROW(Source!A371)</f>
        <v>371</v>
      </c>
      <c r="B537">
        <v>16782581</v>
      </c>
      <c r="C537">
        <v>16782577</v>
      </c>
      <c r="D537">
        <v>15430397</v>
      </c>
      <c r="E537">
        <v>1</v>
      </c>
      <c r="F537">
        <v>1</v>
      </c>
      <c r="G537">
        <v>1</v>
      </c>
      <c r="H537">
        <v>1</v>
      </c>
      <c r="I537" t="s">
        <v>695</v>
      </c>
      <c r="J537" t="s">
        <v>6</v>
      </c>
      <c r="K537" t="s">
        <v>696</v>
      </c>
      <c r="L537">
        <v>1191</v>
      </c>
      <c r="N537">
        <v>1013</v>
      </c>
      <c r="O537" t="s">
        <v>660</v>
      </c>
      <c r="P537" t="s">
        <v>660</v>
      </c>
      <c r="Q537">
        <v>1</v>
      </c>
      <c r="X537">
        <v>27.52</v>
      </c>
      <c r="Y537">
        <v>0</v>
      </c>
      <c r="Z537">
        <v>0</v>
      </c>
      <c r="AA537">
        <v>0</v>
      </c>
      <c r="AB537">
        <v>9.4</v>
      </c>
      <c r="AC537">
        <v>0</v>
      </c>
      <c r="AD537">
        <v>1</v>
      </c>
      <c r="AE537">
        <v>1</v>
      </c>
      <c r="AF537" t="s">
        <v>6</v>
      </c>
      <c r="AG537">
        <v>27.52</v>
      </c>
      <c r="AH537">
        <v>2</v>
      </c>
      <c r="AI537">
        <v>16782581</v>
      </c>
      <c r="AJ537">
        <v>545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ROW(Source!A371)</f>
        <v>371</v>
      </c>
      <c r="B538">
        <v>16782582</v>
      </c>
      <c r="C538">
        <v>16782577</v>
      </c>
      <c r="D538">
        <v>15430395</v>
      </c>
      <c r="E538">
        <v>1</v>
      </c>
      <c r="F538">
        <v>1</v>
      </c>
      <c r="G538">
        <v>1</v>
      </c>
      <c r="H538">
        <v>1</v>
      </c>
      <c r="I538" t="s">
        <v>661</v>
      </c>
      <c r="J538" t="s">
        <v>6</v>
      </c>
      <c r="K538" t="s">
        <v>662</v>
      </c>
      <c r="L538">
        <v>1191</v>
      </c>
      <c r="N538">
        <v>1013</v>
      </c>
      <c r="O538" t="s">
        <v>660</v>
      </c>
      <c r="P538" t="s">
        <v>660</v>
      </c>
      <c r="Q538">
        <v>1</v>
      </c>
      <c r="X538">
        <v>0.52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2</v>
      </c>
      <c r="AF538" t="s">
        <v>6</v>
      </c>
      <c r="AG538">
        <v>0.52</v>
      </c>
      <c r="AH538">
        <v>2</v>
      </c>
      <c r="AI538">
        <v>16782582</v>
      </c>
      <c r="AJ538">
        <v>546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ROW(Source!A371)</f>
        <v>371</v>
      </c>
      <c r="B539">
        <v>16782583</v>
      </c>
      <c r="C539">
        <v>16782577</v>
      </c>
      <c r="D539">
        <v>15247680</v>
      </c>
      <c r="E539">
        <v>1</v>
      </c>
      <c r="F539">
        <v>1</v>
      </c>
      <c r="G539">
        <v>1</v>
      </c>
      <c r="H539">
        <v>2</v>
      </c>
      <c r="I539" t="s">
        <v>671</v>
      </c>
      <c r="J539" t="s">
        <v>672</v>
      </c>
      <c r="K539" t="s">
        <v>673</v>
      </c>
      <c r="L539">
        <v>1368</v>
      </c>
      <c r="N539">
        <v>1011</v>
      </c>
      <c r="O539" t="s">
        <v>666</v>
      </c>
      <c r="P539" t="s">
        <v>666</v>
      </c>
      <c r="Q539">
        <v>1</v>
      </c>
      <c r="X539">
        <v>0.26</v>
      </c>
      <c r="Y539">
        <v>0</v>
      </c>
      <c r="Z539">
        <v>111.99</v>
      </c>
      <c r="AA539">
        <v>13.5</v>
      </c>
      <c r="AB539">
        <v>0</v>
      </c>
      <c r="AC539">
        <v>0</v>
      </c>
      <c r="AD539">
        <v>1</v>
      </c>
      <c r="AE539">
        <v>0</v>
      </c>
      <c r="AF539" t="s">
        <v>6</v>
      </c>
      <c r="AG539">
        <v>0.26</v>
      </c>
      <c r="AH539">
        <v>2</v>
      </c>
      <c r="AI539">
        <v>16782583</v>
      </c>
      <c r="AJ539">
        <v>547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ROW(Source!A371)</f>
        <v>371</v>
      </c>
      <c r="B540">
        <v>16782584</v>
      </c>
      <c r="C540">
        <v>16782577</v>
      </c>
      <c r="D540">
        <v>15249073</v>
      </c>
      <c r="E540">
        <v>1</v>
      </c>
      <c r="F540">
        <v>1</v>
      </c>
      <c r="G540">
        <v>1</v>
      </c>
      <c r="H540">
        <v>2</v>
      </c>
      <c r="I540" t="s">
        <v>674</v>
      </c>
      <c r="J540" t="s">
        <v>675</v>
      </c>
      <c r="K540" t="s">
        <v>676</v>
      </c>
      <c r="L540">
        <v>1368</v>
      </c>
      <c r="N540">
        <v>1011</v>
      </c>
      <c r="O540" t="s">
        <v>666</v>
      </c>
      <c r="P540" t="s">
        <v>666</v>
      </c>
      <c r="Q540">
        <v>1</v>
      </c>
      <c r="X540">
        <v>0.26</v>
      </c>
      <c r="Y540">
        <v>0</v>
      </c>
      <c r="Z540">
        <v>65.709999999999994</v>
      </c>
      <c r="AA540">
        <v>11.6</v>
      </c>
      <c r="AB540">
        <v>0</v>
      </c>
      <c r="AC540">
        <v>0</v>
      </c>
      <c r="AD540">
        <v>1</v>
      </c>
      <c r="AE540">
        <v>0</v>
      </c>
      <c r="AF540" t="s">
        <v>6</v>
      </c>
      <c r="AG540">
        <v>0.26</v>
      </c>
      <c r="AH540">
        <v>2</v>
      </c>
      <c r="AI540">
        <v>16782584</v>
      </c>
      <c r="AJ540">
        <v>548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ROW(Source!A371)</f>
        <v>371</v>
      </c>
      <c r="B541">
        <v>16782585</v>
      </c>
      <c r="C541">
        <v>16782577</v>
      </c>
      <c r="D541">
        <v>15249377</v>
      </c>
      <c r="E541">
        <v>1</v>
      </c>
      <c r="F541">
        <v>1</v>
      </c>
      <c r="G541">
        <v>1</v>
      </c>
      <c r="H541">
        <v>2</v>
      </c>
      <c r="I541" t="s">
        <v>677</v>
      </c>
      <c r="J541" t="s">
        <v>678</v>
      </c>
      <c r="K541" t="s">
        <v>679</v>
      </c>
      <c r="L541">
        <v>1368</v>
      </c>
      <c r="N541">
        <v>1011</v>
      </c>
      <c r="O541" t="s">
        <v>666</v>
      </c>
      <c r="P541" t="s">
        <v>666</v>
      </c>
      <c r="Q541">
        <v>1</v>
      </c>
      <c r="X541">
        <v>2.16</v>
      </c>
      <c r="Y541">
        <v>0</v>
      </c>
      <c r="Z541">
        <v>8.1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6</v>
      </c>
      <c r="AG541">
        <v>2.16</v>
      </c>
      <c r="AH541">
        <v>2</v>
      </c>
      <c r="AI541">
        <v>16782585</v>
      </c>
      <c r="AJ541">
        <v>549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ROW(Source!A371)</f>
        <v>371</v>
      </c>
      <c r="B542">
        <v>16782586</v>
      </c>
      <c r="C542">
        <v>16782577</v>
      </c>
      <c r="D542">
        <v>15168752</v>
      </c>
      <c r="E542">
        <v>1</v>
      </c>
      <c r="F542">
        <v>1</v>
      </c>
      <c r="G542">
        <v>1</v>
      </c>
      <c r="H542">
        <v>3</v>
      </c>
      <c r="I542" t="s">
        <v>680</v>
      </c>
      <c r="J542" t="s">
        <v>681</v>
      </c>
      <c r="K542" t="s">
        <v>682</v>
      </c>
      <c r="L542">
        <v>1346</v>
      </c>
      <c r="N542">
        <v>1009</v>
      </c>
      <c r="O542" t="s">
        <v>201</v>
      </c>
      <c r="P542" t="s">
        <v>201</v>
      </c>
      <c r="Q542">
        <v>1</v>
      </c>
      <c r="X542">
        <v>0.96</v>
      </c>
      <c r="Y542">
        <v>10.57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6</v>
      </c>
      <c r="AG542">
        <v>0.96</v>
      </c>
      <c r="AH542">
        <v>2</v>
      </c>
      <c r="AI542">
        <v>16782586</v>
      </c>
      <c r="AJ542">
        <v>550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ROW(Source!A371)</f>
        <v>371</v>
      </c>
      <c r="B543">
        <v>16782587</v>
      </c>
      <c r="C543">
        <v>16782577</v>
      </c>
      <c r="D543">
        <v>15202442</v>
      </c>
      <c r="E543">
        <v>1</v>
      </c>
      <c r="F543">
        <v>1</v>
      </c>
      <c r="G543">
        <v>1</v>
      </c>
      <c r="H543">
        <v>3</v>
      </c>
      <c r="I543" t="s">
        <v>965</v>
      </c>
      <c r="J543" t="s">
        <v>966</v>
      </c>
      <c r="K543" t="s">
        <v>967</v>
      </c>
      <c r="L543">
        <v>1346</v>
      </c>
      <c r="N543">
        <v>1009</v>
      </c>
      <c r="O543" t="s">
        <v>201</v>
      </c>
      <c r="P543" t="s">
        <v>201</v>
      </c>
      <c r="Q543">
        <v>1</v>
      </c>
      <c r="X543">
        <v>0.4</v>
      </c>
      <c r="Y543">
        <v>25.8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0</v>
      </c>
      <c r="AF543" t="s">
        <v>6</v>
      </c>
      <c r="AG543">
        <v>0.4</v>
      </c>
      <c r="AH543">
        <v>2</v>
      </c>
      <c r="AI543">
        <v>16782587</v>
      </c>
      <c r="AJ543">
        <v>551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ROW(Source!A371)</f>
        <v>371</v>
      </c>
      <c r="B544">
        <v>16782588</v>
      </c>
      <c r="C544">
        <v>16782577</v>
      </c>
      <c r="D544">
        <v>15164559</v>
      </c>
      <c r="E544">
        <v>17</v>
      </c>
      <c r="F544">
        <v>1</v>
      </c>
      <c r="G544">
        <v>1</v>
      </c>
      <c r="H544">
        <v>3</v>
      </c>
      <c r="I544" t="s">
        <v>692</v>
      </c>
      <c r="J544" t="s">
        <v>6</v>
      </c>
      <c r="K544" t="s">
        <v>693</v>
      </c>
      <c r="L544">
        <v>1374</v>
      </c>
      <c r="N544">
        <v>1013</v>
      </c>
      <c r="O544" t="s">
        <v>694</v>
      </c>
      <c r="P544" t="s">
        <v>694</v>
      </c>
      <c r="Q544">
        <v>1</v>
      </c>
      <c r="X544">
        <v>5.17</v>
      </c>
      <c r="Y544">
        <v>1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6</v>
      </c>
      <c r="AG544">
        <v>5.17</v>
      </c>
      <c r="AH544">
        <v>2</v>
      </c>
      <c r="AI544">
        <v>16782588</v>
      </c>
      <c r="AJ544">
        <v>553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ROW(Source!A372)</f>
        <v>372</v>
      </c>
      <c r="B545">
        <v>16782581</v>
      </c>
      <c r="C545">
        <v>16782577</v>
      </c>
      <c r="D545">
        <v>15430397</v>
      </c>
      <c r="E545">
        <v>1</v>
      </c>
      <c r="F545">
        <v>1</v>
      </c>
      <c r="G545">
        <v>1</v>
      </c>
      <c r="H545">
        <v>1</v>
      </c>
      <c r="I545" t="s">
        <v>695</v>
      </c>
      <c r="J545" t="s">
        <v>6</v>
      </c>
      <c r="K545" t="s">
        <v>696</v>
      </c>
      <c r="L545">
        <v>1191</v>
      </c>
      <c r="N545">
        <v>1013</v>
      </c>
      <c r="O545" t="s">
        <v>660</v>
      </c>
      <c r="P545" t="s">
        <v>660</v>
      </c>
      <c r="Q545">
        <v>1</v>
      </c>
      <c r="X545">
        <v>27.52</v>
      </c>
      <c r="Y545">
        <v>0</v>
      </c>
      <c r="Z545">
        <v>0</v>
      </c>
      <c r="AA545">
        <v>0</v>
      </c>
      <c r="AB545">
        <v>9.4</v>
      </c>
      <c r="AC545">
        <v>0</v>
      </c>
      <c r="AD545">
        <v>1</v>
      </c>
      <c r="AE545">
        <v>1</v>
      </c>
      <c r="AF545" t="s">
        <v>6</v>
      </c>
      <c r="AG545">
        <v>27.52</v>
      </c>
      <c r="AH545">
        <v>2</v>
      </c>
      <c r="AI545">
        <v>16782581</v>
      </c>
      <c r="AJ545">
        <v>554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ROW(Source!A372)</f>
        <v>372</v>
      </c>
      <c r="B546">
        <v>16782582</v>
      </c>
      <c r="C546">
        <v>16782577</v>
      </c>
      <c r="D546">
        <v>15430395</v>
      </c>
      <c r="E546">
        <v>1</v>
      </c>
      <c r="F546">
        <v>1</v>
      </c>
      <c r="G546">
        <v>1</v>
      </c>
      <c r="H546">
        <v>1</v>
      </c>
      <c r="I546" t="s">
        <v>661</v>
      </c>
      <c r="J546" t="s">
        <v>6</v>
      </c>
      <c r="K546" t="s">
        <v>662</v>
      </c>
      <c r="L546">
        <v>1191</v>
      </c>
      <c r="N546">
        <v>1013</v>
      </c>
      <c r="O546" t="s">
        <v>660</v>
      </c>
      <c r="P546" t="s">
        <v>660</v>
      </c>
      <c r="Q546">
        <v>1</v>
      </c>
      <c r="X546">
        <v>0.52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2</v>
      </c>
      <c r="AF546" t="s">
        <v>6</v>
      </c>
      <c r="AG546">
        <v>0.52</v>
      </c>
      <c r="AH546">
        <v>2</v>
      </c>
      <c r="AI546">
        <v>16782582</v>
      </c>
      <c r="AJ546">
        <v>555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ROW(Source!A372)</f>
        <v>372</v>
      </c>
      <c r="B547">
        <v>16782583</v>
      </c>
      <c r="C547">
        <v>16782577</v>
      </c>
      <c r="D547">
        <v>15247680</v>
      </c>
      <c r="E547">
        <v>1</v>
      </c>
      <c r="F547">
        <v>1</v>
      </c>
      <c r="G547">
        <v>1</v>
      </c>
      <c r="H547">
        <v>2</v>
      </c>
      <c r="I547" t="s">
        <v>671</v>
      </c>
      <c r="J547" t="s">
        <v>672</v>
      </c>
      <c r="K547" t="s">
        <v>673</v>
      </c>
      <c r="L547">
        <v>1368</v>
      </c>
      <c r="N547">
        <v>1011</v>
      </c>
      <c r="O547" t="s">
        <v>666</v>
      </c>
      <c r="P547" t="s">
        <v>666</v>
      </c>
      <c r="Q547">
        <v>1</v>
      </c>
      <c r="X547">
        <v>0.26</v>
      </c>
      <c r="Y547">
        <v>0</v>
      </c>
      <c r="Z547">
        <v>111.99</v>
      </c>
      <c r="AA547">
        <v>13.5</v>
      </c>
      <c r="AB547">
        <v>0</v>
      </c>
      <c r="AC547">
        <v>0</v>
      </c>
      <c r="AD547">
        <v>1</v>
      </c>
      <c r="AE547">
        <v>0</v>
      </c>
      <c r="AF547" t="s">
        <v>6</v>
      </c>
      <c r="AG547">
        <v>0.26</v>
      </c>
      <c r="AH547">
        <v>2</v>
      </c>
      <c r="AI547">
        <v>16782583</v>
      </c>
      <c r="AJ547">
        <v>556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ROW(Source!A372)</f>
        <v>372</v>
      </c>
      <c r="B548">
        <v>16782584</v>
      </c>
      <c r="C548">
        <v>16782577</v>
      </c>
      <c r="D548">
        <v>15249073</v>
      </c>
      <c r="E548">
        <v>1</v>
      </c>
      <c r="F548">
        <v>1</v>
      </c>
      <c r="G548">
        <v>1</v>
      </c>
      <c r="H548">
        <v>2</v>
      </c>
      <c r="I548" t="s">
        <v>674</v>
      </c>
      <c r="J548" t="s">
        <v>675</v>
      </c>
      <c r="K548" t="s">
        <v>676</v>
      </c>
      <c r="L548">
        <v>1368</v>
      </c>
      <c r="N548">
        <v>1011</v>
      </c>
      <c r="O548" t="s">
        <v>666</v>
      </c>
      <c r="P548" t="s">
        <v>666</v>
      </c>
      <c r="Q548">
        <v>1</v>
      </c>
      <c r="X548">
        <v>0.26</v>
      </c>
      <c r="Y548">
        <v>0</v>
      </c>
      <c r="Z548">
        <v>65.709999999999994</v>
      </c>
      <c r="AA548">
        <v>11.6</v>
      </c>
      <c r="AB548">
        <v>0</v>
      </c>
      <c r="AC548">
        <v>0</v>
      </c>
      <c r="AD548">
        <v>1</v>
      </c>
      <c r="AE548">
        <v>0</v>
      </c>
      <c r="AF548" t="s">
        <v>6</v>
      </c>
      <c r="AG548">
        <v>0.26</v>
      </c>
      <c r="AH548">
        <v>2</v>
      </c>
      <c r="AI548">
        <v>16782584</v>
      </c>
      <c r="AJ548">
        <v>557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ROW(Source!A372)</f>
        <v>372</v>
      </c>
      <c r="B549">
        <v>16782585</v>
      </c>
      <c r="C549">
        <v>16782577</v>
      </c>
      <c r="D549">
        <v>15249377</v>
      </c>
      <c r="E549">
        <v>1</v>
      </c>
      <c r="F549">
        <v>1</v>
      </c>
      <c r="G549">
        <v>1</v>
      </c>
      <c r="H549">
        <v>2</v>
      </c>
      <c r="I549" t="s">
        <v>677</v>
      </c>
      <c r="J549" t="s">
        <v>678</v>
      </c>
      <c r="K549" t="s">
        <v>679</v>
      </c>
      <c r="L549">
        <v>1368</v>
      </c>
      <c r="N549">
        <v>1011</v>
      </c>
      <c r="O549" t="s">
        <v>666</v>
      </c>
      <c r="P549" t="s">
        <v>666</v>
      </c>
      <c r="Q549">
        <v>1</v>
      </c>
      <c r="X549">
        <v>2.16</v>
      </c>
      <c r="Y549">
        <v>0</v>
      </c>
      <c r="Z549">
        <v>8.1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6</v>
      </c>
      <c r="AG549">
        <v>2.16</v>
      </c>
      <c r="AH549">
        <v>2</v>
      </c>
      <c r="AI549">
        <v>16782585</v>
      </c>
      <c r="AJ549">
        <v>558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ROW(Source!A372)</f>
        <v>372</v>
      </c>
      <c r="B550">
        <v>16782586</v>
      </c>
      <c r="C550">
        <v>16782577</v>
      </c>
      <c r="D550">
        <v>15168752</v>
      </c>
      <c r="E550">
        <v>1</v>
      </c>
      <c r="F550">
        <v>1</v>
      </c>
      <c r="G550">
        <v>1</v>
      </c>
      <c r="H550">
        <v>3</v>
      </c>
      <c r="I550" t="s">
        <v>680</v>
      </c>
      <c r="J550" t="s">
        <v>681</v>
      </c>
      <c r="K550" t="s">
        <v>682</v>
      </c>
      <c r="L550">
        <v>1346</v>
      </c>
      <c r="N550">
        <v>1009</v>
      </c>
      <c r="O550" t="s">
        <v>201</v>
      </c>
      <c r="P550" t="s">
        <v>201</v>
      </c>
      <c r="Q550">
        <v>1</v>
      </c>
      <c r="X550">
        <v>0.96</v>
      </c>
      <c r="Y550">
        <v>10.57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6</v>
      </c>
      <c r="AG550">
        <v>0.96</v>
      </c>
      <c r="AH550">
        <v>2</v>
      </c>
      <c r="AI550">
        <v>16782586</v>
      </c>
      <c r="AJ550">
        <v>559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ROW(Source!A372)</f>
        <v>372</v>
      </c>
      <c r="B551">
        <v>16782587</v>
      </c>
      <c r="C551">
        <v>16782577</v>
      </c>
      <c r="D551">
        <v>15202442</v>
      </c>
      <c r="E551">
        <v>1</v>
      </c>
      <c r="F551">
        <v>1</v>
      </c>
      <c r="G551">
        <v>1</v>
      </c>
      <c r="H551">
        <v>3</v>
      </c>
      <c r="I551" t="s">
        <v>965</v>
      </c>
      <c r="J551" t="s">
        <v>966</v>
      </c>
      <c r="K551" t="s">
        <v>967</v>
      </c>
      <c r="L551">
        <v>1346</v>
      </c>
      <c r="N551">
        <v>1009</v>
      </c>
      <c r="O551" t="s">
        <v>201</v>
      </c>
      <c r="P551" t="s">
        <v>201</v>
      </c>
      <c r="Q551">
        <v>1</v>
      </c>
      <c r="X551">
        <v>0.4</v>
      </c>
      <c r="Y551">
        <v>25.8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6</v>
      </c>
      <c r="AG551">
        <v>0.4</v>
      </c>
      <c r="AH551">
        <v>2</v>
      </c>
      <c r="AI551">
        <v>16782587</v>
      </c>
      <c r="AJ551">
        <v>560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ROW(Source!A372)</f>
        <v>372</v>
      </c>
      <c r="B552">
        <v>16782588</v>
      </c>
      <c r="C552">
        <v>16782577</v>
      </c>
      <c r="D552">
        <v>15164559</v>
      </c>
      <c r="E552">
        <v>17</v>
      </c>
      <c r="F552">
        <v>1</v>
      </c>
      <c r="G552">
        <v>1</v>
      </c>
      <c r="H552">
        <v>3</v>
      </c>
      <c r="I552" t="s">
        <v>692</v>
      </c>
      <c r="J552" t="s">
        <v>6</v>
      </c>
      <c r="K552" t="s">
        <v>693</v>
      </c>
      <c r="L552">
        <v>1374</v>
      </c>
      <c r="N552">
        <v>1013</v>
      </c>
      <c r="O552" t="s">
        <v>694</v>
      </c>
      <c r="P552" t="s">
        <v>694</v>
      </c>
      <c r="Q552">
        <v>1</v>
      </c>
      <c r="X552">
        <v>5.17</v>
      </c>
      <c r="Y552">
        <v>1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6</v>
      </c>
      <c r="AG552">
        <v>5.17</v>
      </c>
      <c r="AH552">
        <v>2</v>
      </c>
      <c r="AI552">
        <v>16782588</v>
      </c>
      <c r="AJ552">
        <v>562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ROW(Source!A375)</f>
        <v>375</v>
      </c>
      <c r="B553">
        <v>16782592</v>
      </c>
      <c r="C553">
        <v>16782591</v>
      </c>
      <c r="D553">
        <v>15430397</v>
      </c>
      <c r="E553">
        <v>1</v>
      </c>
      <c r="F553">
        <v>1</v>
      </c>
      <c r="G553">
        <v>1</v>
      </c>
      <c r="H553">
        <v>1</v>
      </c>
      <c r="I553" t="s">
        <v>695</v>
      </c>
      <c r="J553" t="s">
        <v>6</v>
      </c>
      <c r="K553" t="s">
        <v>696</v>
      </c>
      <c r="L553">
        <v>1191</v>
      </c>
      <c r="N553">
        <v>1013</v>
      </c>
      <c r="O553" t="s">
        <v>660</v>
      </c>
      <c r="P553" t="s">
        <v>660</v>
      </c>
      <c r="Q553">
        <v>1</v>
      </c>
      <c r="X553">
        <v>5.39</v>
      </c>
      <c r="Y553">
        <v>0</v>
      </c>
      <c r="Z553">
        <v>0</v>
      </c>
      <c r="AA553">
        <v>0</v>
      </c>
      <c r="AB553">
        <v>9.4</v>
      </c>
      <c r="AC553">
        <v>0</v>
      </c>
      <c r="AD553">
        <v>1</v>
      </c>
      <c r="AE553">
        <v>1</v>
      </c>
      <c r="AF553" t="s">
        <v>6</v>
      </c>
      <c r="AG553">
        <v>5.39</v>
      </c>
      <c r="AH553">
        <v>2</v>
      </c>
      <c r="AI553">
        <v>16782592</v>
      </c>
      <c r="AJ553">
        <v>563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ROW(Source!A375)</f>
        <v>375</v>
      </c>
      <c r="B554">
        <v>16782593</v>
      </c>
      <c r="C554">
        <v>16782591</v>
      </c>
      <c r="D554">
        <v>15430395</v>
      </c>
      <c r="E554">
        <v>1</v>
      </c>
      <c r="F554">
        <v>1</v>
      </c>
      <c r="G554">
        <v>1</v>
      </c>
      <c r="H554">
        <v>1</v>
      </c>
      <c r="I554" t="s">
        <v>661</v>
      </c>
      <c r="J554" t="s">
        <v>6</v>
      </c>
      <c r="K554" t="s">
        <v>662</v>
      </c>
      <c r="L554">
        <v>1191</v>
      </c>
      <c r="N554">
        <v>1013</v>
      </c>
      <c r="O554" t="s">
        <v>660</v>
      </c>
      <c r="P554" t="s">
        <v>660</v>
      </c>
      <c r="Q554">
        <v>1</v>
      </c>
      <c r="X554">
        <v>0.04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2</v>
      </c>
      <c r="AF554" t="s">
        <v>6</v>
      </c>
      <c r="AG554">
        <v>0.04</v>
      </c>
      <c r="AH554">
        <v>2</v>
      </c>
      <c r="AI554">
        <v>16782593</v>
      </c>
      <c r="AJ554">
        <v>564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ROW(Source!A375)</f>
        <v>375</v>
      </c>
      <c r="B555">
        <v>16782594</v>
      </c>
      <c r="C555">
        <v>16782591</v>
      </c>
      <c r="D555">
        <v>15247680</v>
      </c>
      <c r="E555">
        <v>1</v>
      </c>
      <c r="F555">
        <v>1</v>
      </c>
      <c r="G555">
        <v>1</v>
      </c>
      <c r="H555">
        <v>2</v>
      </c>
      <c r="I555" t="s">
        <v>671</v>
      </c>
      <c r="J555" t="s">
        <v>672</v>
      </c>
      <c r="K555" t="s">
        <v>673</v>
      </c>
      <c r="L555">
        <v>1368</v>
      </c>
      <c r="N555">
        <v>1011</v>
      </c>
      <c r="O555" t="s">
        <v>666</v>
      </c>
      <c r="P555" t="s">
        <v>666</v>
      </c>
      <c r="Q555">
        <v>1</v>
      </c>
      <c r="X555">
        <v>0.02</v>
      </c>
      <c r="Y555">
        <v>0</v>
      </c>
      <c r="Z555">
        <v>111.99</v>
      </c>
      <c r="AA555">
        <v>13.5</v>
      </c>
      <c r="AB555">
        <v>0</v>
      </c>
      <c r="AC555">
        <v>0</v>
      </c>
      <c r="AD555">
        <v>1</v>
      </c>
      <c r="AE555">
        <v>0</v>
      </c>
      <c r="AF555" t="s">
        <v>6</v>
      </c>
      <c r="AG555">
        <v>0.02</v>
      </c>
      <c r="AH555">
        <v>2</v>
      </c>
      <c r="AI555">
        <v>16782594</v>
      </c>
      <c r="AJ555">
        <v>565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ROW(Source!A375)</f>
        <v>375</v>
      </c>
      <c r="B556">
        <v>16782595</v>
      </c>
      <c r="C556">
        <v>16782591</v>
      </c>
      <c r="D556">
        <v>15249073</v>
      </c>
      <c r="E556">
        <v>1</v>
      </c>
      <c r="F556">
        <v>1</v>
      </c>
      <c r="G556">
        <v>1</v>
      </c>
      <c r="H556">
        <v>2</v>
      </c>
      <c r="I556" t="s">
        <v>674</v>
      </c>
      <c r="J556" t="s">
        <v>675</v>
      </c>
      <c r="K556" t="s">
        <v>676</v>
      </c>
      <c r="L556">
        <v>1368</v>
      </c>
      <c r="N556">
        <v>1011</v>
      </c>
      <c r="O556" t="s">
        <v>666</v>
      </c>
      <c r="P556" t="s">
        <v>666</v>
      </c>
      <c r="Q556">
        <v>1</v>
      </c>
      <c r="X556">
        <v>0.02</v>
      </c>
      <c r="Y556">
        <v>0</v>
      </c>
      <c r="Z556">
        <v>65.709999999999994</v>
      </c>
      <c r="AA556">
        <v>11.6</v>
      </c>
      <c r="AB556">
        <v>0</v>
      </c>
      <c r="AC556">
        <v>0</v>
      </c>
      <c r="AD556">
        <v>1</v>
      </c>
      <c r="AE556">
        <v>0</v>
      </c>
      <c r="AF556" t="s">
        <v>6</v>
      </c>
      <c r="AG556">
        <v>0.02</v>
      </c>
      <c r="AH556">
        <v>2</v>
      </c>
      <c r="AI556">
        <v>16782595</v>
      </c>
      <c r="AJ556">
        <v>566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ROW(Source!A375)</f>
        <v>375</v>
      </c>
      <c r="B557">
        <v>16782596</v>
      </c>
      <c r="C557">
        <v>16782591</v>
      </c>
      <c r="D557">
        <v>15167588</v>
      </c>
      <c r="E557">
        <v>1</v>
      </c>
      <c r="F557">
        <v>1</v>
      </c>
      <c r="G557">
        <v>1</v>
      </c>
      <c r="H557">
        <v>3</v>
      </c>
      <c r="I557" t="s">
        <v>950</v>
      </c>
      <c r="J557" t="s">
        <v>951</v>
      </c>
      <c r="K557" t="s">
        <v>952</v>
      </c>
      <c r="L557">
        <v>1346</v>
      </c>
      <c r="N557">
        <v>1009</v>
      </c>
      <c r="O557" t="s">
        <v>201</v>
      </c>
      <c r="P557" t="s">
        <v>201</v>
      </c>
      <c r="Q557">
        <v>1</v>
      </c>
      <c r="X557">
        <v>0.16</v>
      </c>
      <c r="Y557">
        <v>30.4</v>
      </c>
      <c r="Z557">
        <v>0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6</v>
      </c>
      <c r="AG557">
        <v>0.16</v>
      </c>
      <c r="AH557">
        <v>2</v>
      </c>
      <c r="AI557">
        <v>16782596</v>
      </c>
      <c r="AJ557">
        <v>567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ROW(Source!A375)</f>
        <v>375</v>
      </c>
      <c r="B558">
        <v>16782597</v>
      </c>
      <c r="C558">
        <v>16782591</v>
      </c>
      <c r="D558">
        <v>15167867</v>
      </c>
      <c r="E558">
        <v>1</v>
      </c>
      <c r="F558">
        <v>1</v>
      </c>
      <c r="G558">
        <v>1</v>
      </c>
      <c r="H558">
        <v>3</v>
      </c>
      <c r="I558" t="s">
        <v>903</v>
      </c>
      <c r="J558" t="s">
        <v>904</v>
      </c>
      <c r="K558" t="s">
        <v>905</v>
      </c>
      <c r="L558">
        <v>1348</v>
      </c>
      <c r="N558">
        <v>1009</v>
      </c>
      <c r="O558" t="s">
        <v>193</v>
      </c>
      <c r="P558" t="s">
        <v>193</v>
      </c>
      <c r="Q558">
        <v>1000</v>
      </c>
      <c r="X558">
        <v>5.9999999999999995E-4</v>
      </c>
      <c r="Y558">
        <v>1820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0</v>
      </c>
      <c r="AF558" t="s">
        <v>6</v>
      </c>
      <c r="AG558">
        <v>5.9999999999999995E-4</v>
      </c>
      <c r="AH558">
        <v>2</v>
      </c>
      <c r="AI558">
        <v>16782597</v>
      </c>
      <c r="AJ558">
        <v>568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ROW(Source!A375)</f>
        <v>375</v>
      </c>
      <c r="B559">
        <v>16782598</v>
      </c>
      <c r="C559">
        <v>16782591</v>
      </c>
      <c r="D559">
        <v>15203834</v>
      </c>
      <c r="E559">
        <v>1</v>
      </c>
      <c r="F559">
        <v>1</v>
      </c>
      <c r="G559">
        <v>1</v>
      </c>
      <c r="H559">
        <v>3</v>
      </c>
      <c r="I559" t="s">
        <v>689</v>
      </c>
      <c r="J559" t="s">
        <v>690</v>
      </c>
      <c r="K559" t="s">
        <v>691</v>
      </c>
      <c r="L559">
        <v>1346</v>
      </c>
      <c r="N559">
        <v>1009</v>
      </c>
      <c r="O559" t="s">
        <v>201</v>
      </c>
      <c r="P559" t="s">
        <v>201</v>
      </c>
      <c r="Q559">
        <v>1</v>
      </c>
      <c r="X559">
        <v>0.02</v>
      </c>
      <c r="Y559">
        <v>28.6</v>
      </c>
      <c r="Z559">
        <v>0</v>
      </c>
      <c r="AA559">
        <v>0</v>
      </c>
      <c r="AB559">
        <v>0</v>
      </c>
      <c r="AC559">
        <v>0</v>
      </c>
      <c r="AD559">
        <v>1</v>
      </c>
      <c r="AE559">
        <v>0</v>
      </c>
      <c r="AF559" t="s">
        <v>6</v>
      </c>
      <c r="AG559">
        <v>0.02</v>
      </c>
      <c r="AH559">
        <v>2</v>
      </c>
      <c r="AI559">
        <v>16782598</v>
      </c>
      <c r="AJ559">
        <v>569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ROW(Source!A375)</f>
        <v>375</v>
      </c>
      <c r="B560">
        <v>16782599</v>
      </c>
      <c r="C560">
        <v>16782591</v>
      </c>
      <c r="D560">
        <v>15217527</v>
      </c>
      <c r="E560">
        <v>1</v>
      </c>
      <c r="F560">
        <v>1</v>
      </c>
      <c r="G560">
        <v>1</v>
      </c>
      <c r="H560">
        <v>3</v>
      </c>
      <c r="I560" t="s">
        <v>968</v>
      </c>
      <c r="J560" t="s">
        <v>969</v>
      </c>
      <c r="K560" t="s">
        <v>970</v>
      </c>
      <c r="L560">
        <v>1355</v>
      </c>
      <c r="N560">
        <v>1010</v>
      </c>
      <c r="O560" t="s">
        <v>292</v>
      </c>
      <c r="P560" t="s">
        <v>292</v>
      </c>
      <c r="Q560">
        <v>100</v>
      </c>
      <c r="X560">
        <v>0.05</v>
      </c>
      <c r="Y560">
        <v>110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6</v>
      </c>
      <c r="AG560">
        <v>0.05</v>
      </c>
      <c r="AH560">
        <v>2</v>
      </c>
      <c r="AI560">
        <v>16782599</v>
      </c>
      <c r="AJ560">
        <v>570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ROW(Source!A375)</f>
        <v>375</v>
      </c>
      <c r="B561">
        <v>16782600</v>
      </c>
      <c r="C561">
        <v>16782591</v>
      </c>
      <c r="D561">
        <v>15217578</v>
      </c>
      <c r="E561">
        <v>1</v>
      </c>
      <c r="F561">
        <v>1</v>
      </c>
      <c r="G561">
        <v>1</v>
      </c>
      <c r="H561">
        <v>3</v>
      </c>
      <c r="I561" t="s">
        <v>971</v>
      </c>
      <c r="J561" t="s">
        <v>972</v>
      </c>
      <c r="K561" t="s">
        <v>973</v>
      </c>
      <c r="L561">
        <v>1356</v>
      </c>
      <c r="N561">
        <v>1010</v>
      </c>
      <c r="O561" t="s">
        <v>748</v>
      </c>
      <c r="P561" t="s">
        <v>748</v>
      </c>
      <c r="Q561">
        <v>1000</v>
      </c>
      <c r="X561">
        <v>1.2200000000000001E-2</v>
      </c>
      <c r="Y561">
        <v>119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6</v>
      </c>
      <c r="AG561">
        <v>1.2200000000000001E-2</v>
      </c>
      <c r="AH561">
        <v>2</v>
      </c>
      <c r="AI561">
        <v>16782600</v>
      </c>
      <c r="AJ561">
        <v>571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ROW(Source!A375)</f>
        <v>375</v>
      </c>
      <c r="B562">
        <v>16782601</v>
      </c>
      <c r="C562">
        <v>16782591</v>
      </c>
      <c r="D562">
        <v>15164559</v>
      </c>
      <c r="E562">
        <v>17</v>
      </c>
      <c r="F562">
        <v>1</v>
      </c>
      <c r="G562">
        <v>1</v>
      </c>
      <c r="H562">
        <v>3</v>
      </c>
      <c r="I562" t="s">
        <v>692</v>
      </c>
      <c r="J562" t="s">
        <v>6</v>
      </c>
      <c r="K562" t="s">
        <v>693</v>
      </c>
      <c r="L562">
        <v>1374</v>
      </c>
      <c r="N562">
        <v>1013</v>
      </c>
      <c r="O562" t="s">
        <v>694</v>
      </c>
      <c r="P562" t="s">
        <v>694</v>
      </c>
      <c r="Q562">
        <v>1</v>
      </c>
      <c r="X562">
        <v>1.01</v>
      </c>
      <c r="Y562">
        <v>1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6</v>
      </c>
      <c r="AG562">
        <v>1.01</v>
      </c>
      <c r="AH562">
        <v>2</v>
      </c>
      <c r="AI562">
        <v>16782601</v>
      </c>
      <c r="AJ562">
        <v>573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ROW(Source!A376)</f>
        <v>376</v>
      </c>
      <c r="B563">
        <v>16782592</v>
      </c>
      <c r="C563">
        <v>16782591</v>
      </c>
      <c r="D563">
        <v>15430397</v>
      </c>
      <c r="E563">
        <v>1</v>
      </c>
      <c r="F563">
        <v>1</v>
      </c>
      <c r="G563">
        <v>1</v>
      </c>
      <c r="H563">
        <v>1</v>
      </c>
      <c r="I563" t="s">
        <v>695</v>
      </c>
      <c r="J563" t="s">
        <v>6</v>
      </c>
      <c r="K563" t="s">
        <v>696</v>
      </c>
      <c r="L563">
        <v>1191</v>
      </c>
      <c r="N563">
        <v>1013</v>
      </c>
      <c r="O563" t="s">
        <v>660</v>
      </c>
      <c r="P563" t="s">
        <v>660</v>
      </c>
      <c r="Q563">
        <v>1</v>
      </c>
      <c r="X563">
        <v>5.39</v>
      </c>
      <c r="Y563">
        <v>0</v>
      </c>
      <c r="Z563">
        <v>0</v>
      </c>
      <c r="AA563">
        <v>0</v>
      </c>
      <c r="AB563">
        <v>9.4</v>
      </c>
      <c r="AC563">
        <v>0</v>
      </c>
      <c r="AD563">
        <v>1</v>
      </c>
      <c r="AE563">
        <v>1</v>
      </c>
      <c r="AF563" t="s">
        <v>6</v>
      </c>
      <c r="AG563">
        <v>5.39</v>
      </c>
      <c r="AH563">
        <v>2</v>
      </c>
      <c r="AI563">
        <v>16782592</v>
      </c>
      <c r="AJ563">
        <v>574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ROW(Source!A376)</f>
        <v>376</v>
      </c>
      <c r="B564">
        <v>16782593</v>
      </c>
      <c r="C564">
        <v>16782591</v>
      </c>
      <c r="D564">
        <v>15430395</v>
      </c>
      <c r="E564">
        <v>1</v>
      </c>
      <c r="F564">
        <v>1</v>
      </c>
      <c r="G564">
        <v>1</v>
      </c>
      <c r="H564">
        <v>1</v>
      </c>
      <c r="I564" t="s">
        <v>661</v>
      </c>
      <c r="J564" t="s">
        <v>6</v>
      </c>
      <c r="K564" t="s">
        <v>662</v>
      </c>
      <c r="L564">
        <v>1191</v>
      </c>
      <c r="N564">
        <v>1013</v>
      </c>
      <c r="O564" t="s">
        <v>660</v>
      </c>
      <c r="P564" t="s">
        <v>660</v>
      </c>
      <c r="Q564">
        <v>1</v>
      </c>
      <c r="X564">
        <v>0.04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2</v>
      </c>
      <c r="AF564" t="s">
        <v>6</v>
      </c>
      <c r="AG564">
        <v>0.04</v>
      </c>
      <c r="AH564">
        <v>2</v>
      </c>
      <c r="AI564">
        <v>16782593</v>
      </c>
      <c r="AJ564">
        <v>575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ROW(Source!A376)</f>
        <v>376</v>
      </c>
      <c r="B565">
        <v>16782594</v>
      </c>
      <c r="C565">
        <v>16782591</v>
      </c>
      <c r="D565">
        <v>15247680</v>
      </c>
      <c r="E565">
        <v>1</v>
      </c>
      <c r="F565">
        <v>1</v>
      </c>
      <c r="G565">
        <v>1</v>
      </c>
      <c r="H565">
        <v>2</v>
      </c>
      <c r="I565" t="s">
        <v>671</v>
      </c>
      <c r="J565" t="s">
        <v>672</v>
      </c>
      <c r="K565" t="s">
        <v>673</v>
      </c>
      <c r="L565">
        <v>1368</v>
      </c>
      <c r="N565">
        <v>1011</v>
      </c>
      <c r="O565" t="s">
        <v>666</v>
      </c>
      <c r="P565" t="s">
        <v>666</v>
      </c>
      <c r="Q565">
        <v>1</v>
      </c>
      <c r="X565">
        <v>0.02</v>
      </c>
      <c r="Y565">
        <v>0</v>
      </c>
      <c r="Z565">
        <v>111.99</v>
      </c>
      <c r="AA565">
        <v>13.5</v>
      </c>
      <c r="AB565">
        <v>0</v>
      </c>
      <c r="AC565">
        <v>0</v>
      </c>
      <c r="AD565">
        <v>1</v>
      </c>
      <c r="AE565">
        <v>0</v>
      </c>
      <c r="AF565" t="s">
        <v>6</v>
      </c>
      <c r="AG565">
        <v>0.02</v>
      </c>
      <c r="AH565">
        <v>2</v>
      </c>
      <c r="AI565">
        <v>16782594</v>
      </c>
      <c r="AJ565">
        <v>576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ROW(Source!A376)</f>
        <v>376</v>
      </c>
      <c r="B566">
        <v>16782595</v>
      </c>
      <c r="C566">
        <v>16782591</v>
      </c>
      <c r="D566">
        <v>15249073</v>
      </c>
      <c r="E566">
        <v>1</v>
      </c>
      <c r="F566">
        <v>1</v>
      </c>
      <c r="G566">
        <v>1</v>
      </c>
      <c r="H566">
        <v>2</v>
      </c>
      <c r="I566" t="s">
        <v>674</v>
      </c>
      <c r="J566" t="s">
        <v>675</v>
      </c>
      <c r="K566" t="s">
        <v>676</v>
      </c>
      <c r="L566">
        <v>1368</v>
      </c>
      <c r="N566">
        <v>1011</v>
      </c>
      <c r="O566" t="s">
        <v>666</v>
      </c>
      <c r="P566" t="s">
        <v>666</v>
      </c>
      <c r="Q566">
        <v>1</v>
      </c>
      <c r="X566">
        <v>0.02</v>
      </c>
      <c r="Y566">
        <v>0</v>
      </c>
      <c r="Z566">
        <v>65.709999999999994</v>
      </c>
      <c r="AA566">
        <v>11.6</v>
      </c>
      <c r="AB566">
        <v>0</v>
      </c>
      <c r="AC566">
        <v>0</v>
      </c>
      <c r="AD566">
        <v>1</v>
      </c>
      <c r="AE566">
        <v>0</v>
      </c>
      <c r="AF566" t="s">
        <v>6</v>
      </c>
      <c r="AG566">
        <v>0.02</v>
      </c>
      <c r="AH566">
        <v>2</v>
      </c>
      <c r="AI566">
        <v>16782595</v>
      </c>
      <c r="AJ566">
        <v>577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ROW(Source!A376)</f>
        <v>376</v>
      </c>
      <c r="B567">
        <v>16782596</v>
      </c>
      <c r="C567">
        <v>16782591</v>
      </c>
      <c r="D567">
        <v>15167588</v>
      </c>
      <c r="E567">
        <v>1</v>
      </c>
      <c r="F567">
        <v>1</v>
      </c>
      <c r="G567">
        <v>1</v>
      </c>
      <c r="H567">
        <v>3</v>
      </c>
      <c r="I567" t="s">
        <v>950</v>
      </c>
      <c r="J567" t="s">
        <v>951</v>
      </c>
      <c r="K567" t="s">
        <v>952</v>
      </c>
      <c r="L567">
        <v>1346</v>
      </c>
      <c r="N567">
        <v>1009</v>
      </c>
      <c r="O567" t="s">
        <v>201</v>
      </c>
      <c r="P567" t="s">
        <v>201</v>
      </c>
      <c r="Q567">
        <v>1</v>
      </c>
      <c r="X567">
        <v>0.16</v>
      </c>
      <c r="Y567">
        <v>30.4</v>
      </c>
      <c r="Z567">
        <v>0</v>
      </c>
      <c r="AA567">
        <v>0</v>
      </c>
      <c r="AB567">
        <v>0</v>
      </c>
      <c r="AC567">
        <v>0</v>
      </c>
      <c r="AD567">
        <v>1</v>
      </c>
      <c r="AE567">
        <v>0</v>
      </c>
      <c r="AF567" t="s">
        <v>6</v>
      </c>
      <c r="AG567">
        <v>0.16</v>
      </c>
      <c r="AH567">
        <v>2</v>
      </c>
      <c r="AI567">
        <v>16782596</v>
      </c>
      <c r="AJ567">
        <v>578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ROW(Source!A376)</f>
        <v>376</v>
      </c>
      <c r="B568">
        <v>16782597</v>
      </c>
      <c r="C568">
        <v>16782591</v>
      </c>
      <c r="D568">
        <v>15167867</v>
      </c>
      <c r="E568">
        <v>1</v>
      </c>
      <c r="F568">
        <v>1</v>
      </c>
      <c r="G568">
        <v>1</v>
      </c>
      <c r="H568">
        <v>3</v>
      </c>
      <c r="I568" t="s">
        <v>903</v>
      </c>
      <c r="J568" t="s">
        <v>904</v>
      </c>
      <c r="K568" t="s">
        <v>905</v>
      </c>
      <c r="L568">
        <v>1348</v>
      </c>
      <c r="N568">
        <v>1009</v>
      </c>
      <c r="O568" t="s">
        <v>193</v>
      </c>
      <c r="P568" t="s">
        <v>193</v>
      </c>
      <c r="Q568">
        <v>1000</v>
      </c>
      <c r="X568">
        <v>5.9999999999999995E-4</v>
      </c>
      <c r="Y568">
        <v>1820</v>
      </c>
      <c r="Z568">
        <v>0</v>
      </c>
      <c r="AA568">
        <v>0</v>
      </c>
      <c r="AB568">
        <v>0</v>
      </c>
      <c r="AC568">
        <v>0</v>
      </c>
      <c r="AD568">
        <v>1</v>
      </c>
      <c r="AE568">
        <v>0</v>
      </c>
      <c r="AF568" t="s">
        <v>6</v>
      </c>
      <c r="AG568">
        <v>5.9999999999999995E-4</v>
      </c>
      <c r="AH568">
        <v>2</v>
      </c>
      <c r="AI568">
        <v>16782597</v>
      </c>
      <c r="AJ568">
        <v>579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ROW(Source!A376)</f>
        <v>376</v>
      </c>
      <c r="B569">
        <v>16782598</v>
      </c>
      <c r="C569">
        <v>16782591</v>
      </c>
      <c r="D569">
        <v>15203834</v>
      </c>
      <c r="E569">
        <v>1</v>
      </c>
      <c r="F569">
        <v>1</v>
      </c>
      <c r="G569">
        <v>1</v>
      </c>
      <c r="H569">
        <v>3</v>
      </c>
      <c r="I569" t="s">
        <v>689</v>
      </c>
      <c r="J569" t="s">
        <v>690</v>
      </c>
      <c r="K569" t="s">
        <v>691</v>
      </c>
      <c r="L569">
        <v>1346</v>
      </c>
      <c r="N569">
        <v>1009</v>
      </c>
      <c r="O569" t="s">
        <v>201</v>
      </c>
      <c r="P569" t="s">
        <v>201</v>
      </c>
      <c r="Q569">
        <v>1</v>
      </c>
      <c r="X569">
        <v>0.02</v>
      </c>
      <c r="Y569">
        <v>28.6</v>
      </c>
      <c r="Z569">
        <v>0</v>
      </c>
      <c r="AA569">
        <v>0</v>
      </c>
      <c r="AB569">
        <v>0</v>
      </c>
      <c r="AC569">
        <v>0</v>
      </c>
      <c r="AD569">
        <v>1</v>
      </c>
      <c r="AE569">
        <v>0</v>
      </c>
      <c r="AF569" t="s">
        <v>6</v>
      </c>
      <c r="AG569">
        <v>0.02</v>
      </c>
      <c r="AH569">
        <v>2</v>
      </c>
      <c r="AI569">
        <v>16782598</v>
      </c>
      <c r="AJ569">
        <v>580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ROW(Source!A376)</f>
        <v>376</v>
      </c>
      <c r="B570">
        <v>16782599</v>
      </c>
      <c r="C570">
        <v>16782591</v>
      </c>
      <c r="D570">
        <v>15217527</v>
      </c>
      <c r="E570">
        <v>1</v>
      </c>
      <c r="F570">
        <v>1</v>
      </c>
      <c r="G570">
        <v>1</v>
      </c>
      <c r="H570">
        <v>3</v>
      </c>
      <c r="I570" t="s">
        <v>968</v>
      </c>
      <c r="J570" t="s">
        <v>969</v>
      </c>
      <c r="K570" t="s">
        <v>970</v>
      </c>
      <c r="L570">
        <v>1355</v>
      </c>
      <c r="N570">
        <v>1010</v>
      </c>
      <c r="O570" t="s">
        <v>292</v>
      </c>
      <c r="P570" t="s">
        <v>292</v>
      </c>
      <c r="Q570">
        <v>100</v>
      </c>
      <c r="X570">
        <v>0.05</v>
      </c>
      <c r="Y570">
        <v>110</v>
      </c>
      <c r="Z570">
        <v>0</v>
      </c>
      <c r="AA570">
        <v>0</v>
      </c>
      <c r="AB570">
        <v>0</v>
      </c>
      <c r="AC570">
        <v>0</v>
      </c>
      <c r="AD570">
        <v>1</v>
      </c>
      <c r="AE570">
        <v>0</v>
      </c>
      <c r="AF570" t="s">
        <v>6</v>
      </c>
      <c r="AG570">
        <v>0.05</v>
      </c>
      <c r="AH570">
        <v>2</v>
      </c>
      <c r="AI570">
        <v>16782599</v>
      </c>
      <c r="AJ570">
        <v>581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ROW(Source!A376)</f>
        <v>376</v>
      </c>
      <c r="B571">
        <v>16782600</v>
      </c>
      <c r="C571">
        <v>16782591</v>
      </c>
      <c r="D571">
        <v>15217578</v>
      </c>
      <c r="E571">
        <v>1</v>
      </c>
      <c r="F571">
        <v>1</v>
      </c>
      <c r="G571">
        <v>1</v>
      </c>
      <c r="H571">
        <v>3</v>
      </c>
      <c r="I571" t="s">
        <v>971</v>
      </c>
      <c r="J571" t="s">
        <v>972</v>
      </c>
      <c r="K571" t="s">
        <v>973</v>
      </c>
      <c r="L571">
        <v>1356</v>
      </c>
      <c r="N571">
        <v>1010</v>
      </c>
      <c r="O571" t="s">
        <v>748</v>
      </c>
      <c r="P571" t="s">
        <v>748</v>
      </c>
      <c r="Q571">
        <v>1000</v>
      </c>
      <c r="X571">
        <v>1.2200000000000001E-2</v>
      </c>
      <c r="Y571">
        <v>119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6</v>
      </c>
      <c r="AG571">
        <v>1.2200000000000001E-2</v>
      </c>
      <c r="AH571">
        <v>2</v>
      </c>
      <c r="AI571">
        <v>16782600</v>
      </c>
      <c r="AJ571">
        <v>582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ROW(Source!A376)</f>
        <v>376</v>
      </c>
      <c r="B572">
        <v>16782601</v>
      </c>
      <c r="C572">
        <v>16782591</v>
      </c>
      <c r="D572">
        <v>15164559</v>
      </c>
      <c r="E572">
        <v>17</v>
      </c>
      <c r="F572">
        <v>1</v>
      </c>
      <c r="G572">
        <v>1</v>
      </c>
      <c r="H572">
        <v>3</v>
      </c>
      <c r="I572" t="s">
        <v>692</v>
      </c>
      <c r="J572" t="s">
        <v>6</v>
      </c>
      <c r="K572" t="s">
        <v>693</v>
      </c>
      <c r="L572">
        <v>1374</v>
      </c>
      <c r="N572">
        <v>1013</v>
      </c>
      <c r="O572" t="s">
        <v>694</v>
      </c>
      <c r="P572" t="s">
        <v>694</v>
      </c>
      <c r="Q572">
        <v>1</v>
      </c>
      <c r="X572">
        <v>1.01</v>
      </c>
      <c r="Y572">
        <v>1</v>
      </c>
      <c r="Z572">
        <v>0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6</v>
      </c>
      <c r="AG572">
        <v>1.01</v>
      </c>
      <c r="AH572">
        <v>2</v>
      </c>
      <c r="AI572">
        <v>16782601</v>
      </c>
      <c r="AJ572">
        <v>584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ROW(Source!A379)</f>
        <v>379</v>
      </c>
      <c r="B573">
        <v>16782603</v>
      </c>
      <c r="C573">
        <v>16782602</v>
      </c>
      <c r="D573">
        <v>15430397</v>
      </c>
      <c r="E573">
        <v>1</v>
      </c>
      <c r="F573">
        <v>1</v>
      </c>
      <c r="G573">
        <v>1</v>
      </c>
      <c r="H573">
        <v>1</v>
      </c>
      <c r="I573" t="s">
        <v>695</v>
      </c>
      <c r="J573" t="s">
        <v>6</v>
      </c>
      <c r="K573" t="s">
        <v>696</v>
      </c>
      <c r="L573">
        <v>1191</v>
      </c>
      <c r="N573">
        <v>1013</v>
      </c>
      <c r="O573" t="s">
        <v>660</v>
      </c>
      <c r="P573" t="s">
        <v>660</v>
      </c>
      <c r="Q573">
        <v>1</v>
      </c>
      <c r="X573">
        <v>6.29</v>
      </c>
      <c r="Y573">
        <v>0</v>
      </c>
      <c r="Z573">
        <v>0</v>
      </c>
      <c r="AA573">
        <v>0</v>
      </c>
      <c r="AB573">
        <v>9.4</v>
      </c>
      <c r="AC573">
        <v>0</v>
      </c>
      <c r="AD573">
        <v>1</v>
      </c>
      <c r="AE573">
        <v>1</v>
      </c>
      <c r="AF573" t="s">
        <v>6</v>
      </c>
      <c r="AG573">
        <v>6.29</v>
      </c>
      <c r="AH573">
        <v>2</v>
      </c>
      <c r="AI573">
        <v>16782603</v>
      </c>
      <c r="AJ573">
        <v>585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ROW(Source!A379)</f>
        <v>379</v>
      </c>
      <c r="B574">
        <v>16782604</v>
      </c>
      <c r="C574">
        <v>16782602</v>
      </c>
      <c r="D574">
        <v>15430395</v>
      </c>
      <c r="E574">
        <v>1</v>
      </c>
      <c r="F574">
        <v>1</v>
      </c>
      <c r="G574">
        <v>1</v>
      </c>
      <c r="H574">
        <v>1</v>
      </c>
      <c r="I574" t="s">
        <v>661</v>
      </c>
      <c r="J574" t="s">
        <v>6</v>
      </c>
      <c r="K574" t="s">
        <v>662</v>
      </c>
      <c r="L574">
        <v>1191</v>
      </c>
      <c r="N574">
        <v>1013</v>
      </c>
      <c r="O574" t="s">
        <v>660</v>
      </c>
      <c r="P574" t="s">
        <v>660</v>
      </c>
      <c r="Q574">
        <v>1</v>
      </c>
      <c r="X574">
        <v>0.06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2</v>
      </c>
      <c r="AF574" t="s">
        <v>6</v>
      </c>
      <c r="AG574">
        <v>0.06</v>
      </c>
      <c r="AH574">
        <v>2</v>
      </c>
      <c r="AI574">
        <v>16782604</v>
      </c>
      <c r="AJ574">
        <v>586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ROW(Source!A379)</f>
        <v>379</v>
      </c>
      <c r="B575">
        <v>16782605</v>
      </c>
      <c r="C575">
        <v>16782602</v>
      </c>
      <c r="D575">
        <v>15247680</v>
      </c>
      <c r="E575">
        <v>1</v>
      </c>
      <c r="F575">
        <v>1</v>
      </c>
      <c r="G575">
        <v>1</v>
      </c>
      <c r="H575">
        <v>2</v>
      </c>
      <c r="I575" t="s">
        <v>671</v>
      </c>
      <c r="J575" t="s">
        <v>672</v>
      </c>
      <c r="K575" t="s">
        <v>673</v>
      </c>
      <c r="L575">
        <v>1368</v>
      </c>
      <c r="N575">
        <v>1011</v>
      </c>
      <c r="O575" t="s">
        <v>666</v>
      </c>
      <c r="P575" t="s">
        <v>666</v>
      </c>
      <c r="Q575">
        <v>1</v>
      </c>
      <c r="X575">
        <v>0.03</v>
      </c>
      <c r="Y575">
        <v>0</v>
      </c>
      <c r="Z575">
        <v>111.99</v>
      </c>
      <c r="AA575">
        <v>13.5</v>
      </c>
      <c r="AB575">
        <v>0</v>
      </c>
      <c r="AC575">
        <v>0</v>
      </c>
      <c r="AD575">
        <v>1</v>
      </c>
      <c r="AE575">
        <v>0</v>
      </c>
      <c r="AF575" t="s">
        <v>6</v>
      </c>
      <c r="AG575">
        <v>0.03</v>
      </c>
      <c r="AH575">
        <v>2</v>
      </c>
      <c r="AI575">
        <v>16782605</v>
      </c>
      <c r="AJ575">
        <v>587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ROW(Source!A379)</f>
        <v>379</v>
      </c>
      <c r="B576">
        <v>16782606</v>
      </c>
      <c r="C576">
        <v>16782602</v>
      </c>
      <c r="D576">
        <v>15249073</v>
      </c>
      <c r="E576">
        <v>1</v>
      </c>
      <c r="F576">
        <v>1</v>
      </c>
      <c r="G576">
        <v>1</v>
      </c>
      <c r="H576">
        <v>2</v>
      </c>
      <c r="I576" t="s">
        <v>674</v>
      </c>
      <c r="J576" t="s">
        <v>675</v>
      </c>
      <c r="K576" t="s">
        <v>676</v>
      </c>
      <c r="L576">
        <v>1368</v>
      </c>
      <c r="N576">
        <v>1011</v>
      </c>
      <c r="O576" t="s">
        <v>666</v>
      </c>
      <c r="P576" t="s">
        <v>666</v>
      </c>
      <c r="Q576">
        <v>1</v>
      </c>
      <c r="X576">
        <v>0.03</v>
      </c>
      <c r="Y576">
        <v>0</v>
      </c>
      <c r="Z576">
        <v>65.709999999999994</v>
      </c>
      <c r="AA576">
        <v>11.6</v>
      </c>
      <c r="AB576">
        <v>0</v>
      </c>
      <c r="AC576">
        <v>0</v>
      </c>
      <c r="AD576">
        <v>1</v>
      </c>
      <c r="AE576">
        <v>0</v>
      </c>
      <c r="AF576" t="s">
        <v>6</v>
      </c>
      <c r="AG576">
        <v>0.03</v>
      </c>
      <c r="AH576">
        <v>2</v>
      </c>
      <c r="AI576">
        <v>16782606</v>
      </c>
      <c r="AJ576">
        <v>588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ROW(Source!A379)</f>
        <v>379</v>
      </c>
      <c r="B577">
        <v>16782607</v>
      </c>
      <c r="C577">
        <v>16782602</v>
      </c>
      <c r="D577">
        <v>15167588</v>
      </c>
      <c r="E577">
        <v>1</v>
      </c>
      <c r="F577">
        <v>1</v>
      </c>
      <c r="G577">
        <v>1</v>
      </c>
      <c r="H577">
        <v>3</v>
      </c>
      <c r="I577" t="s">
        <v>950</v>
      </c>
      <c r="J577" t="s">
        <v>951</v>
      </c>
      <c r="K577" t="s">
        <v>952</v>
      </c>
      <c r="L577">
        <v>1346</v>
      </c>
      <c r="N577">
        <v>1009</v>
      </c>
      <c r="O577" t="s">
        <v>201</v>
      </c>
      <c r="P577" t="s">
        <v>201</v>
      </c>
      <c r="Q577">
        <v>1</v>
      </c>
      <c r="X577">
        <v>0.32</v>
      </c>
      <c r="Y577">
        <v>30.4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6</v>
      </c>
      <c r="AG577">
        <v>0.32</v>
      </c>
      <c r="AH577">
        <v>2</v>
      </c>
      <c r="AI577">
        <v>16782607</v>
      </c>
      <c r="AJ577">
        <v>589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ROW(Source!A379)</f>
        <v>379</v>
      </c>
      <c r="B578">
        <v>16782608</v>
      </c>
      <c r="C578">
        <v>16782602</v>
      </c>
      <c r="D578">
        <v>15167867</v>
      </c>
      <c r="E578">
        <v>1</v>
      </c>
      <c r="F578">
        <v>1</v>
      </c>
      <c r="G578">
        <v>1</v>
      </c>
      <c r="H578">
        <v>3</v>
      </c>
      <c r="I578" t="s">
        <v>903</v>
      </c>
      <c r="J578" t="s">
        <v>904</v>
      </c>
      <c r="K578" t="s">
        <v>905</v>
      </c>
      <c r="L578">
        <v>1348</v>
      </c>
      <c r="N578">
        <v>1009</v>
      </c>
      <c r="O578" t="s">
        <v>193</v>
      </c>
      <c r="P578" t="s">
        <v>193</v>
      </c>
      <c r="Q578">
        <v>1000</v>
      </c>
      <c r="X578">
        <v>1.0499999999999999E-3</v>
      </c>
      <c r="Y578">
        <v>1820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6</v>
      </c>
      <c r="AG578">
        <v>1.0499999999999999E-3</v>
      </c>
      <c r="AH578">
        <v>2</v>
      </c>
      <c r="AI578">
        <v>16782608</v>
      </c>
      <c r="AJ578">
        <v>590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ROW(Source!A379)</f>
        <v>379</v>
      </c>
      <c r="B579">
        <v>16782609</v>
      </c>
      <c r="C579">
        <v>16782602</v>
      </c>
      <c r="D579">
        <v>15203834</v>
      </c>
      <c r="E579">
        <v>1</v>
      </c>
      <c r="F579">
        <v>1</v>
      </c>
      <c r="G579">
        <v>1</v>
      </c>
      <c r="H579">
        <v>3</v>
      </c>
      <c r="I579" t="s">
        <v>689</v>
      </c>
      <c r="J579" t="s">
        <v>690</v>
      </c>
      <c r="K579" t="s">
        <v>691</v>
      </c>
      <c r="L579">
        <v>1346</v>
      </c>
      <c r="N579">
        <v>1009</v>
      </c>
      <c r="O579" t="s">
        <v>201</v>
      </c>
      <c r="P579" t="s">
        <v>201</v>
      </c>
      <c r="Q579">
        <v>1</v>
      </c>
      <c r="X579">
        <v>0.02</v>
      </c>
      <c r="Y579">
        <v>28.6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6</v>
      </c>
      <c r="AG579">
        <v>0.02</v>
      </c>
      <c r="AH579">
        <v>2</v>
      </c>
      <c r="AI579">
        <v>16782609</v>
      </c>
      <c r="AJ579">
        <v>591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ROW(Source!A379)</f>
        <v>379</v>
      </c>
      <c r="B580">
        <v>16782610</v>
      </c>
      <c r="C580">
        <v>16782602</v>
      </c>
      <c r="D580">
        <v>15217529</v>
      </c>
      <c r="E580">
        <v>1</v>
      </c>
      <c r="F580">
        <v>1</v>
      </c>
      <c r="G580">
        <v>1</v>
      </c>
      <c r="H580">
        <v>3</v>
      </c>
      <c r="I580" t="s">
        <v>974</v>
      </c>
      <c r="J580" t="s">
        <v>975</v>
      </c>
      <c r="K580" t="s">
        <v>976</v>
      </c>
      <c r="L580">
        <v>1355</v>
      </c>
      <c r="N580">
        <v>1010</v>
      </c>
      <c r="O580" t="s">
        <v>292</v>
      </c>
      <c r="P580" t="s">
        <v>292</v>
      </c>
      <c r="Q580">
        <v>100</v>
      </c>
      <c r="X580">
        <v>0.05</v>
      </c>
      <c r="Y580">
        <v>143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6</v>
      </c>
      <c r="AG580">
        <v>0.05</v>
      </c>
      <c r="AH580">
        <v>2</v>
      </c>
      <c r="AI580">
        <v>16782610</v>
      </c>
      <c r="AJ580">
        <v>592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ROW(Source!A379)</f>
        <v>379</v>
      </c>
      <c r="B581">
        <v>16782611</v>
      </c>
      <c r="C581">
        <v>16782602</v>
      </c>
      <c r="D581">
        <v>15217579</v>
      </c>
      <c r="E581">
        <v>1</v>
      </c>
      <c r="F581">
        <v>1</v>
      </c>
      <c r="G581">
        <v>1</v>
      </c>
      <c r="H581">
        <v>3</v>
      </c>
      <c r="I581" t="s">
        <v>977</v>
      </c>
      <c r="J581" t="s">
        <v>978</v>
      </c>
      <c r="K581" t="s">
        <v>979</v>
      </c>
      <c r="L581">
        <v>1356</v>
      </c>
      <c r="N581">
        <v>1010</v>
      </c>
      <c r="O581" t="s">
        <v>748</v>
      </c>
      <c r="P581" t="s">
        <v>748</v>
      </c>
      <c r="Q581">
        <v>1000</v>
      </c>
      <c r="X581">
        <v>1.2200000000000001E-2</v>
      </c>
      <c r="Y581">
        <v>176.21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0</v>
      </c>
      <c r="AF581" t="s">
        <v>6</v>
      </c>
      <c r="AG581">
        <v>1.2200000000000001E-2</v>
      </c>
      <c r="AH581">
        <v>2</v>
      </c>
      <c r="AI581">
        <v>16782611</v>
      </c>
      <c r="AJ581">
        <v>593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ROW(Source!A379)</f>
        <v>379</v>
      </c>
      <c r="B582">
        <v>16782612</v>
      </c>
      <c r="C582">
        <v>16782602</v>
      </c>
      <c r="D582">
        <v>15164559</v>
      </c>
      <c r="E582">
        <v>17</v>
      </c>
      <c r="F582">
        <v>1</v>
      </c>
      <c r="G582">
        <v>1</v>
      </c>
      <c r="H582">
        <v>3</v>
      </c>
      <c r="I582" t="s">
        <v>692</v>
      </c>
      <c r="J582" t="s">
        <v>6</v>
      </c>
      <c r="K582" t="s">
        <v>693</v>
      </c>
      <c r="L582">
        <v>1374</v>
      </c>
      <c r="N582">
        <v>1013</v>
      </c>
      <c r="O582" t="s">
        <v>694</v>
      </c>
      <c r="P582" t="s">
        <v>694</v>
      </c>
      <c r="Q582">
        <v>1</v>
      </c>
      <c r="X582">
        <v>1.18</v>
      </c>
      <c r="Y582">
        <v>1</v>
      </c>
      <c r="Z582">
        <v>0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6</v>
      </c>
      <c r="AG582">
        <v>1.18</v>
      </c>
      <c r="AH582">
        <v>2</v>
      </c>
      <c r="AI582">
        <v>16782612</v>
      </c>
      <c r="AJ582">
        <v>595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ROW(Source!A380)</f>
        <v>380</v>
      </c>
      <c r="B583">
        <v>16782603</v>
      </c>
      <c r="C583">
        <v>16782602</v>
      </c>
      <c r="D583">
        <v>15430397</v>
      </c>
      <c r="E583">
        <v>1</v>
      </c>
      <c r="F583">
        <v>1</v>
      </c>
      <c r="G583">
        <v>1</v>
      </c>
      <c r="H583">
        <v>1</v>
      </c>
      <c r="I583" t="s">
        <v>695</v>
      </c>
      <c r="J583" t="s">
        <v>6</v>
      </c>
      <c r="K583" t="s">
        <v>696</v>
      </c>
      <c r="L583">
        <v>1191</v>
      </c>
      <c r="N583">
        <v>1013</v>
      </c>
      <c r="O583" t="s">
        <v>660</v>
      </c>
      <c r="P583" t="s">
        <v>660</v>
      </c>
      <c r="Q583">
        <v>1</v>
      </c>
      <c r="X583">
        <v>6.29</v>
      </c>
      <c r="Y583">
        <v>0</v>
      </c>
      <c r="Z583">
        <v>0</v>
      </c>
      <c r="AA583">
        <v>0</v>
      </c>
      <c r="AB583">
        <v>9.4</v>
      </c>
      <c r="AC583">
        <v>0</v>
      </c>
      <c r="AD583">
        <v>1</v>
      </c>
      <c r="AE583">
        <v>1</v>
      </c>
      <c r="AF583" t="s">
        <v>6</v>
      </c>
      <c r="AG583">
        <v>6.29</v>
      </c>
      <c r="AH583">
        <v>2</v>
      </c>
      <c r="AI583">
        <v>16782603</v>
      </c>
      <c r="AJ583">
        <v>596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ROW(Source!A380)</f>
        <v>380</v>
      </c>
      <c r="B584">
        <v>16782604</v>
      </c>
      <c r="C584">
        <v>16782602</v>
      </c>
      <c r="D584">
        <v>15430395</v>
      </c>
      <c r="E584">
        <v>1</v>
      </c>
      <c r="F584">
        <v>1</v>
      </c>
      <c r="G584">
        <v>1</v>
      </c>
      <c r="H584">
        <v>1</v>
      </c>
      <c r="I584" t="s">
        <v>661</v>
      </c>
      <c r="J584" t="s">
        <v>6</v>
      </c>
      <c r="K584" t="s">
        <v>662</v>
      </c>
      <c r="L584">
        <v>1191</v>
      </c>
      <c r="N584">
        <v>1013</v>
      </c>
      <c r="O584" t="s">
        <v>660</v>
      </c>
      <c r="P584" t="s">
        <v>660</v>
      </c>
      <c r="Q584">
        <v>1</v>
      </c>
      <c r="X584">
        <v>0.06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2</v>
      </c>
      <c r="AF584" t="s">
        <v>6</v>
      </c>
      <c r="AG584">
        <v>0.06</v>
      </c>
      <c r="AH584">
        <v>2</v>
      </c>
      <c r="AI584">
        <v>16782604</v>
      </c>
      <c r="AJ584">
        <v>597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ROW(Source!A380)</f>
        <v>380</v>
      </c>
      <c r="B585">
        <v>16782605</v>
      </c>
      <c r="C585">
        <v>16782602</v>
      </c>
      <c r="D585">
        <v>15247680</v>
      </c>
      <c r="E585">
        <v>1</v>
      </c>
      <c r="F585">
        <v>1</v>
      </c>
      <c r="G585">
        <v>1</v>
      </c>
      <c r="H585">
        <v>2</v>
      </c>
      <c r="I585" t="s">
        <v>671</v>
      </c>
      <c r="J585" t="s">
        <v>672</v>
      </c>
      <c r="K585" t="s">
        <v>673</v>
      </c>
      <c r="L585">
        <v>1368</v>
      </c>
      <c r="N585">
        <v>1011</v>
      </c>
      <c r="O585" t="s">
        <v>666</v>
      </c>
      <c r="P585" t="s">
        <v>666</v>
      </c>
      <c r="Q585">
        <v>1</v>
      </c>
      <c r="X585">
        <v>0.03</v>
      </c>
      <c r="Y585">
        <v>0</v>
      </c>
      <c r="Z585">
        <v>111.99</v>
      </c>
      <c r="AA585">
        <v>13.5</v>
      </c>
      <c r="AB585">
        <v>0</v>
      </c>
      <c r="AC585">
        <v>0</v>
      </c>
      <c r="AD585">
        <v>1</v>
      </c>
      <c r="AE585">
        <v>0</v>
      </c>
      <c r="AF585" t="s">
        <v>6</v>
      </c>
      <c r="AG585">
        <v>0.03</v>
      </c>
      <c r="AH585">
        <v>2</v>
      </c>
      <c r="AI585">
        <v>16782605</v>
      </c>
      <c r="AJ585">
        <v>598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ROW(Source!A380)</f>
        <v>380</v>
      </c>
      <c r="B586">
        <v>16782606</v>
      </c>
      <c r="C586">
        <v>16782602</v>
      </c>
      <c r="D586">
        <v>15249073</v>
      </c>
      <c r="E586">
        <v>1</v>
      </c>
      <c r="F586">
        <v>1</v>
      </c>
      <c r="G586">
        <v>1</v>
      </c>
      <c r="H586">
        <v>2</v>
      </c>
      <c r="I586" t="s">
        <v>674</v>
      </c>
      <c r="J586" t="s">
        <v>675</v>
      </c>
      <c r="K586" t="s">
        <v>676</v>
      </c>
      <c r="L586">
        <v>1368</v>
      </c>
      <c r="N586">
        <v>1011</v>
      </c>
      <c r="O586" t="s">
        <v>666</v>
      </c>
      <c r="P586" t="s">
        <v>666</v>
      </c>
      <c r="Q586">
        <v>1</v>
      </c>
      <c r="X586">
        <v>0.03</v>
      </c>
      <c r="Y586">
        <v>0</v>
      </c>
      <c r="Z586">
        <v>65.709999999999994</v>
      </c>
      <c r="AA586">
        <v>11.6</v>
      </c>
      <c r="AB586">
        <v>0</v>
      </c>
      <c r="AC586">
        <v>0</v>
      </c>
      <c r="AD586">
        <v>1</v>
      </c>
      <c r="AE586">
        <v>0</v>
      </c>
      <c r="AF586" t="s">
        <v>6</v>
      </c>
      <c r="AG586">
        <v>0.03</v>
      </c>
      <c r="AH586">
        <v>2</v>
      </c>
      <c r="AI586">
        <v>16782606</v>
      </c>
      <c r="AJ586">
        <v>599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ROW(Source!A380)</f>
        <v>380</v>
      </c>
      <c r="B587">
        <v>16782607</v>
      </c>
      <c r="C587">
        <v>16782602</v>
      </c>
      <c r="D587">
        <v>15167588</v>
      </c>
      <c r="E587">
        <v>1</v>
      </c>
      <c r="F587">
        <v>1</v>
      </c>
      <c r="G587">
        <v>1</v>
      </c>
      <c r="H587">
        <v>3</v>
      </c>
      <c r="I587" t="s">
        <v>950</v>
      </c>
      <c r="J587" t="s">
        <v>951</v>
      </c>
      <c r="K587" t="s">
        <v>952</v>
      </c>
      <c r="L587">
        <v>1346</v>
      </c>
      <c r="N587">
        <v>1009</v>
      </c>
      <c r="O587" t="s">
        <v>201</v>
      </c>
      <c r="P587" t="s">
        <v>201</v>
      </c>
      <c r="Q587">
        <v>1</v>
      </c>
      <c r="X587">
        <v>0.32</v>
      </c>
      <c r="Y587">
        <v>30.4</v>
      </c>
      <c r="Z587">
        <v>0</v>
      </c>
      <c r="AA587">
        <v>0</v>
      </c>
      <c r="AB587">
        <v>0</v>
      </c>
      <c r="AC587">
        <v>0</v>
      </c>
      <c r="AD587">
        <v>1</v>
      </c>
      <c r="AE587">
        <v>0</v>
      </c>
      <c r="AF587" t="s">
        <v>6</v>
      </c>
      <c r="AG587">
        <v>0.32</v>
      </c>
      <c r="AH587">
        <v>2</v>
      </c>
      <c r="AI587">
        <v>16782607</v>
      </c>
      <c r="AJ587">
        <v>600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ROW(Source!A380)</f>
        <v>380</v>
      </c>
      <c r="B588">
        <v>16782608</v>
      </c>
      <c r="C588">
        <v>16782602</v>
      </c>
      <c r="D588">
        <v>15167867</v>
      </c>
      <c r="E588">
        <v>1</v>
      </c>
      <c r="F588">
        <v>1</v>
      </c>
      <c r="G588">
        <v>1</v>
      </c>
      <c r="H588">
        <v>3</v>
      </c>
      <c r="I588" t="s">
        <v>903</v>
      </c>
      <c r="J588" t="s">
        <v>904</v>
      </c>
      <c r="K588" t="s">
        <v>905</v>
      </c>
      <c r="L588">
        <v>1348</v>
      </c>
      <c r="N588">
        <v>1009</v>
      </c>
      <c r="O588" t="s">
        <v>193</v>
      </c>
      <c r="P588" t="s">
        <v>193</v>
      </c>
      <c r="Q588">
        <v>1000</v>
      </c>
      <c r="X588">
        <v>1.0499999999999999E-3</v>
      </c>
      <c r="Y588">
        <v>1820</v>
      </c>
      <c r="Z588">
        <v>0</v>
      </c>
      <c r="AA588">
        <v>0</v>
      </c>
      <c r="AB588">
        <v>0</v>
      </c>
      <c r="AC588">
        <v>0</v>
      </c>
      <c r="AD588">
        <v>1</v>
      </c>
      <c r="AE588">
        <v>0</v>
      </c>
      <c r="AF588" t="s">
        <v>6</v>
      </c>
      <c r="AG588">
        <v>1.0499999999999999E-3</v>
      </c>
      <c r="AH588">
        <v>2</v>
      </c>
      <c r="AI588">
        <v>16782608</v>
      </c>
      <c r="AJ588">
        <v>601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ROW(Source!A380)</f>
        <v>380</v>
      </c>
      <c r="B589">
        <v>16782609</v>
      </c>
      <c r="C589">
        <v>16782602</v>
      </c>
      <c r="D589">
        <v>15203834</v>
      </c>
      <c r="E589">
        <v>1</v>
      </c>
      <c r="F589">
        <v>1</v>
      </c>
      <c r="G589">
        <v>1</v>
      </c>
      <c r="H589">
        <v>3</v>
      </c>
      <c r="I589" t="s">
        <v>689</v>
      </c>
      <c r="J589" t="s">
        <v>690</v>
      </c>
      <c r="K589" t="s">
        <v>691</v>
      </c>
      <c r="L589">
        <v>1346</v>
      </c>
      <c r="N589">
        <v>1009</v>
      </c>
      <c r="O589" t="s">
        <v>201</v>
      </c>
      <c r="P589" t="s">
        <v>201</v>
      </c>
      <c r="Q589">
        <v>1</v>
      </c>
      <c r="X589">
        <v>0.02</v>
      </c>
      <c r="Y589">
        <v>28.6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0</v>
      </c>
      <c r="AF589" t="s">
        <v>6</v>
      </c>
      <c r="AG589">
        <v>0.02</v>
      </c>
      <c r="AH589">
        <v>2</v>
      </c>
      <c r="AI589">
        <v>16782609</v>
      </c>
      <c r="AJ589">
        <v>602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ROW(Source!A380)</f>
        <v>380</v>
      </c>
      <c r="B590">
        <v>16782610</v>
      </c>
      <c r="C590">
        <v>16782602</v>
      </c>
      <c r="D590">
        <v>15217529</v>
      </c>
      <c r="E590">
        <v>1</v>
      </c>
      <c r="F590">
        <v>1</v>
      </c>
      <c r="G590">
        <v>1</v>
      </c>
      <c r="H590">
        <v>3</v>
      </c>
      <c r="I590" t="s">
        <v>974</v>
      </c>
      <c r="J590" t="s">
        <v>975</v>
      </c>
      <c r="K590" t="s">
        <v>976</v>
      </c>
      <c r="L590">
        <v>1355</v>
      </c>
      <c r="N590">
        <v>1010</v>
      </c>
      <c r="O590" t="s">
        <v>292</v>
      </c>
      <c r="P590" t="s">
        <v>292</v>
      </c>
      <c r="Q590">
        <v>100</v>
      </c>
      <c r="X590">
        <v>0.05</v>
      </c>
      <c r="Y590">
        <v>143</v>
      </c>
      <c r="Z590">
        <v>0</v>
      </c>
      <c r="AA590">
        <v>0</v>
      </c>
      <c r="AB590">
        <v>0</v>
      </c>
      <c r="AC590">
        <v>0</v>
      </c>
      <c r="AD590">
        <v>1</v>
      </c>
      <c r="AE590">
        <v>0</v>
      </c>
      <c r="AF590" t="s">
        <v>6</v>
      </c>
      <c r="AG590">
        <v>0.05</v>
      </c>
      <c r="AH590">
        <v>2</v>
      </c>
      <c r="AI590">
        <v>16782610</v>
      </c>
      <c r="AJ590">
        <v>603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ROW(Source!A380)</f>
        <v>380</v>
      </c>
      <c r="B591">
        <v>16782611</v>
      </c>
      <c r="C591">
        <v>16782602</v>
      </c>
      <c r="D591">
        <v>15217579</v>
      </c>
      <c r="E591">
        <v>1</v>
      </c>
      <c r="F591">
        <v>1</v>
      </c>
      <c r="G591">
        <v>1</v>
      </c>
      <c r="H591">
        <v>3</v>
      </c>
      <c r="I591" t="s">
        <v>977</v>
      </c>
      <c r="J591" t="s">
        <v>978</v>
      </c>
      <c r="K591" t="s">
        <v>979</v>
      </c>
      <c r="L591">
        <v>1356</v>
      </c>
      <c r="N591">
        <v>1010</v>
      </c>
      <c r="O591" t="s">
        <v>748</v>
      </c>
      <c r="P591" t="s">
        <v>748</v>
      </c>
      <c r="Q591">
        <v>1000</v>
      </c>
      <c r="X591">
        <v>1.2200000000000001E-2</v>
      </c>
      <c r="Y591">
        <v>176.21</v>
      </c>
      <c r="Z591">
        <v>0</v>
      </c>
      <c r="AA591">
        <v>0</v>
      </c>
      <c r="AB591">
        <v>0</v>
      </c>
      <c r="AC591">
        <v>0</v>
      </c>
      <c r="AD591">
        <v>1</v>
      </c>
      <c r="AE591">
        <v>0</v>
      </c>
      <c r="AF591" t="s">
        <v>6</v>
      </c>
      <c r="AG591">
        <v>1.2200000000000001E-2</v>
      </c>
      <c r="AH591">
        <v>2</v>
      </c>
      <c r="AI591">
        <v>16782611</v>
      </c>
      <c r="AJ591">
        <v>604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ROW(Source!A380)</f>
        <v>380</v>
      </c>
      <c r="B592">
        <v>16782612</v>
      </c>
      <c r="C592">
        <v>16782602</v>
      </c>
      <c r="D592">
        <v>15164559</v>
      </c>
      <c r="E592">
        <v>17</v>
      </c>
      <c r="F592">
        <v>1</v>
      </c>
      <c r="G592">
        <v>1</v>
      </c>
      <c r="H592">
        <v>3</v>
      </c>
      <c r="I592" t="s">
        <v>692</v>
      </c>
      <c r="J592" t="s">
        <v>6</v>
      </c>
      <c r="K592" t="s">
        <v>693</v>
      </c>
      <c r="L592">
        <v>1374</v>
      </c>
      <c r="N592">
        <v>1013</v>
      </c>
      <c r="O592" t="s">
        <v>694</v>
      </c>
      <c r="P592" t="s">
        <v>694</v>
      </c>
      <c r="Q592">
        <v>1</v>
      </c>
      <c r="X592">
        <v>1.18</v>
      </c>
      <c r="Y592">
        <v>1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6</v>
      </c>
      <c r="AG592">
        <v>1.18</v>
      </c>
      <c r="AH592">
        <v>2</v>
      </c>
      <c r="AI592">
        <v>16782612</v>
      </c>
      <c r="AJ592">
        <v>606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ROW(Source!A383)</f>
        <v>383</v>
      </c>
      <c r="B593">
        <v>16782620</v>
      </c>
      <c r="C593">
        <v>16782619</v>
      </c>
      <c r="D593">
        <v>15436556</v>
      </c>
      <c r="E593">
        <v>1</v>
      </c>
      <c r="F593">
        <v>1</v>
      </c>
      <c r="G593">
        <v>1</v>
      </c>
      <c r="H593">
        <v>1</v>
      </c>
      <c r="I593" t="s">
        <v>836</v>
      </c>
      <c r="J593" t="s">
        <v>6</v>
      </c>
      <c r="K593" t="s">
        <v>837</v>
      </c>
      <c r="L593">
        <v>1191</v>
      </c>
      <c r="N593">
        <v>1013</v>
      </c>
      <c r="O593" t="s">
        <v>660</v>
      </c>
      <c r="P593" t="s">
        <v>660</v>
      </c>
      <c r="Q593">
        <v>1</v>
      </c>
      <c r="X593">
        <v>2</v>
      </c>
      <c r="Y593">
        <v>0</v>
      </c>
      <c r="Z593">
        <v>0</v>
      </c>
      <c r="AA593">
        <v>0</v>
      </c>
      <c r="AB593">
        <v>9.6199999999999992</v>
      </c>
      <c r="AC593">
        <v>0</v>
      </c>
      <c r="AD593">
        <v>1</v>
      </c>
      <c r="AE593">
        <v>1</v>
      </c>
      <c r="AF593" t="s">
        <v>6</v>
      </c>
      <c r="AG593">
        <v>2</v>
      </c>
      <c r="AH593">
        <v>2</v>
      </c>
      <c r="AI593">
        <v>16782620</v>
      </c>
      <c r="AJ593">
        <v>607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ROW(Source!A383)</f>
        <v>383</v>
      </c>
      <c r="B594">
        <v>16782621</v>
      </c>
      <c r="C594">
        <v>16782619</v>
      </c>
      <c r="D594">
        <v>15430395</v>
      </c>
      <c r="E594">
        <v>1</v>
      </c>
      <c r="F594">
        <v>1</v>
      </c>
      <c r="G594">
        <v>1</v>
      </c>
      <c r="H594">
        <v>1</v>
      </c>
      <c r="I594" t="s">
        <v>661</v>
      </c>
      <c r="J594" t="s">
        <v>6</v>
      </c>
      <c r="K594" t="s">
        <v>662</v>
      </c>
      <c r="L594">
        <v>1191</v>
      </c>
      <c r="N594">
        <v>1013</v>
      </c>
      <c r="O594" t="s">
        <v>660</v>
      </c>
      <c r="P594" t="s">
        <v>660</v>
      </c>
      <c r="Q594">
        <v>1</v>
      </c>
      <c r="X594">
        <v>0.34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2</v>
      </c>
      <c r="AF594" t="s">
        <v>6</v>
      </c>
      <c r="AG594">
        <v>0.34</v>
      </c>
      <c r="AH594">
        <v>2</v>
      </c>
      <c r="AI594">
        <v>16782621</v>
      </c>
      <c r="AJ594">
        <v>608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ROW(Source!A383)</f>
        <v>383</v>
      </c>
      <c r="B595">
        <v>16782622</v>
      </c>
      <c r="C595">
        <v>16782619</v>
      </c>
      <c r="D595">
        <v>15248839</v>
      </c>
      <c r="E595">
        <v>1</v>
      </c>
      <c r="F595">
        <v>1</v>
      </c>
      <c r="G595">
        <v>1</v>
      </c>
      <c r="H595">
        <v>2</v>
      </c>
      <c r="I595" t="s">
        <v>980</v>
      </c>
      <c r="J595" t="s">
        <v>981</v>
      </c>
      <c r="K595" t="s">
        <v>982</v>
      </c>
      <c r="L595">
        <v>1368</v>
      </c>
      <c r="N595">
        <v>1011</v>
      </c>
      <c r="O595" t="s">
        <v>666</v>
      </c>
      <c r="P595" t="s">
        <v>666</v>
      </c>
      <c r="Q595">
        <v>1</v>
      </c>
      <c r="X595">
        <v>0.34</v>
      </c>
      <c r="Y595">
        <v>0</v>
      </c>
      <c r="Z595">
        <v>110.86</v>
      </c>
      <c r="AA595">
        <v>11.6</v>
      </c>
      <c r="AB595">
        <v>0</v>
      </c>
      <c r="AC595">
        <v>0</v>
      </c>
      <c r="AD595">
        <v>1</v>
      </c>
      <c r="AE595">
        <v>0</v>
      </c>
      <c r="AF595" t="s">
        <v>6</v>
      </c>
      <c r="AG595">
        <v>0.34</v>
      </c>
      <c r="AH595">
        <v>2</v>
      </c>
      <c r="AI595">
        <v>16782622</v>
      </c>
      <c r="AJ595">
        <v>609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ROW(Source!A383)</f>
        <v>383</v>
      </c>
      <c r="B596">
        <v>16782623</v>
      </c>
      <c r="C596">
        <v>16782619</v>
      </c>
      <c r="D596">
        <v>15165524</v>
      </c>
      <c r="E596">
        <v>1</v>
      </c>
      <c r="F596">
        <v>1</v>
      </c>
      <c r="G596">
        <v>1</v>
      </c>
      <c r="H596">
        <v>3</v>
      </c>
      <c r="I596" t="s">
        <v>983</v>
      </c>
      <c r="J596" t="s">
        <v>984</v>
      </c>
      <c r="K596" t="s">
        <v>985</v>
      </c>
      <c r="L596">
        <v>1348</v>
      </c>
      <c r="N596">
        <v>1009</v>
      </c>
      <c r="O596" t="s">
        <v>193</v>
      </c>
      <c r="P596" t="s">
        <v>193</v>
      </c>
      <c r="Q596">
        <v>1000</v>
      </c>
      <c r="X596">
        <v>1.5E-3</v>
      </c>
      <c r="Y596">
        <v>4488.3999999999996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 t="s">
        <v>6</v>
      </c>
      <c r="AG596">
        <v>1.5E-3</v>
      </c>
      <c r="AH596">
        <v>2</v>
      </c>
      <c r="AI596">
        <v>16782623</v>
      </c>
      <c r="AJ596">
        <v>610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ROW(Source!A383)</f>
        <v>383</v>
      </c>
      <c r="B597">
        <v>16782624</v>
      </c>
      <c r="C597">
        <v>16782619</v>
      </c>
      <c r="D597">
        <v>15165660</v>
      </c>
      <c r="E597">
        <v>1</v>
      </c>
      <c r="F597">
        <v>1</v>
      </c>
      <c r="G597">
        <v>1</v>
      </c>
      <c r="H597">
        <v>3</v>
      </c>
      <c r="I597" t="s">
        <v>714</v>
      </c>
      <c r="J597" t="s">
        <v>715</v>
      </c>
      <c r="K597" t="s">
        <v>716</v>
      </c>
      <c r="L597">
        <v>1346</v>
      </c>
      <c r="N597">
        <v>1009</v>
      </c>
      <c r="O597" t="s">
        <v>201</v>
      </c>
      <c r="P597" t="s">
        <v>201</v>
      </c>
      <c r="Q597">
        <v>1</v>
      </c>
      <c r="X597">
        <v>0.10299999999999999</v>
      </c>
      <c r="Y597">
        <v>6.09</v>
      </c>
      <c r="Z597">
        <v>0</v>
      </c>
      <c r="AA597">
        <v>0</v>
      </c>
      <c r="AB597">
        <v>0</v>
      </c>
      <c r="AC597">
        <v>0</v>
      </c>
      <c r="AD597">
        <v>1</v>
      </c>
      <c r="AE597">
        <v>0</v>
      </c>
      <c r="AF597" t="s">
        <v>6</v>
      </c>
      <c r="AG597">
        <v>0.10299999999999999</v>
      </c>
      <c r="AH597">
        <v>2</v>
      </c>
      <c r="AI597">
        <v>16782624</v>
      </c>
      <c r="AJ597">
        <v>611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ROW(Source!A383)</f>
        <v>383</v>
      </c>
      <c r="B598">
        <v>16782625</v>
      </c>
      <c r="C598">
        <v>16782619</v>
      </c>
      <c r="D598">
        <v>15165918</v>
      </c>
      <c r="E598">
        <v>1</v>
      </c>
      <c r="F598">
        <v>1</v>
      </c>
      <c r="G598">
        <v>1</v>
      </c>
      <c r="H598">
        <v>3</v>
      </c>
      <c r="I598" t="s">
        <v>986</v>
      </c>
      <c r="J598" t="s">
        <v>987</v>
      </c>
      <c r="K598" t="s">
        <v>988</v>
      </c>
      <c r="L598">
        <v>1346</v>
      </c>
      <c r="N598">
        <v>1009</v>
      </c>
      <c r="O598" t="s">
        <v>201</v>
      </c>
      <c r="P598" t="s">
        <v>201</v>
      </c>
      <c r="Q598">
        <v>1</v>
      </c>
      <c r="X598">
        <v>0.02</v>
      </c>
      <c r="Y598">
        <v>27.74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6</v>
      </c>
      <c r="AG598">
        <v>0.02</v>
      </c>
      <c r="AH598">
        <v>2</v>
      </c>
      <c r="AI598">
        <v>16782625</v>
      </c>
      <c r="AJ598">
        <v>612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ROW(Source!A383)</f>
        <v>383</v>
      </c>
      <c r="B599">
        <v>16782626</v>
      </c>
      <c r="C599">
        <v>16782619</v>
      </c>
      <c r="D599">
        <v>15167567</v>
      </c>
      <c r="E599">
        <v>1</v>
      </c>
      <c r="F599">
        <v>1</v>
      </c>
      <c r="G599">
        <v>1</v>
      </c>
      <c r="H599">
        <v>3</v>
      </c>
      <c r="I599" t="s">
        <v>989</v>
      </c>
      <c r="J599" t="s">
        <v>990</v>
      </c>
      <c r="K599" t="s">
        <v>991</v>
      </c>
      <c r="L599">
        <v>1346</v>
      </c>
      <c r="N599">
        <v>1009</v>
      </c>
      <c r="O599" t="s">
        <v>201</v>
      </c>
      <c r="P599" t="s">
        <v>201</v>
      </c>
      <c r="Q599">
        <v>1</v>
      </c>
      <c r="X599">
        <v>0.02</v>
      </c>
      <c r="Y599">
        <v>39.020000000000003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6</v>
      </c>
      <c r="AG599">
        <v>0.02</v>
      </c>
      <c r="AH599">
        <v>2</v>
      </c>
      <c r="AI599">
        <v>16782626</v>
      </c>
      <c r="AJ599">
        <v>613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ROW(Source!A383)</f>
        <v>383</v>
      </c>
      <c r="B600">
        <v>16782627</v>
      </c>
      <c r="C600">
        <v>16782619</v>
      </c>
      <c r="D600">
        <v>15170992</v>
      </c>
      <c r="E600">
        <v>1</v>
      </c>
      <c r="F600">
        <v>1</v>
      </c>
      <c r="G600">
        <v>1</v>
      </c>
      <c r="H600">
        <v>3</v>
      </c>
      <c r="I600" t="s">
        <v>933</v>
      </c>
      <c r="J600" t="s">
        <v>934</v>
      </c>
      <c r="K600" t="s">
        <v>935</v>
      </c>
      <c r="L600">
        <v>1346</v>
      </c>
      <c r="N600">
        <v>1009</v>
      </c>
      <c r="O600" t="s">
        <v>201</v>
      </c>
      <c r="P600" t="s">
        <v>201</v>
      </c>
      <c r="Q600">
        <v>1</v>
      </c>
      <c r="X600">
        <v>4.0000000000000001E-3</v>
      </c>
      <c r="Y600">
        <v>155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6</v>
      </c>
      <c r="AG600">
        <v>4.0000000000000001E-3</v>
      </c>
      <c r="AH600">
        <v>2</v>
      </c>
      <c r="AI600">
        <v>16782627</v>
      </c>
      <c r="AJ600">
        <v>614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ROW(Source!A383)</f>
        <v>383</v>
      </c>
      <c r="B601">
        <v>16782628</v>
      </c>
      <c r="C601">
        <v>16782619</v>
      </c>
      <c r="D601">
        <v>15195042</v>
      </c>
      <c r="E601">
        <v>1</v>
      </c>
      <c r="F601">
        <v>1</v>
      </c>
      <c r="G601">
        <v>1</v>
      </c>
      <c r="H601">
        <v>3</v>
      </c>
      <c r="I601" t="s">
        <v>992</v>
      </c>
      <c r="J601" t="s">
        <v>993</v>
      </c>
      <c r="K601" t="s">
        <v>994</v>
      </c>
      <c r="L601">
        <v>1346</v>
      </c>
      <c r="N601">
        <v>1009</v>
      </c>
      <c r="O601" t="s">
        <v>201</v>
      </c>
      <c r="P601" t="s">
        <v>201</v>
      </c>
      <c r="Q601">
        <v>1</v>
      </c>
      <c r="X601">
        <v>0.02</v>
      </c>
      <c r="Y601">
        <v>68.05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0</v>
      </c>
      <c r="AF601" t="s">
        <v>6</v>
      </c>
      <c r="AG601">
        <v>0.02</v>
      </c>
      <c r="AH601">
        <v>2</v>
      </c>
      <c r="AI601">
        <v>16782628</v>
      </c>
      <c r="AJ601">
        <v>615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ROW(Source!A383)</f>
        <v>383</v>
      </c>
      <c r="B602">
        <v>16782629</v>
      </c>
      <c r="C602">
        <v>16782619</v>
      </c>
      <c r="D602">
        <v>15203874</v>
      </c>
      <c r="E602">
        <v>1</v>
      </c>
      <c r="F602">
        <v>1</v>
      </c>
      <c r="G602">
        <v>1</v>
      </c>
      <c r="H602">
        <v>3</v>
      </c>
      <c r="I602" t="s">
        <v>995</v>
      </c>
      <c r="J602" t="s">
        <v>996</v>
      </c>
      <c r="K602" t="s">
        <v>997</v>
      </c>
      <c r="L602">
        <v>1348</v>
      </c>
      <c r="N602">
        <v>1009</v>
      </c>
      <c r="O602" t="s">
        <v>193</v>
      </c>
      <c r="P602" t="s">
        <v>193</v>
      </c>
      <c r="Q602">
        <v>1000</v>
      </c>
      <c r="X602">
        <v>2.0000000000000002E-5</v>
      </c>
      <c r="Y602">
        <v>9550.01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6</v>
      </c>
      <c r="AG602">
        <v>2.0000000000000002E-5</v>
      </c>
      <c r="AH602">
        <v>2</v>
      </c>
      <c r="AI602">
        <v>16782629</v>
      </c>
      <c r="AJ602">
        <v>616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ROW(Source!A383)</f>
        <v>383</v>
      </c>
      <c r="B603">
        <v>16782630</v>
      </c>
      <c r="C603">
        <v>16782619</v>
      </c>
      <c r="D603">
        <v>15164559</v>
      </c>
      <c r="E603">
        <v>17</v>
      </c>
      <c r="F603">
        <v>1</v>
      </c>
      <c r="G603">
        <v>1</v>
      </c>
      <c r="H603">
        <v>3</v>
      </c>
      <c r="I603" t="s">
        <v>692</v>
      </c>
      <c r="J603" t="s">
        <v>6</v>
      </c>
      <c r="K603" t="s">
        <v>693</v>
      </c>
      <c r="L603">
        <v>1374</v>
      </c>
      <c r="N603">
        <v>1013</v>
      </c>
      <c r="O603" t="s">
        <v>694</v>
      </c>
      <c r="P603" t="s">
        <v>694</v>
      </c>
      <c r="Q603">
        <v>1</v>
      </c>
      <c r="X603">
        <v>0.38</v>
      </c>
      <c r="Y603">
        <v>1</v>
      </c>
      <c r="Z603">
        <v>0</v>
      </c>
      <c r="AA603">
        <v>0</v>
      </c>
      <c r="AB603">
        <v>0</v>
      </c>
      <c r="AC603">
        <v>0</v>
      </c>
      <c r="AD603">
        <v>1</v>
      </c>
      <c r="AE603">
        <v>0</v>
      </c>
      <c r="AF603" t="s">
        <v>6</v>
      </c>
      <c r="AG603">
        <v>0.38</v>
      </c>
      <c r="AH603">
        <v>2</v>
      </c>
      <c r="AI603">
        <v>16782630</v>
      </c>
      <c r="AJ603">
        <v>618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ROW(Source!A384)</f>
        <v>384</v>
      </c>
      <c r="B604">
        <v>16782620</v>
      </c>
      <c r="C604">
        <v>16782619</v>
      </c>
      <c r="D604">
        <v>15436556</v>
      </c>
      <c r="E604">
        <v>1</v>
      </c>
      <c r="F604">
        <v>1</v>
      </c>
      <c r="G604">
        <v>1</v>
      </c>
      <c r="H604">
        <v>1</v>
      </c>
      <c r="I604" t="s">
        <v>836</v>
      </c>
      <c r="J604" t="s">
        <v>6</v>
      </c>
      <c r="K604" t="s">
        <v>837</v>
      </c>
      <c r="L604">
        <v>1191</v>
      </c>
      <c r="N604">
        <v>1013</v>
      </c>
      <c r="O604" t="s">
        <v>660</v>
      </c>
      <c r="P604" t="s">
        <v>660</v>
      </c>
      <c r="Q604">
        <v>1</v>
      </c>
      <c r="X604">
        <v>2</v>
      </c>
      <c r="Y604">
        <v>0</v>
      </c>
      <c r="Z604">
        <v>0</v>
      </c>
      <c r="AA604">
        <v>0</v>
      </c>
      <c r="AB604">
        <v>9.6199999999999992</v>
      </c>
      <c r="AC604">
        <v>0</v>
      </c>
      <c r="AD604">
        <v>1</v>
      </c>
      <c r="AE604">
        <v>1</v>
      </c>
      <c r="AF604" t="s">
        <v>6</v>
      </c>
      <c r="AG604">
        <v>2</v>
      </c>
      <c r="AH604">
        <v>2</v>
      </c>
      <c r="AI604">
        <v>16782620</v>
      </c>
      <c r="AJ604">
        <v>619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ROW(Source!A384)</f>
        <v>384</v>
      </c>
      <c r="B605">
        <v>16782621</v>
      </c>
      <c r="C605">
        <v>16782619</v>
      </c>
      <c r="D605">
        <v>15430395</v>
      </c>
      <c r="E605">
        <v>1</v>
      </c>
      <c r="F605">
        <v>1</v>
      </c>
      <c r="G605">
        <v>1</v>
      </c>
      <c r="H605">
        <v>1</v>
      </c>
      <c r="I605" t="s">
        <v>661</v>
      </c>
      <c r="J605" t="s">
        <v>6</v>
      </c>
      <c r="K605" t="s">
        <v>662</v>
      </c>
      <c r="L605">
        <v>1191</v>
      </c>
      <c r="N605">
        <v>1013</v>
      </c>
      <c r="O605" t="s">
        <v>660</v>
      </c>
      <c r="P605" t="s">
        <v>660</v>
      </c>
      <c r="Q605">
        <v>1</v>
      </c>
      <c r="X605">
        <v>0.34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1</v>
      </c>
      <c r="AE605">
        <v>2</v>
      </c>
      <c r="AF605" t="s">
        <v>6</v>
      </c>
      <c r="AG605">
        <v>0.34</v>
      </c>
      <c r="AH605">
        <v>2</v>
      </c>
      <c r="AI605">
        <v>16782621</v>
      </c>
      <c r="AJ605">
        <v>620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ROW(Source!A384)</f>
        <v>384</v>
      </c>
      <c r="B606">
        <v>16782622</v>
      </c>
      <c r="C606">
        <v>16782619</v>
      </c>
      <c r="D606">
        <v>15248839</v>
      </c>
      <c r="E606">
        <v>1</v>
      </c>
      <c r="F606">
        <v>1</v>
      </c>
      <c r="G606">
        <v>1</v>
      </c>
      <c r="H606">
        <v>2</v>
      </c>
      <c r="I606" t="s">
        <v>980</v>
      </c>
      <c r="J606" t="s">
        <v>981</v>
      </c>
      <c r="K606" t="s">
        <v>982</v>
      </c>
      <c r="L606">
        <v>1368</v>
      </c>
      <c r="N606">
        <v>1011</v>
      </c>
      <c r="O606" t="s">
        <v>666</v>
      </c>
      <c r="P606" t="s">
        <v>666</v>
      </c>
      <c r="Q606">
        <v>1</v>
      </c>
      <c r="X606">
        <v>0.34</v>
      </c>
      <c r="Y606">
        <v>0</v>
      </c>
      <c r="Z606">
        <v>110.86</v>
      </c>
      <c r="AA606">
        <v>11.6</v>
      </c>
      <c r="AB606">
        <v>0</v>
      </c>
      <c r="AC606">
        <v>0</v>
      </c>
      <c r="AD606">
        <v>1</v>
      </c>
      <c r="AE606">
        <v>0</v>
      </c>
      <c r="AF606" t="s">
        <v>6</v>
      </c>
      <c r="AG606">
        <v>0.34</v>
      </c>
      <c r="AH606">
        <v>2</v>
      </c>
      <c r="AI606">
        <v>16782622</v>
      </c>
      <c r="AJ606">
        <v>621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ROW(Source!A384)</f>
        <v>384</v>
      </c>
      <c r="B607">
        <v>16782623</v>
      </c>
      <c r="C607">
        <v>16782619</v>
      </c>
      <c r="D607">
        <v>15165524</v>
      </c>
      <c r="E607">
        <v>1</v>
      </c>
      <c r="F607">
        <v>1</v>
      </c>
      <c r="G607">
        <v>1</v>
      </c>
      <c r="H607">
        <v>3</v>
      </c>
      <c r="I607" t="s">
        <v>983</v>
      </c>
      <c r="J607" t="s">
        <v>984</v>
      </c>
      <c r="K607" t="s">
        <v>985</v>
      </c>
      <c r="L607">
        <v>1348</v>
      </c>
      <c r="N607">
        <v>1009</v>
      </c>
      <c r="O607" t="s">
        <v>193</v>
      </c>
      <c r="P607" t="s">
        <v>193</v>
      </c>
      <c r="Q607">
        <v>1000</v>
      </c>
      <c r="X607">
        <v>1.5E-3</v>
      </c>
      <c r="Y607">
        <v>4488.3999999999996</v>
      </c>
      <c r="Z607">
        <v>0</v>
      </c>
      <c r="AA607">
        <v>0</v>
      </c>
      <c r="AB607">
        <v>0</v>
      </c>
      <c r="AC607">
        <v>0</v>
      </c>
      <c r="AD607">
        <v>1</v>
      </c>
      <c r="AE607">
        <v>0</v>
      </c>
      <c r="AF607" t="s">
        <v>6</v>
      </c>
      <c r="AG607">
        <v>1.5E-3</v>
      </c>
      <c r="AH607">
        <v>2</v>
      </c>
      <c r="AI607">
        <v>16782623</v>
      </c>
      <c r="AJ607">
        <v>622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ROW(Source!A384)</f>
        <v>384</v>
      </c>
      <c r="B608">
        <v>16782624</v>
      </c>
      <c r="C608">
        <v>16782619</v>
      </c>
      <c r="D608">
        <v>15165660</v>
      </c>
      <c r="E608">
        <v>1</v>
      </c>
      <c r="F608">
        <v>1</v>
      </c>
      <c r="G608">
        <v>1</v>
      </c>
      <c r="H608">
        <v>3</v>
      </c>
      <c r="I608" t="s">
        <v>714</v>
      </c>
      <c r="J608" t="s">
        <v>715</v>
      </c>
      <c r="K608" t="s">
        <v>716</v>
      </c>
      <c r="L608">
        <v>1346</v>
      </c>
      <c r="N608">
        <v>1009</v>
      </c>
      <c r="O608" t="s">
        <v>201</v>
      </c>
      <c r="P608" t="s">
        <v>201</v>
      </c>
      <c r="Q608">
        <v>1</v>
      </c>
      <c r="X608">
        <v>0.10299999999999999</v>
      </c>
      <c r="Y608">
        <v>6.09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6</v>
      </c>
      <c r="AG608">
        <v>0.10299999999999999</v>
      </c>
      <c r="AH608">
        <v>2</v>
      </c>
      <c r="AI608">
        <v>16782624</v>
      </c>
      <c r="AJ608">
        <v>623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ROW(Source!A384)</f>
        <v>384</v>
      </c>
      <c r="B609">
        <v>16782625</v>
      </c>
      <c r="C609">
        <v>16782619</v>
      </c>
      <c r="D609">
        <v>15165918</v>
      </c>
      <c r="E609">
        <v>1</v>
      </c>
      <c r="F609">
        <v>1</v>
      </c>
      <c r="G609">
        <v>1</v>
      </c>
      <c r="H609">
        <v>3</v>
      </c>
      <c r="I609" t="s">
        <v>986</v>
      </c>
      <c r="J609" t="s">
        <v>987</v>
      </c>
      <c r="K609" t="s">
        <v>988</v>
      </c>
      <c r="L609">
        <v>1346</v>
      </c>
      <c r="N609">
        <v>1009</v>
      </c>
      <c r="O609" t="s">
        <v>201</v>
      </c>
      <c r="P609" t="s">
        <v>201</v>
      </c>
      <c r="Q609">
        <v>1</v>
      </c>
      <c r="X609">
        <v>0.02</v>
      </c>
      <c r="Y609">
        <v>27.74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6</v>
      </c>
      <c r="AG609">
        <v>0.02</v>
      </c>
      <c r="AH609">
        <v>2</v>
      </c>
      <c r="AI609">
        <v>16782625</v>
      </c>
      <c r="AJ609">
        <v>624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ROW(Source!A384)</f>
        <v>384</v>
      </c>
      <c r="B610">
        <v>16782626</v>
      </c>
      <c r="C610">
        <v>16782619</v>
      </c>
      <c r="D610">
        <v>15167567</v>
      </c>
      <c r="E610">
        <v>1</v>
      </c>
      <c r="F610">
        <v>1</v>
      </c>
      <c r="G610">
        <v>1</v>
      </c>
      <c r="H610">
        <v>3</v>
      </c>
      <c r="I610" t="s">
        <v>989</v>
      </c>
      <c r="J610" t="s">
        <v>990</v>
      </c>
      <c r="K610" t="s">
        <v>991</v>
      </c>
      <c r="L610">
        <v>1346</v>
      </c>
      <c r="N610">
        <v>1009</v>
      </c>
      <c r="O610" t="s">
        <v>201</v>
      </c>
      <c r="P610" t="s">
        <v>201</v>
      </c>
      <c r="Q610">
        <v>1</v>
      </c>
      <c r="X610">
        <v>0.02</v>
      </c>
      <c r="Y610">
        <v>39.020000000000003</v>
      </c>
      <c r="Z610">
        <v>0</v>
      </c>
      <c r="AA610">
        <v>0</v>
      </c>
      <c r="AB610">
        <v>0</v>
      </c>
      <c r="AC610">
        <v>0</v>
      </c>
      <c r="AD610">
        <v>1</v>
      </c>
      <c r="AE610">
        <v>0</v>
      </c>
      <c r="AF610" t="s">
        <v>6</v>
      </c>
      <c r="AG610">
        <v>0.02</v>
      </c>
      <c r="AH610">
        <v>2</v>
      </c>
      <c r="AI610">
        <v>16782626</v>
      </c>
      <c r="AJ610">
        <v>625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ROW(Source!A384)</f>
        <v>384</v>
      </c>
      <c r="B611">
        <v>16782627</v>
      </c>
      <c r="C611">
        <v>16782619</v>
      </c>
      <c r="D611">
        <v>15170992</v>
      </c>
      <c r="E611">
        <v>1</v>
      </c>
      <c r="F611">
        <v>1</v>
      </c>
      <c r="G611">
        <v>1</v>
      </c>
      <c r="H611">
        <v>3</v>
      </c>
      <c r="I611" t="s">
        <v>933</v>
      </c>
      <c r="J611" t="s">
        <v>934</v>
      </c>
      <c r="K611" t="s">
        <v>935</v>
      </c>
      <c r="L611">
        <v>1346</v>
      </c>
      <c r="N611">
        <v>1009</v>
      </c>
      <c r="O611" t="s">
        <v>201</v>
      </c>
      <c r="P611" t="s">
        <v>201</v>
      </c>
      <c r="Q611">
        <v>1</v>
      </c>
      <c r="X611">
        <v>4.0000000000000001E-3</v>
      </c>
      <c r="Y611">
        <v>155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6</v>
      </c>
      <c r="AG611">
        <v>4.0000000000000001E-3</v>
      </c>
      <c r="AH611">
        <v>2</v>
      </c>
      <c r="AI611">
        <v>16782627</v>
      </c>
      <c r="AJ611">
        <v>626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ROW(Source!A384)</f>
        <v>384</v>
      </c>
      <c r="B612">
        <v>16782628</v>
      </c>
      <c r="C612">
        <v>16782619</v>
      </c>
      <c r="D612">
        <v>15195042</v>
      </c>
      <c r="E612">
        <v>1</v>
      </c>
      <c r="F612">
        <v>1</v>
      </c>
      <c r="G612">
        <v>1</v>
      </c>
      <c r="H612">
        <v>3</v>
      </c>
      <c r="I612" t="s">
        <v>992</v>
      </c>
      <c r="J612" t="s">
        <v>993</v>
      </c>
      <c r="K612" t="s">
        <v>994</v>
      </c>
      <c r="L612">
        <v>1346</v>
      </c>
      <c r="N612">
        <v>1009</v>
      </c>
      <c r="O612" t="s">
        <v>201</v>
      </c>
      <c r="P612" t="s">
        <v>201</v>
      </c>
      <c r="Q612">
        <v>1</v>
      </c>
      <c r="X612">
        <v>0.02</v>
      </c>
      <c r="Y612">
        <v>68.05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6</v>
      </c>
      <c r="AG612">
        <v>0.02</v>
      </c>
      <c r="AH612">
        <v>2</v>
      </c>
      <c r="AI612">
        <v>16782628</v>
      </c>
      <c r="AJ612">
        <v>627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ROW(Source!A384)</f>
        <v>384</v>
      </c>
      <c r="B613">
        <v>16782629</v>
      </c>
      <c r="C613">
        <v>16782619</v>
      </c>
      <c r="D613">
        <v>15203874</v>
      </c>
      <c r="E613">
        <v>1</v>
      </c>
      <c r="F613">
        <v>1</v>
      </c>
      <c r="G613">
        <v>1</v>
      </c>
      <c r="H613">
        <v>3</v>
      </c>
      <c r="I613" t="s">
        <v>995</v>
      </c>
      <c r="J613" t="s">
        <v>996</v>
      </c>
      <c r="K613" t="s">
        <v>997</v>
      </c>
      <c r="L613">
        <v>1348</v>
      </c>
      <c r="N613">
        <v>1009</v>
      </c>
      <c r="O613" t="s">
        <v>193</v>
      </c>
      <c r="P613" t="s">
        <v>193</v>
      </c>
      <c r="Q613">
        <v>1000</v>
      </c>
      <c r="X613">
        <v>2.0000000000000002E-5</v>
      </c>
      <c r="Y613">
        <v>9550.01</v>
      </c>
      <c r="Z613">
        <v>0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6</v>
      </c>
      <c r="AG613">
        <v>2.0000000000000002E-5</v>
      </c>
      <c r="AH613">
        <v>2</v>
      </c>
      <c r="AI613">
        <v>16782629</v>
      </c>
      <c r="AJ613">
        <v>628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ROW(Source!A384)</f>
        <v>384</v>
      </c>
      <c r="B614">
        <v>16782630</v>
      </c>
      <c r="C614">
        <v>16782619</v>
      </c>
      <c r="D614">
        <v>15164559</v>
      </c>
      <c r="E614">
        <v>17</v>
      </c>
      <c r="F614">
        <v>1</v>
      </c>
      <c r="G614">
        <v>1</v>
      </c>
      <c r="H614">
        <v>3</v>
      </c>
      <c r="I614" t="s">
        <v>692</v>
      </c>
      <c r="J614" t="s">
        <v>6</v>
      </c>
      <c r="K614" t="s">
        <v>693</v>
      </c>
      <c r="L614">
        <v>1374</v>
      </c>
      <c r="N614">
        <v>1013</v>
      </c>
      <c r="O614" t="s">
        <v>694</v>
      </c>
      <c r="P614" t="s">
        <v>694</v>
      </c>
      <c r="Q614">
        <v>1</v>
      </c>
      <c r="X614">
        <v>0.38</v>
      </c>
      <c r="Y614">
        <v>1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0</v>
      </c>
      <c r="AF614" t="s">
        <v>6</v>
      </c>
      <c r="AG614">
        <v>0.38</v>
      </c>
      <c r="AH614">
        <v>2</v>
      </c>
      <c r="AI614">
        <v>16782630</v>
      </c>
      <c r="AJ614">
        <v>630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ROW(Source!A387)</f>
        <v>387</v>
      </c>
      <c r="B615">
        <v>16782664</v>
      </c>
      <c r="C615">
        <v>16782663</v>
      </c>
      <c r="D615">
        <v>15446300</v>
      </c>
      <c r="E615">
        <v>1</v>
      </c>
      <c r="F615">
        <v>1</v>
      </c>
      <c r="G615">
        <v>1</v>
      </c>
      <c r="H615">
        <v>1</v>
      </c>
      <c r="I615" t="s">
        <v>669</v>
      </c>
      <c r="J615" t="s">
        <v>6</v>
      </c>
      <c r="K615" t="s">
        <v>670</v>
      </c>
      <c r="L615">
        <v>1191</v>
      </c>
      <c r="N615">
        <v>1013</v>
      </c>
      <c r="O615" t="s">
        <v>660</v>
      </c>
      <c r="P615" t="s">
        <v>660</v>
      </c>
      <c r="Q615">
        <v>1</v>
      </c>
      <c r="X615">
        <v>25.76</v>
      </c>
      <c r="Y615">
        <v>0</v>
      </c>
      <c r="Z615">
        <v>0</v>
      </c>
      <c r="AA615">
        <v>0</v>
      </c>
      <c r="AB615">
        <v>9.92</v>
      </c>
      <c r="AC615">
        <v>0</v>
      </c>
      <c r="AD615">
        <v>1</v>
      </c>
      <c r="AE615">
        <v>1</v>
      </c>
      <c r="AF615" t="s">
        <v>6</v>
      </c>
      <c r="AG615">
        <v>25.76</v>
      </c>
      <c r="AH615">
        <v>2</v>
      </c>
      <c r="AI615">
        <v>16782664</v>
      </c>
      <c r="AJ615">
        <v>631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ROW(Source!A387)</f>
        <v>387</v>
      </c>
      <c r="B616">
        <v>16782665</v>
      </c>
      <c r="C616">
        <v>16782663</v>
      </c>
      <c r="D616">
        <v>15430395</v>
      </c>
      <c r="E616">
        <v>1</v>
      </c>
      <c r="F616">
        <v>1</v>
      </c>
      <c r="G616">
        <v>1</v>
      </c>
      <c r="H616">
        <v>1</v>
      </c>
      <c r="I616" t="s">
        <v>661</v>
      </c>
      <c r="J616" t="s">
        <v>6</v>
      </c>
      <c r="K616" t="s">
        <v>662</v>
      </c>
      <c r="L616">
        <v>1191</v>
      </c>
      <c r="N616">
        <v>1013</v>
      </c>
      <c r="O616" t="s">
        <v>660</v>
      </c>
      <c r="P616" t="s">
        <v>660</v>
      </c>
      <c r="Q616">
        <v>1</v>
      </c>
      <c r="X616">
        <v>0.05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1</v>
      </c>
      <c r="AE616">
        <v>2</v>
      </c>
      <c r="AF616" t="s">
        <v>6</v>
      </c>
      <c r="AG616">
        <v>0.05</v>
      </c>
      <c r="AH616">
        <v>2</v>
      </c>
      <c r="AI616">
        <v>16782665</v>
      </c>
      <c r="AJ616">
        <v>632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ROW(Source!A387)</f>
        <v>387</v>
      </c>
      <c r="B617">
        <v>16782666</v>
      </c>
      <c r="C617">
        <v>16782663</v>
      </c>
      <c r="D617">
        <v>15247680</v>
      </c>
      <c r="E617">
        <v>1</v>
      </c>
      <c r="F617">
        <v>1</v>
      </c>
      <c r="G617">
        <v>1</v>
      </c>
      <c r="H617">
        <v>2</v>
      </c>
      <c r="I617" t="s">
        <v>671</v>
      </c>
      <c r="J617" t="s">
        <v>672</v>
      </c>
      <c r="K617" t="s">
        <v>673</v>
      </c>
      <c r="L617">
        <v>1368</v>
      </c>
      <c r="N617">
        <v>1011</v>
      </c>
      <c r="O617" t="s">
        <v>666</v>
      </c>
      <c r="P617" t="s">
        <v>666</v>
      </c>
      <c r="Q617">
        <v>1</v>
      </c>
      <c r="X617">
        <v>0.03</v>
      </c>
      <c r="Y617">
        <v>0</v>
      </c>
      <c r="Z617">
        <v>111.99</v>
      </c>
      <c r="AA617">
        <v>13.5</v>
      </c>
      <c r="AB617">
        <v>0</v>
      </c>
      <c r="AC617">
        <v>0</v>
      </c>
      <c r="AD617">
        <v>1</v>
      </c>
      <c r="AE617">
        <v>0</v>
      </c>
      <c r="AF617" t="s">
        <v>6</v>
      </c>
      <c r="AG617">
        <v>0.03</v>
      </c>
      <c r="AH617">
        <v>2</v>
      </c>
      <c r="AI617">
        <v>16782666</v>
      </c>
      <c r="AJ617">
        <v>633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ROW(Source!A387)</f>
        <v>387</v>
      </c>
      <c r="B618">
        <v>16782667</v>
      </c>
      <c r="C618">
        <v>16782663</v>
      </c>
      <c r="D618">
        <v>15249073</v>
      </c>
      <c r="E618">
        <v>1</v>
      </c>
      <c r="F618">
        <v>1</v>
      </c>
      <c r="G618">
        <v>1</v>
      </c>
      <c r="H618">
        <v>2</v>
      </c>
      <c r="I618" t="s">
        <v>674</v>
      </c>
      <c r="J618" t="s">
        <v>675</v>
      </c>
      <c r="K618" t="s">
        <v>676</v>
      </c>
      <c r="L618">
        <v>1368</v>
      </c>
      <c r="N618">
        <v>1011</v>
      </c>
      <c r="O618" t="s">
        <v>666</v>
      </c>
      <c r="P618" t="s">
        <v>666</v>
      </c>
      <c r="Q618">
        <v>1</v>
      </c>
      <c r="X618">
        <v>0.02</v>
      </c>
      <c r="Y618">
        <v>0</v>
      </c>
      <c r="Z618">
        <v>65.709999999999994</v>
      </c>
      <c r="AA618">
        <v>11.6</v>
      </c>
      <c r="AB618">
        <v>0</v>
      </c>
      <c r="AC618">
        <v>0</v>
      </c>
      <c r="AD618">
        <v>1</v>
      </c>
      <c r="AE618">
        <v>0</v>
      </c>
      <c r="AF618" t="s">
        <v>6</v>
      </c>
      <c r="AG618">
        <v>0.02</v>
      </c>
      <c r="AH618">
        <v>2</v>
      </c>
      <c r="AI618">
        <v>16782667</v>
      </c>
      <c r="AJ618">
        <v>634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ROW(Source!A387)</f>
        <v>387</v>
      </c>
      <c r="B619">
        <v>16782668</v>
      </c>
      <c r="C619">
        <v>16782663</v>
      </c>
      <c r="D619">
        <v>15171982</v>
      </c>
      <c r="E619">
        <v>1</v>
      </c>
      <c r="F619">
        <v>1</v>
      </c>
      <c r="G619">
        <v>1</v>
      </c>
      <c r="H619">
        <v>3</v>
      </c>
      <c r="I619" t="s">
        <v>761</v>
      </c>
      <c r="J619" t="s">
        <v>762</v>
      </c>
      <c r="K619" t="s">
        <v>763</v>
      </c>
      <c r="L619">
        <v>1348</v>
      </c>
      <c r="N619">
        <v>1009</v>
      </c>
      <c r="O619" t="s">
        <v>193</v>
      </c>
      <c r="P619" t="s">
        <v>193</v>
      </c>
      <c r="Q619">
        <v>1000</v>
      </c>
      <c r="X619">
        <v>3.15E-3</v>
      </c>
      <c r="Y619">
        <v>729.98</v>
      </c>
      <c r="Z619">
        <v>0</v>
      </c>
      <c r="AA619">
        <v>0</v>
      </c>
      <c r="AB619">
        <v>0</v>
      </c>
      <c r="AC619">
        <v>0</v>
      </c>
      <c r="AD619">
        <v>1</v>
      </c>
      <c r="AE619">
        <v>0</v>
      </c>
      <c r="AF619" t="s">
        <v>6</v>
      </c>
      <c r="AG619">
        <v>3.15E-3</v>
      </c>
      <c r="AH619">
        <v>2</v>
      </c>
      <c r="AI619">
        <v>16782668</v>
      </c>
      <c r="AJ619">
        <v>635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ROW(Source!A387)</f>
        <v>387</v>
      </c>
      <c r="B620">
        <v>16782669</v>
      </c>
      <c r="C620">
        <v>16782663</v>
      </c>
      <c r="D620">
        <v>15217585</v>
      </c>
      <c r="E620">
        <v>1</v>
      </c>
      <c r="F620">
        <v>1</v>
      </c>
      <c r="G620">
        <v>1</v>
      </c>
      <c r="H620">
        <v>3</v>
      </c>
      <c r="I620" t="s">
        <v>998</v>
      </c>
      <c r="J620" t="s">
        <v>999</v>
      </c>
      <c r="K620" t="s">
        <v>1000</v>
      </c>
      <c r="L620">
        <v>1356</v>
      </c>
      <c r="N620">
        <v>1010</v>
      </c>
      <c r="O620" t="s">
        <v>748</v>
      </c>
      <c r="P620" t="s">
        <v>748</v>
      </c>
      <c r="Q620">
        <v>1000</v>
      </c>
      <c r="X620">
        <v>0.10199999999999999</v>
      </c>
      <c r="Y620">
        <v>270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0</v>
      </c>
      <c r="AF620" t="s">
        <v>6</v>
      </c>
      <c r="AG620">
        <v>0.10199999999999999</v>
      </c>
      <c r="AH620">
        <v>2</v>
      </c>
      <c r="AI620">
        <v>16782669</v>
      </c>
      <c r="AJ620">
        <v>636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ROW(Source!A387)</f>
        <v>387</v>
      </c>
      <c r="B621">
        <v>16782670</v>
      </c>
      <c r="C621">
        <v>16782663</v>
      </c>
      <c r="D621">
        <v>15164559</v>
      </c>
      <c r="E621">
        <v>17</v>
      </c>
      <c r="F621">
        <v>1</v>
      </c>
      <c r="G621">
        <v>1</v>
      </c>
      <c r="H621">
        <v>3</v>
      </c>
      <c r="I621" t="s">
        <v>692</v>
      </c>
      <c r="J621" t="s">
        <v>6</v>
      </c>
      <c r="K621" t="s">
        <v>693</v>
      </c>
      <c r="L621">
        <v>1374</v>
      </c>
      <c r="N621">
        <v>1013</v>
      </c>
      <c r="O621" t="s">
        <v>694</v>
      </c>
      <c r="P621" t="s">
        <v>694</v>
      </c>
      <c r="Q621">
        <v>1</v>
      </c>
      <c r="X621">
        <v>5.1100000000000003</v>
      </c>
      <c r="Y621">
        <v>1</v>
      </c>
      <c r="Z621">
        <v>0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6</v>
      </c>
      <c r="AG621">
        <v>5.1100000000000003</v>
      </c>
      <c r="AH621">
        <v>2</v>
      </c>
      <c r="AI621">
        <v>16782670</v>
      </c>
      <c r="AJ621">
        <v>638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ROW(Source!A388)</f>
        <v>388</v>
      </c>
      <c r="B622">
        <v>16782664</v>
      </c>
      <c r="C622">
        <v>16782663</v>
      </c>
      <c r="D622">
        <v>15446300</v>
      </c>
      <c r="E622">
        <v>1</v>
      </c>
      <c r="F622">
        <v>1</v>
      </c>
      <c r="G622">
        <v>1</v>
      </c>
      <c r="H622">
        <v>1</v>
      </c>
      <c r="I622" t="s">
        <v>669</v>
      </c>
      <c r="J622" t="s">
        <v>6</v>
      </c>
      <c r="K622" t="s">
        <v>670</v>
      </c>
      <c r="L622">
        <v>1191</v>
      </c>
      <c r="N622">
        <v>1013</v>
      </c>
      <c r="O622" t="s">
        <v>660</v>
      </c>
      <c r="P622" t="s">
        <v>660</v>
      </c>
      <c r="Q622">
        <v>1</v>
      </c>
      <c r="X622">
        <v>25.76</v>
      </c>
      <c r="Y622">
        <v>0</v>
      </c>
      <c r="Z622">
        <v>0</v>
      </c>
      <c r="AA622">
        <v>0</v>
      </c>
      <c r="AB622">
        <v>9.92</v>
      </c>
      <c r="AC622">
        <v>0</v>
      </c>
      <c r="AD622">
        <v>1</v>
      </c>
      <c r="AE622">
        <v>1</v>
      </c>
      <c r="AF622" t="s">
        <v>6</v>
      </c>
      <c r="AG622">
        <v>25.76</v>
      </c>
      <c r="AH622">
        <v>2</v>
      </c>
      <c r="AI622">
        <v>16782664</v>
      </c>
      <c r="AJ622">
        <v>639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ROW(Source!A388)</f>
        <v>388</v>
      </c>
      <c r="B623">
        <v>16782665</v>
      </c>
      <c r="C623">
        <v>16782663</v>
      </c>
      <c r="D623">
        <v>15430395</v>
      </c>
      <c r="E623">
        <v>1</v>
      </c>
      <c r="F623">
        <v>1</v>
      </c>
      <c r="G623">
        <v>1</v>
      </c>
      <c r="H623">
        <v>1</v>
      </c>
      <c r="I623" t="s">
        <v>661</v>
      </c>
      <c r="J623" t="s">
        <v>6</v>
      </c>
      <c r="K623" t="s">
        <v>662</v>
      </c>
      <c r="L623">
        <v>1191</v>
      </c>
      <c r="N623">
        <v>1013</v>
      </c>
      <c r="O623" t="s">
        <v>660</v>
      </c>
      <c r="P623" t="s">
        <v>660</v>
      </c>
      <c r="Q623">
        <v>1</v>
      </c>
      <c r="X623">
        <v>0.05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2</v>
      </c>
      <c r="AF623" t="s">
        <v>6</v>
      </c>
      <c r="AG623">
        <v>0.05</v>
      </c>
      <c r="AH623">
        <v>2</v>
      </c>
      <c r="AI623">
        <v>16782665</v>
      </c>
      <c r="AJ623">
        <v>640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ROW(Source!A388)</f>
        <v>388</v>
      </c>
      <c r="B624">
        <v>16782666</v>
      </c>
      <c r="C624">
        <v>16782663</v>
      </c>
      <c r="D624">
        <v>15247680</v>
      </c>
      <c r="E624">
        <v>1</v>
      </c>
      <c r="F624">
        <v>1</v>
      </c>
      <c r="G624">
        <v>1</v>
      </c>
      <c r="H624">
        <v>2</v>
      </c>
      <c r="I624" t="s">
        <v>671</v>
      </c>
      <c r="J624" t="s">
        <v>672</v>
      </c>
      <c r="K624" t="s">
        <v>673</v>
      </c>
      <c r="L624">
        <v>1368</v>
      </c>
      <c r="N624">
        <v>1011</v>
      </c>
      <c r="O624" t="s">
        <v>666</v>
      </c>
      <c r="P624" t="s">
        <v>666</v>
      </c>
      <c r="Q624">
        <v>1</v>
      </c>
      <c r="X624">
        <v>0.03</v>
      </c>
      <c r="Y624">
        <v>0</v>
      </c>
      <c r="Z624">
        <v>111.99</v>
      </c>
      <c r="AA624">
        <v>13.5</v>
      </c>
      <c r="AB624">
        <v>0</v>
      </c>
      <c r="AC624">
        <v>0</v>
      </c>
      <c r="AD624">
        <v>1</v>
      </c>
      <c r="AE624">
        <v>0</v>
      </c>
      <c r="AF624" t="s">
        <v>6</v>
      </c>
      <c r="AG624">
        <v>0.03</v>
      </c>
      <c r="AH624">
        <v>2</v>
      </c>
      <c r="AI624">
        <v>16782666</v>
      </c>
      <c r="AJ624">
        <v>641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ROW(Source!A388)</f>
        <v>388</v>
      </c>
      <c r="B625">
        <v>16782667</v>
      </c>
      <c r="C625">
        <v>16782663</v>
      </c>
      <c r="D625">
        <v>15249073</v>
      </c>
      <c r="E625">
        <v>1</v>
      </c>
      <c r="F625">
        <v>1</v>
      </c>
      <c r="G625">
        <v>1</v>
      </c>
      <c r="H625">
        <v>2</v>
      </c>
      <c r="I625" t="s">
        <v>674</v>
      </c>
      <c r="J625" t="s">
        <v>675</v>
      </c>
      <c r="K625" t="s">
        <v>676</v>
      </c>
      <c r="L625">
        <v>1368</v>
      </c>
      <c r="N625">
        <v>1011</v>
      </c>
      <c r="O625" t="s">
        <v>666</v>
      </c>
      <c r="P625" t="s">
        <v>666</v>
      </c>
      <c r="Q625">
        <v>1</v>
      </c>
      <c r="X625">
        <v>0.02</v>
      </c>
      <c r="Y625">
        <v>0</v>
      </c>
      <c r="Z625">
        <v>65.709999999999994</v>
      </c>
      <c r="AA625">
        <v>11.6</v>
      </c>
      <c r="AB625">
        <v>0</v>
      </c>
      <c r="AC625">
        <v>0</v>
      </c>
      <c r="AD625">
        <v>1</v>
      </c>
      <c r="AE625">
        <v>0</v>
      </c>
      <c r="AF625" t="s">
        <v>6</v>
      </c>
      <c r="AG625">
        <v>0.02</v>
      </c>
      <c r="AH625">
        <v>2</v>
      </c>
      <c r="AI625">
        <v>16782667</v>
      </c>
      <c r="AJ625">
        <v>642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ROW(Source!A388)</f>
        <v>388</v>
      </c>
      <c r="B626">
        <v>16782668</v>
      </c>
      <c r="C626">
        <v>16782663</v>
      </c>
      <c r="D626">
        <v>15171982</v>
      </c>
      <c r="E626">
        <v>1</v>
      </c>
      <c r="F626">
        <v>1</v>
      </c>
      <c r="G626">
        <v>1</v>
      </c>
      <c r="H626">
        <v>3</v>
      </c>
      <c r="I626" t="s">
        <v>761</v>
      </c>
      <c r="J626" t="s">
        <v>762</v>
      </c>
      <c r="K626" t="s">
        <v>763</v>
      </c>
      <c r="L626">
        <v>1348</v>
      </c>
      <c r="N626">
        <v>1009</v>
      </c>
      <c r="O626" t="s">
        <v>193</v>
      </c>
      <c r="P626" t="s">
        <v>193</v>
      </c>
      <c r="Q626">
        <v>1000</v>
      </c>
      <c r="X626">
        <v>3.15E-3</v>
      </c>
      <c r="Y626">
        <v>729.98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6</v>
      </c>
      <c r="AG626">
        <v>3.15E-3</v>
      </c>
      <c r="AH626">
        <v>2</v>
      </c>
      <c r="AI626">
        <v>16782668</v>
      </c>
      <c r="AJ626">
        <v>643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ROW(Source!A388)</f>
        <v>388</v>
      </c>
      <c r="B627">
        <v>16782669</v>
      </c>
      <c r="C627">
        <v>16782663</v>
      </c>
      <c r="D627">
        <v>15217585</v>
      </c>
      <c r="E627">
        <v>1</v>
      </c>
      <c r="F627">
        <v>1</v>
      </c>
      <c r="G627">
        <v>1</v>
      </c>
      <c r="H627">
        <v>3</v>
      </c>
      <c r="I627" t="s">
        <v>998</v>
      </c>
      <c r="J627" t="s">
        <v>999</v>
      </c>
      <c r="K627" t="s">
        <v>1000</v>
      </c>
      <c r="L627">
        <v>1356</v>
      </c>
      <c r="N627">
        <v>1010</v>
      </c>
      <c r="O627" t="s">
        <v>748</v>
      </c>
      <c r="P627" t="s">
        <v>748</v>
      </c>
      <c r="Q627">
        <v>1000</v>
      </c>
      <c r="X627">
        <v>0.10199999999999999</v>
      </c>
      <c r="Y627">
        <v>270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0</v>
      </c>
      <c r="AF627" t="s">
        <v>6</v>
      </c>
      <c r="AG627">
        <v>0.10199999999999999</v>
      </c>
      <c r="AH627">
        <v>2</v>
      </c>
      <c r="AI627">
        <v>16782669</v>
      </c>
      <c r="AJ627">
        <v>644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ROW(Source!A388)</f>
        <v>388</v>
      </c>
      <c r="B628">
        <v>16782670</v>
      </c>
      <c r="C628">
        <v>16782663</v>
      </c>
      <c r="D628">
        <v>15164559</v>
      </c>
      <c r="E628">
        <v>17</v>
      </c>
      <c r="F628">
        <v>1</v>
      </c>
      <c r="G628">
        <v>1</v>
      </c>
      <c r="H628">
        <v>3</v>
      </c>
      <c r="I628" t="s">
        <v>692</v>
      </c>
      <c r="J628" t="s">
        <v>6</v>
      </c>
      <c r="K628" t="s">
        <v>693</v>
      </c>
      <c r="L628">
        <v>1374</v>
      </c>
      <c r="N628">
        <v>1013</v>
      </c>
      <c r="O628" t="s">
        <v>694</v>
      </c>
      <c r="P628" t="s">
        <v>694</v>
      </c>
      <c r="Q628">
        <v>1</v>
      </c>
      <c r="X628">
        <v>5.1100000000000003</v>
      </c>
      <c r="Y628">
        <v>1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6</v>
      </c>
      <c r="AG628">
        <v>5.1100000000000003</v>
      </c>
      <c r="AH628">
        <v>2</v>
      </c>
      <c r="AI628">
        <v>16782670</v>
      </c>
      <c r="AJ628">
        <v>646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ROW(Source!A391)</f>
        <v>391</v>
      </c>
      <c r="B629">
        <v>16782686</v>
      </c>
      <c r="C629">
        <v>16782685</v>
      </c>
      <c r="D629">
        <v>15446300</v>
      </c>
      <c r="E629">
        <v>1</v>
      </c>
      <c r="F629">
        <v>1</v>
      </c>
      <c r="G629">
        <v>1</v>
      </c>
      <c r="H629">
        <v>1</v>
      </c>
      <c r="I629" t="s">
        <v>669</v>
      </c>
      <c r="J629" t="s">
        <v>6</v>
      </c>
      <c r="K629" t="s">
        <v>670</v>
      </c>
      <c r="L629">
        <v>1191</v>
      </c>
      <c r="N629">
        <v>1013</v>
      </c>
      <c r="O629" t="s">
        <v>660</v>
      </c>
      <c r="P629" t="s">
        <v>660</v>
      </c>
      <c r="Q629">
        <v>1</v>
      </c>
      <c r="X629">
        <v>60.88</v>
      </c>
      <c r="Y629">
        <v>0</v>
      </c>
      <c r="Z629">
        <v>0</v>
      </c>
      <c r="AA629">
        <v>0</v>
      </c>
      <c r="AB629">
        <v>9.92</v>
      </c>
      <c r="AC629">
        <v>0</v>
      </c>
      <c r="AD629">
        <v>1</v>
      </c>
      <c r="AE629">
        <v>1</v>
      </c>
      <c r="AF629" t="s">
        <v>6</v>
      </c>
      <c r="AG629">
        <v>60.88</v>
      </c>
      <c r="AH629">
        <v>2</v>
      </c>
      <c r="AI629">
        <v>16782686</v>
      </c>
      <c r="AJ629">
        <v>647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ROW(Source!A391)</f>
        <v>391</v>
      </c>
      <c r="B630">
        <v>16782687</v>
      </c>
      <c r="C630">
        <v>16782685</v>
      </c>
      <c r="D630">
        <v>15430395</v>
      </c>
      <c r="E630">
        <v>1</v>
      </c>
      <c r="F630">
        <v>1</v>
      </c>
      <c r="G630">
        <v>1</v>
      </c>
      <c r="H630">
        <v>1</v>
      </c>
      <c r="I630" t="s">
        <v>661</v>
      </c>
      <c r="J630" t="s">
        <v>6</v>
      </c>
      <c r="K630" t="s">
        <v>662</v>
      </c>
      <c r="L630">
        <v>1191</v>
      </c>
      <c r="N630">
        <v>1013</v>
      </c>
      <c r="O630" t="s">
        <v>660</v>
      </c>
      <c r="P630" t="s">
        <v>660</v>
      </c>
      <c r="Q630">
        <v>1</v>
      </c>
      <c r="X630">
        <v>0.16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2</v>
      </c>
      <c r="AF630" t="s">
        <v>6</v>
      </c>
      <c r="AG630">
        <v>0.16</v>
      </c>
      <c r="AH630">
        <v>2</v>
      </c>
      <c r="AI630">
        <v>16782687</v>
      </c>
      <c r="AJ630">
        <v>648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ROW(Source!A391)</f>
        <v>391</v>
      </c>
      <c r="B631">
        <v>16782688</v>
      </c>
      <c r="C631">
        <v>16782685</v>
      </c>
      <c r="D631">
        <v>15247680</v>
      </c>
      <c r="E631">
        <v>1</v>
      </c>
      <c r="F631">
        <v>1</v>
      </c>
      <c r="G631">
        <v>1</v>
      </c>
      <c r="H631">
        <v>2</v>
      </c>
      <c r="I631" t="s">
        <v>671</v>
      </c>
      <c r="J631" t="s">
        <v>672</v>
      </c>
      <c r="K631" t="s">
        <v>673</v>
      </c>
      <c r="L631">
        <v>1368</v>
      </c>
      <c r="N631">
        <v>1011</v>
      </c>
      <c r="O631" t="s">
        <v>666</v>
      </c>
      <c r="P631" t="s">
        <v>666</v>
      </c>
      <c r="Q631">
        <v>1</v>
      </c>
      <c r="X631">
        <v>0.08</v>
      </c>
      <c r="Y631">
        <v>0</v>
      </c>
      <c r="Z631">
        <v>111.99</v>
      </c>
      <c r="AA631">
        <v>13.5</v>
      </c>
      <c r="AB631">
        <v>0</v>
      </c>
      <c r="AC631">
        <v>0</v>
      </c>
      <c r="AD631">
        <v>1</v>
      </c>
      <c r="AE631">
        <v>0</v>
      </c>
      <c r="AF631" t="s">
        <v>6</v>
      </c>
      <c r="AG631">
        <v>0.08</v>
      </c>
      <c r="AH631">
        <v>2</v>
      </c>
      <c r="AI631">
        <v>16782688</v>
      </c>
      <c r="AJ631">
        <v>649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ROW(Source!A391)</f>
        <v>391</v>
      </c>
      <c r="B632">
        <v>16782689</v>
      </c>
      <c r="C632">
        <v>16782685</v>
      </c>
      <c r="D632">
        <v>15249073</v>
      </c>
      <c r="E632">
        <v>1</v>
      </c>
      <c r="F632">
        <v>1</v>
      </c>
      <c r="G632">
        <v>1</v>
      </c>
      <c r="H632">
        <v>2</v>
      </c>
      <c r="I632" t="s">
        <v>674</v>
      </c>
      <c r="J632" t="s">
        <v>675</v>
      </c>
      <c r="K632" t="s">
        <v>676</v>
      </c>
      <c r="L632">
        <v>1368</v>
      </c>
      <c r="N632">
        <v>1011</v>
      </c>
      <c r="O632" t="s">
        <v>666</v>
      </c>
      <c r="P632" t="s">
        <v>666</v>
      </c>
      <c r="Q632">
        <v>1</v>
      </c>
      <c r="X632">
        <v>0.08</v>
      </c>
      <c r="Y632">
        <v>0</v>
      </c>
      <c r="Z632">
        <v>65.709999999999994</v>
      </c>
      <c r="AA632">
        <v>11.6</v>
      </c>
      <c r="AB632">
        <v>0</v>
      </c>
      <c r="AC632">
        <v>0</v>
      </c>
      <c r="AD632">
        <v>1</v>
      </c>
      <c r="AE632">
        <v>0</v>
      </c>
      <c r="AF632" t="s">
        <v>6</v>
      </c>
      <c r="AG632">
        <v>0.08</v>
      </c>
      <c r="AH632">
        <v>2</v>
      </c>
      <c r="AI632">
        <v>16782689</v>
      </c>
      <c r="AJ632">
        <v>650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ROW(Source!A391)</f>
        <v>391</v>
      </c>
      <c r="B633">
        <v>16782690</v>
      </c>
      <c r="C633">
        <v>16782685</v>
      </c>
      <c r="D633">
        <v>15249377</v>
      </c>
      <c r="E633">
        <v>1</v>
      </c>
      <c r="F633">
        <v>1</v>
      </c>
      <c r="G633">
        <v>1</v>
      </c>
      <c r="H633">
        <v>2</v>
      </c>
      <c r="I633" t="s">
        <v>677</v>
      </c>
      <c r="J633" t="s">
        <v>678</v>
      </c>
      <c r="K633" t="s">
        <v>679</v>
      </c>
      <c r="L633">
        <v>1368</v>
      </c>
      <c r="N633">
        <v>1011</v>
      </c>
      <c r="O633" t="s">
        <v>666</v>
      </c>
      <c r="P633" t="s">
        <v>666</v>
      </c>
      <c r="Q633">
        <v>1</v>
      </c>
      <c r="X633">
        <v>2.97</v>
      </c>
      <c r="Y633">
        <v>0</v>
      </c>
      <c r="Z633">
        <v>8.1</v>
      </c>
      <c r="AA633">
        <v>0</v>
      </c>
      <c r="AB633">
        <v>0</v>
      </c>
      <c r="AC633">
        <v>0</v>
      </c>
      <c r="AD633">
        <v>1</v>
      </c>
      <c r="AE633">
        <v>0</v>
      </c>
      <c r="AF633" t="s">
        <v>6</v>
      </c>
      <c r="AG633">
        <v>2.97</v>
      </c>
      <c r="AH633">
        <v>2</v>
      </c>
      <c r="AI633">
        <v>16782690</v>
      </c>
      <c r="AJ633">
        <v>651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ROW(Source!A391)</f>
        <v>391</v>
      </c>
      <c r="B634">
        <v>16782691</v>
      </c>
      <c r="C634">
        <v>16782685</v>
      </c>
      <c r="D634">
        <v>15168752</v>
      </c>
      <c r="E634">
        <v>1</v>
      </c>
      <c r="F634">
        <v>1</v>
      </c>
      <c r="G634">
        <v>1</v>
      </c>
      <c r="H634">
        <v>3</v>
      </c>
      <c r="I634" t="s">
        <v>680</v>
      </c>
      <c r="J634" t="s">
        <v>681</v>
      </c>
      <c r="K634" t="s">
        <v>682</v>
      </c>
      <c r="L634">
        <v>1346</v>
      </c>
      <c r="N634">
        <v>1009</v>
      </c>
      <c r="O634" t="s">
        <v>201</v>
      </c>
      <c r="P634" t="s">
        <v>201</v>
      </c>
      <c r="Q634">
        <v>1</v>
      </c>
      <c r="X634">
        <v>2.4E-2</v>
      </c>
      <c r="Y634">
        <v>10.57</v>
      </c>
      <c r="Z634">
        <v>0</v>
      </c>
      <c r="AA634">
        <v>0</v>
      </c>
      <c r="AB634">
        <v>0</v>
      </c>
      <c r="AC634">
        <v>0</v>
      </c>
      <c r="AD634">
        <v>1</v>
      </c>
      <c r="AE634">
        <v>0</v>
      </c>
      <c r="AF634" t="s">
        <v>6</v>
      </c>
      <c r="AG634">
        <v>2.4E-2</v>
      </c>
      <c r="AH634">
        <v>2</v>
      </c>
      <c r="AI634">
        <v>16782691</v>
      </c>
      <c r="AJ634">
        <v>652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ROW(Source!A391)</f>
        <v>391</v>
      </c>
      <c r="B635">
        <v>16782692</v>
      </c>
      <c r="C635">
        <v>16782685</v>
      </c>
      <c r="D635">
        <v>15169942</v>
      </c>
      <c r="E635">
        <v>1</v>
      </c>
      <c r="F635">
        <v>1</v>
      </c>
      <c r="G635">
        <v>1</v>
      </c>
      <c r="H635">
        <v>3</v>
      </c>
      <c r="I635" t="s">
        <v>683</v>
      </c>
      <c r="J635" t="s">
        <v>684</v>
      </c>
      <c r="K635" t="s">
        <v>685</v>
      </c>
      <c r="L635">
        <v>1346</v>
      </c>
      <c r="N635">
        <v>1009</v>
      </c>
      <c r="O635" t="s">
        <v>201</v>
      </c>
      <c r="P635" t="s">
        <v>201</v>
      </c>
      <c r="Q635">
        <v>1</v>
      </c>
      <c r="X635">
        <v>2.73</v>
      </c>
      <c r="Y635">
        <v>9.0399999999999991</v>
      </c>
      <c r="Z635">
        <v>0</v>
      </c>
      <c r="AA635">
        <v>0</v>
      </c>
      <c r="AB635">
        <v>0</v>
      </c>
      <c r="AC635">
        <v>0</v>
      </c>
      <c r="AD635">
        <v>1</v>
      </c>
      <c r="AE635">
        <v>0</v>
      </c>
      <c r="AF635" t="s">
        <v>6</v>
      </c>
      <c r="AG635">
        <v>2.73</v>
      </c>
      <c r="AH635">
        <v>2</v>
      </c>
      <c r="AI635">
        <v>16782692</v>
      </c>
      <c r="AJ635">
        <v>653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ROW(Source!A391)</f>
        <v>391</v>
      </c>
      <c r="B636">
        <v>16782693</v>
      </c>
      <c r="C636">
        <v>16782685</v>
      </c>
      <c r="D636">
        <v>15191488</v>
      </c>
      <c r="E636">
        <v>1</v>
      </c>
      <c r="F636">
        <v>1</v>
      </c>
      <c r="G636">
        <v>1</v>
      </c>
      <c r="H636">
        <v>3</v>
      </c>
      <c r="I636" t="s">
        <v>1001</v>
      </c>
      <c r="J636" t="s">
        <v>1002</v>
      </c>
      <c r="K636" t="s">
        <v>1003</v>
      </c>
      <c r="L636">
        <v>1348</v>
      </c>
      <c r="N636">
        <v>1009</v>
      </c>
      <c r="O636" t="s">
        <v>193</v>
      </c>
      <c r="P636" t="s">
        <v>193</v>
      </c>
      <c r="Q636">
        <v>1000</v>
      </c>
      <c r="X636">
        <v>1.4E-2</v>
      </c>
      <c r="Y636">
        <v>5000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6</v>
      </c>
      <c r="AG636">
        <v>1.4E-2</v>
      </c>
      <c r="AH636">
        <v>2</v>
      </c>
      <c r="AI636">
        <v>16782693</v>
      </c>
      <c r="AJ636">
        <v>654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ROW(Source!A391)</f>
        <v>391</v>
      </c>
      <c r="B637">
        <v>16782694</v>
      </c>
      <c r="C637">
        <v>16782685</v>
      </c>
      <c r="D637">
        <v>15203871</v>
      </c>
      <c r="E637">
        <v>1</v>
      </c>
      <c r="F637">
        <v>1</v>
      </c>
      <c r="G637">
        <v>1</v>
      </c>
      <c r="H637">
        <v>3</v>
      </c>
      <c r="I637" t="s">
        <v>1004</v>
      </c>
      <c r="J637" t="s">
        <v>1005</v>
      </c>
      <c r="K637" t="s">
        <v>1006</v>
      </c>
      <c r="L637">
        <v>1348</v>
      </c>
      <c r="N637">
        <v>1009</v>
      </c>
      <c r="O637" t="s">
        <v>193</v>
      </c>
      <c r="P637" t="s">
        <v>193</v>
      </c>
      <c r="Q637">
        <v>1000</v>
      </c>
      <c r="X637">
        <v>2.7000000000000001E-3</v>
      </c>
      <c r="Y637">
        <v>7826.9</v>
      </c>
      <c r="Z637">
        <v>0</v>
      </c>
      <c r="AA637">
        <v>0</v>
      </c>
      <c r="AB637">
        <v>0</v>
      </c>
      <c r="AC637">
        <v>0</v>
      </c>
      <c r="AD637">
        <v>1</v>
      </c>
      <c r="AE637">
        <v>0</v>
      </c>
      <c r="AF637" t="s">
        <v>6</v>
      </c>
      <c r="AG637">
        <v>2.7000000000000001E-3</v>
      </c>
      <c r="AH637">
        <v>2</v>
      </c>
      <c r="AI637">
        <v>16782694</v>
      </c>
      <c r="AJ637">
        <v>655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ROW(Source!A391)</f>
        <v>391</v>
      </c>
      <c r="B638">
        <v>16782695</v>
      </c>
      <c r="C638">
        <v>16782685</v>
      </c>
      <c r="D638">
        <v>15164559</v>
      </c>
      <c r="E638">
        <v>17</v>
      </c>
      <c r="F638">
        <v>1</v>
      </c>
      <c r="G638">
        <v>1</v>
      </c>
      <c r="H638">
        <v>3</v>
      </c>
      <c r="I638" t="s">
        <v>692</v>
      </c>
      <c r="J638" t="s">
        <v>6</v>
      </c>
      <c r="K638" t="s">
        <v>693</v>
      </c>
      <c r="L638">
        <v>1374</v>
      </c>
      <c r="N638">
        <v>1013</v>
      </c>
      <c r="O638" t="s">
        <v>694</v>
      </c>
      <c r="P638" t="s">
        <v>694</v>
      </c>
      <c r="Q638">
        <v>1</v>
      </c>
      <c r="X638">
        <v>12.08</v>
      </c>
      <c r="Y638">
        <v>1</v>
      </c>
      <c r="Z638">
        <v>0</v>
      </c>
      <c r="AA638">
        <v>0</v>
      </c>
      <c r="AB638">
        <v>0</v>
      </c>
      <c r="AC638">
        <v>0</v>
      </c>
      <c r="AD638">
        <v>1</v>
      </c>
      <c r="AE638">
        <v>0</v>
      </c>
      <c r="AF638" t="s">
        <v>6</v>
      </c>
      <c r="AG638">
        <v>12.08</v>
      </c>
      <c r="AH638">
        <v>2</v>
      </c>
      <c r="AI638">
        <v>16782695</v>
      </c>
      <c r="AJ638">
        <v>658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ROW(Source!A392)</f>
        <v>392</v>
      </c>
      <c r="B639">
        <v>16782686</v>
      </c>
      <c r="C639">
        <v>16782685</v>
      </c>
      <c r="D639">
        <v>15446300</v>
      </c>
      <c r="E639">
        <v>1</v>
      </c>
      <c r="F639">
        <v>1</v>
      </c>
      <c r="G639">
        <v>1</v>
      </c>
      <c r="H639">
        <v>1</v>
      </c>
      <c r="I639" t="s">
        <v>669</v>
      </c>
      <c r="J639" t="s">
        <v>6</v>
      </c>
      <c r="K639" t="s">
        <v>670</v>
      </c>
      <c r="L639">
        <v>1191</v>
      </c>
      <c r="N639">
        <v>1013</v>
      </c>
      <c r="O639" t="s">
        <v>660</v>
      </c>
      <c r="P639" t="s">
        <v>660</v>
      </c>
      <c r="Q639">
        <v>1</v>
      </c>
      <c r="X639">
        <v>60.88</v>
      </c>
      <c r="Y639">
        <v>0</v>
      </c>
      <c r="Z639">
        <v>0</v>
      </c>
      <c r="AA639">
        <v>0</v>
      </c>
      <c r="AB639">
        <v>9.92</v>
      </c>
      <c r="AC639">
        <v>0</v>
      </c>
      <c r="AD639">
        <v>1</v>
      </c>
      <c r="AE639">
        <v>1</v>
      </c>
      <c r="AF639" t="s">
        <v>6</v>
      </c>
      <c r="AG639">
        <v>60.88</v>
      </c>
      <c r="AH639">
        <v>2</v>
      </c>
      <c r="AI639">
        <v>16782686</v>
      </c>
      <c r="AJ639">
        <v>659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ROW(Source!A392)</f>
        <v>392</v>
      </c>
      <c r="B640">
        <v>16782687</v>
      </c>
      <c r="C640">
        <v>16782685</v>
      </c>
      <c r="D640">
        <v>15430395</v>
      </c>
      <c r="E640">
        <v>1</v>
      </c>
      <c r="F640">
        <v>1</v>
      </c>
      <c r="G640">
        <v>1</v>
      </c>
      <c r="H640">
        <v>1</v>
      </c>
      <c r="I640" t="s">
        <v>661</v>
      </c>
      <c r="J640" t="s">
        <v>6</v>
      </c>
      <c r="K640" t="s">
        <v>662</v>
      </c>
      <c r="L640">
        <v>1191</v>
      </c>
      <c r="N640">
        <v>1013</v>
      </c>
      <c r="O640" t="s">
        <v>660</v>
      </c>
      <c r="P640" t="s">
        <v>660</v>
      </c>
      <c r="Q640">
        <v>1</v>
      </c>
      <c r="X640">
        <v>0.16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1</v>
      </c>
      <c r="AE640">
        <v>2</v>
      </c>
      <c r="AF640" t="s">
        <v>6</v>
      </c>
      <c r="AG640">
        <v>0.16</v>
      </c>
      <c r="AH640">
        <v>2</v>
      </c>
      <c r="AI640">
        <v>16782687</v>
      </c>
      <c r="AJ640">
        <v>660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ROW(Source!A392)</f>
        <v>392</v>
      </c>
      <c r="B641">
        <v>16782688</v>
      </c>
      <c r="C641">
        <v>16782685</v>
      </c>
      <c r="D641">
        <v>15247680</v>
      </c>
      <c r="E641">
        <v>1</v>
      </c>
      <c r="F641">
        <v>1</v>
      </c>
      <c r="G641">
        <v>1</v>
      </c>
      <c r="H641">
        <v>2</v>
      </c>
      <c r="I641" t="s">
        <v>671</v>
      </c>
      <c r="J641" t="s">
        <v>672</v>
      </c>
      <c r="K641" t="s">
        <v>673</v>
      </c>
      <c r="L641">
        <v>1368</v>
      </c>
      <c r="N641">
        <v>1011</v>
      </c>
      <c r="O641" t="s">
        <v>666</v>
      </c>
      <c r="P641" t="s">
        <v>666</v>
      </c>
      <c r="Q641">
        <v>1</v>
      </c>
      <c r="X641">
        <v>0.08</v>
      </c>
      <c r="Y641">
        <v>0</v>
      </c>
      <c r="Z641">
        <v>111.99</v>
      </c>
      <c r="AA641">
        <v>13.5</v>
      </c>
      <c r="AB641">
        <v>0</v>
      </c>
      <c r="AC641">
        <v>0</v>
      </c>
      <c r="AD641">
        <v>1</v>
      </c>
      <c r="AE641">
        <v>0</v>
      </c>
      <c r="AF641" t="s">
        <v>6</v>
      </c>
      <c r="AG641">
        <v>0.08</v>
      </c>
      <c r="AH641">
        <v>2</v>
      </c>
      <c r="AI641">
        <v>16782688</v>
      </c>
      <c r="AJ641">
        <v>661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ROW(Source!A392)</f>
        <v>392</v>
      </c>
      <c r="B642">
        <v>16782689</v>
      </c>
      <c r="C642">
        <v>16782685</v>
      </c>
      <c r="D642">
        <v>15249073</v>
      </c>
      <c r="E642">
        <v>1</v>
      </c>
      <c r="F642">
        <v>1</v>
      </c>
      <c r="G642">
        <v>1</v>
      </c>
      <c r="H642">
        <v>2</v>
      </c>
      <c r="I642" t="s">
        <v>674</v>
      </c>
      <c r="J642" t="s">
        <v>675</v>
      </c>
      <c r="K642" t="s">
        <v>676</v>
      </c>
      <c r="L642">
        <v>1368</v>
      </c>
      <c r="N642">
        <v>1011</v>
      </c>
      <c r="O642" t="s">
        <v>666</v>
      </c>
      <c r="P642" t="s">
        <v>666</v>
      </c>
      <c r="Q642">
        <v>1</v>
      </c>
      <c r="X642">
        <v>0.08</v>
      </c>
      <c r="Y642">
        <v>0</v>
      </c>
      <c r="Z642">
        <v>65.709999999999994</v>
      </c>
      <c r="AA642">
        <v>11.6</v>
      </c>
      <c r="AB642">
        <v>0</v>
      </c>
      <c r="AC642">
        <v>0</v>
      </c>
      <c r="AD642">
        <v>1</v>
      </c>
      <c r="AE642">
        <v>0</v>
      </c>
      <c r="AF642" t="s">
        <v>6</v>
      </c>
      <c r="AG642">
        <v>0.08</v>
      </c>
      <c r="AH642">
        <v>2</v>
      </c>
      <c r="AI642">
        <v>16782689</v>
      </c>
      <c r="AJ642">
        <v>662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ROW(Source!A392)</f>
        <v>392</v>
      </c>
      <c r="B643">
        <v>16782690</v>
      </c>
      <c r="C643">
        <v>16782685</v>
      </c>
      <c r="D643">
        <v>15249377</v>
      </c>
      <c r="E643">
        <v>1</v>
      </c>
      <c r="F643">
        <v>1</v>
      </c>
      <c r="G643">
        <v>1</v>
      </c>
      <c r="H643">
        <v>2</v>
      </c>
      <c r="I643" t="s">
        <v>677</v>
      </c>
      <c r="J643" t="s">
        <v>678</v>
      </c>
      <c r="K643" t="s">
        <v>679</v>
      </c>
      <c r="L643">
        <v>1368</v>
      </c>
      <c r="N643">
        <v>1011</v>
      </c>
      <c r="O643" t="s">
        <v>666</v>
      </c>
      <c r="P643" t="s">
        <v>666</v>
      </c>
      <c r="Q643">
        <v>1</v>
      </c>
      <c r="X643">
        <v>2.97</v>
      </c>
      <c r="Y643">
        <v>0</v>
      </c>
      <c r="Z643">
        <v>8.1</v>
      </c>
      <c r="AA643">
        <v>0</v>
      </c>
      <c r="AB643">
        <v>0</v>
      </c>
      <c r="AC643">
        <v>0</v>
      </c>
      <c r="AD643">
        <v>1</v>
      </c>
      <c r="AE643">
        <v>0</v>
      </c>
      <c r="AF643" t="s">
        <v>6</v>
      </c>
      <c r="AG643">
        <v>2.97</v>
      </c>
      <c r="AH643">
        <v>2</v>
      </c>
      <c r="AI643">
        <v>16782690</v>
      </c>
      <c r="AJ643">
        <v>663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ROW(Source!A392)</f>
        <v>392</v>
      </c>
      <c r="B644">
        <v>16782691</v>
      </c>
      <c r="C644">
        <v>16782685</v>
      </c>
      <c r="D644">
        <v>15168752</v>
      </c>
      <c r="E644">
        <v>1</v>
      </c>
      <c r="F644">
        <v>1</v>
      </c>
      <c r="G644">
        <v>1</v>
      </c>
      <c r="H644">
        <v>3</v>
      </c>
      <c r="I644" t="s">
        <v>680</v>
      </c>
      <c r="J644" t="s">
        <v>681</v>
      </c>
      <c r="K644" t="s">
        <v>682</v>
      </c>
      <c r="L644">
        <v>1346</v>
      </c>
      <c r="N644">
        <v>1009</v>
      </c>
      <c r="O644" t="s">
        <v>201</v>
      </c>
      <c r="P644" t="s">
        <v>201</v>
      </c>
      <c r="Q644">
        <v>1</v>
      </c>
      <c r="X644">
        <v>2.4E-2</v>
      </c>
      <c r="Y644">
        <v>10.57</v>
      </c>
      <c r="Z644">
        <v>0</v>
      </c>
      <c r="AA644">
        <v>0</v>
      </c>
      <c r="AB644">
        <v>0</v>
      </c>
      <c r="AC644">
        <v>0</v>
      </c>
      <c r="AD644">
        <v>1</v>
      </c>
      <c r="AE644">
        <v>0</v>
      </c>
      <c r="AF644" t="s">
        <v>6</v>
      </c>
      <c r="AG644">
        <v>2.4E-2</v>
      </c>
      <c r="AH644">
        <v>2</v>
      </c>
      <c r="AI644">
        <v>16782691</v>
      </c>
      <c r="AJ644">
        <v>664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ROW(Source!A392)</f>
        <v>392</v>
      </c>
      <c r="B645">
        <v>16782692</v>
      </c>
      <c r="C645">
        <v>16782685</v>
      </c>
      <c r="D645">
        <v>15169942</v>
      </c>
      <c r="E645">
        <v>1</v>
      </c>
      <c r="F645">
        <v>1</v>
      </c>
      <c r="G645">
        <v>1</v>
      </c>
      <c r="H645">
        <v>3</v>
      </c>
      <c r="I645" t="s">
        <v>683</v>
      </c>
      <c r="J645" t="s">
        <v>684</v>
      </c>
      <c r="K645" t="s">
        <v>685</v>
      </c>
      <c r="L645">
        <v>1346</v>
      </c>
      <c r="N645">
        <v>1009</v>
      </c>
      <c r="O645" t="s">
        <v>201</v>
      </c>
      <c r="P645" t="s">
        <v>201</v>
      </c>
      <c r="Q645">
        <v>1</v>
      </c>
      <c r="X645">
        <v>2.73</v>
      </c>
      <c r="Y645">
        <v>9.0399999999999991</v>
      </c>
      <c r="Z645">
        <v>0</v>
      </c>
      <c r="AA645">
        <v>0</v>
      </c>
      <c r="AB645">
        <v>0</v>
      </c>
      <c r="AC645">
        <v>0</v>
      </c>
      <c r="AD645">
        <v>1</v>
      </c>
      <c r="AE645">
        <v>0</v>
      </c>
      <c r="AF645" t="s">
        <v>6</v>
      </c>
      <c r="AG645">
        <v>2.73</v>
      </c>
      <c r="AH645">
        <v>2</v>
      </c>
      <c r="AI645">
        <v>16782692</v>
      </c>
      <c r="AJ645">
        <v>665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ROW(Source!A392)</f>
        <v>392</v>
      </c>
      <c r="B646">
        <v>16782693</v>
      </c>
      <c r="C646">
        <v>16782685</v>
      </c>
      <c r="D646">
        <v>15191488</v>
      </c>
      <c r="E646">
        <v>1</v>
      </c>
      <c r="F646">
        <v>1</v>
      </c>
      <c r="G646">
        <v>1</v>
      </c>
      <c r="H646">
        <v>3</v>
      </c>
      <c r="I646" t="s">
        <v>1001</v>
      </c>
      <c r="J646" t="s">
        <v>1002</v>
      </c>
      <c r="K646" t="s">
        <v>1003</v>
      </c>
      <c r="L646">
        <v>1348</v>
      </c>
      <c r="N646">
        <v>1009</v>
      </c>
      <c r="O646" t="s">
        <v>193</v>
      </c>
      <c r="P646" t="s">
        <v>193</v>
      </c>
      <c r="Q646">
        <v>1000</v>
      </c>
      <c r="X646">
        <v>1.4E-2</v>
      </c>
      <c r="Y646">
        <v>5000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0</v>
      </c>
      <c r="AF646" t="s">
        <v>6</v>
      </c>
      <c r="AG646">
        <v>1.4E-2</v>
      </c>
      <c r="AH646">
        <v>2</v>
      </c>
      <c r="AI646">
        <v>16782693</v>
      </c>
      <c r="AJ646">
        <v>666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ROW(Source!A392)</f>
        <v>392</v>
      </c>
      <c r="B647">
        <v>16782694</v>
      </c>
      <c r="C647">
        <v>16782685</v>
      </c>
      <c r="D647">
        <v>15203871</v>
      </c>
      <c r="E647">
        <v>1</v>
      </c>
      <c r="F647">
        <v>1</v>
      </c>
      <c r="G647">
        <v>1</v>
      </c>
      <c r="H647">
        <v>3</v>
      </c>
      <c r="I647" t="s">
        <v>1004</v>
      </c>
      <c r="J647" t="s">
        <v>1005</v>
      </c>
      <c r="K647" t="s">
        <v>1006</v>
      </c>
      <c r="L647">
        <v>1348</v>
      </c>
      <c r="N647">
        <v>1009</v>
      </c>
      <c r="O647" t="s">
        <v>193</v>
      </c>
      <c r="P647" t="s">
        <v>193</v>
      </c>
      <c r="Q647">
        <v>1000</v>
      </c>
      <c r="X647">
        <v>2.7000000000000001E-3</v>
      </c>
      <c r="Y647">
        <v>7826.9</v>
      </c>
      <c r="Z647">
        <v>0</v>
      </c>
      <c r="AA647">
        <v>0</v>
      </c>
      <c r="AB647">
        <v>0</v>
      </c>
      <c r="AC647">
        <v>0</v>
      </c>
      <c r="AD647">
        <v>1</v>
      </c>
      <c r="AE647">
        <v>0</v>
      </c>
      <c r="AF647" t="s">
        <v>6</v>
      </c>
      <c r="AG647">
        <v>2.7000000000000001E-3</v>
      </c>
      <c r="AH647">
        <v>2</v>
      </c>
      <c r="AI647">
        <v>16782694</v>
      </c>
      <c r="AJ647">
        <v>667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ROW(Source!A392)</f>
        <v>392</v>
      </c>
      <c r="B648">
        <v>16782695</v>
      </c>
      <c r="C648">
        <v>16782685</v>
      </c>
      <c r="D648">
        <v>15164559</v>
      </c>
      <c r="E648">
        <v>17</v>
      </c>
      <c r="F648">
        <v>1</v>
      </c>
      <c r="G648">
        <v>1</v>
      </c>
      <c r="H648">
        <v>3</v>
      </c>
      <c r="I648" t="s">
        <v>692</v>
      </c>
      <c r="J648" t="s">
        <v>6</v>
      </c>
      <c r="K648" t="s">
        <v>693</v>
      </c>
      <c r="L648">
        <v>1374</v>
      </c>
      <c r="N648">
        <v>1013</v>
      </c>
      <c r="O648" t="s">
        <v>694</v>
      </c>
      <c r="P648" t="s">
        <v>694</v>
      </c>
      <c r="Q648">
        <v>1</v>
      </c>
      <c r="X648">
        <v>12.08</v>
      </c>
      <c r="Y648">
        <v>1</v>
      </c>
      <c r="Z648">
        <v>0</v>
      </c>
      <c r="AA648">
        <v>0</v>
      </c>
      <c r="AB648">
        <v>0</v>
      </c>
      <c r="AC648">
        <v>0</v>
      </c>
      <c r="AD648">
        <v>1</v>
      </c>
      <c r="AE648">
        <v>0</v>
      </c>
      <c r="AF648" t="s">
        <v>6</v>
      </c>
      <c r="AG648">
        <v>12.08</v>
      </c>
      <c r="AH648">
        <v>2</v>
      </c>
      <c r="AI648">
        <v>16782695</v>
      </c>
      <c r="AJ648">
        <v>670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ROW(Source!A397)</f>
        <v>397</v>
      </c>
      <c r="B649">
        <v>16782705</v>
      </c>
      <c r="C649">
        <v>16782704</v>
      </c>
      <c r="D649">
        <v>15446300</v>
      </c>
      <c r="E649">
        <v>1</v>
      </c>
      <c r="F649">
        <v>1</v>
      </c>
      <c r="G649">
        <v>1</v>
      </c>
      <c r="H649">
        <v>1</v>
      </c>
      <c r="I649" t="s">
        <v>669</v>
      </c>
      <c r="J649" t="s">
        <v>6</v>
      </c>
      <c r="K649" t="s">
        <v>670</v>
      </c>
      <c r="L649">
        <v>1191</v>
      </c>
      <c r="N649">
        <v>1013</v>
      </c>
      <c r="O649" t="s">
        <v>660</v>
      </c>
      <c r="P649" t="s">
        <v>660</v>
      </c>
      <c r="Q649">
        <v>1</v>
      </c>
      <c r="X649">
        <v>253.6</v>
      </c>
      <c r="Y649">
        <v>0</v>
      </c>
      <c r="Z649">
        <v>0</v>
      </c>
      <c r="AA649">
        <v>0</v>
      </c>
      <c r="AB649">
        <v>9.92</v>
      </c>
      <c r="AC649">
        <v>0</v>
      </c>
      <c r="AD649">
        <v>1</v>
      </c>
      <c r="AE649">
        <v>1</v>
      </c>
      <c r="AF649" t="s">
        <v>6</v>
      </c>
      <c r="AG649">
        <v>253.6</v>
      </c>
      <c r="AH649">
        <v>2</v>
      </c>
      <c r="AI649">
        <v>16782705</v>
      </c>
      <c r="AJ649">
        <v>671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ROW(Source!A397)</f>
        <v>397</v>
      </c>
      <c r="B650">
        <v>16782706</v>
      </c>
      <c r="C650">
        <v>16782704</v>
      </c>
      <c r="D650">
        <v>15430395</v>
      </c>
      <c r="E650">
        <v>1</v>
      </c>
      <c r="F650">
        <v>1</v>
      </c>
      <c r="G650">
        <v>1</v>
      </c>
      <c r="H650">
        <v>1</v>
      </c>
      <c r="I650" t="s">
        <v>661</v>
      </c>
      <c r="J650" t="s">
        <v>6</v>
      </c>
      <c r="K650" t="s">
        <v>662</v>
      </c>
      <c r="L650">
        <v>1191</v>
      </c>
      <c r="N650">
        <v>1013</v>
      </c>
      <c r="O650" t="s">
        <v>660</v>
      </c>
      <c r="P650" t="s">
        <v>660</v>
      </c>
      <c r="Q650">
        <v>1</v>
      </c>
      <c r="X650">
        <v>1.98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2</v>
      </c>
      <c r="AF650" t="s">
        <v>6</v>
      </c>
      <c r="AG650">
        <v>1.98</v>
      </c>
      <c r="AH650">
        <v>2</v>
      </c>
      <c r="AI650">
        <v>16782706</v>
      </c>
      <c r="AJ650">
        <v>672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ROW(Source!A397)</f>
        <v>397</v>
      </c>
      <c r="B651">
        <v>16782707</v>
      </c>
      <c r="C651">
        <v>16782704</v>
      </c>
      <c r="D651">
        <v>15247680</v>
      </c>
      <c r="E651">
        <v>1</v>
      </c>
      <c r="F651">
        <v>1</v>
      </c>
      <c r="G651">
        <v>1</v>
      </c>
      <c r="H651">
        <v>2</v>
      </c>
      <c r="I651" t="s">
        <v>671</v>
      </c>
      <c r="J651" t="s">
        <v>672</v>
      </c>
      <c r="K651" t="s">
        <v>673</v>
      </c>
      <c r="L651">
        <v>1368</v>
      </c>
      <c r="N651">
        <v>1011</v>
      </c>
      <c r="O651" t="s">
        <v>666</v>
      </c>
      <c r="P651" t="s">
        <v>666</v>
      </c>
      <c r="Q651">
        <v>1</v>
      </c>
      <c r="X651">
        <v>0.99</v>
      </c>
      <c r="Y651">
        <v>0</v>
      </c>
      <c r="Z651">
        <v>111.99</v>
      </c>
      <c r="AA651">
        <v>13.5</v>
      </c>
      <c r="AB651">
        <v>0</v>
      </c>
      <c r="AC651">
        <v>0</v>
      </c>
      <c r="AD651">
        <v>1</v>
      </c>
      <c r="AE651">
        <v>0</v>
      </c>
      <c r="AF651" t="s">
        <v>6</v>
      </c>
      <c r="AG651">
        <v>0.99</v>
      </c>
      <c r="AH651">
        <v>2</v>
      </c>
      <c r="AI651">
        <v>16782707</v>
      </c>
      <c r="AJ651">
        <v>673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ROW(Source!A397)</f>
        <v>397</v>
      </c>
      <c r="B652">
        <v>16782708</v>
      </c>
      <c r="C652">
        <v>16782704</v>
      </c>
      <c r="D652">
        <v>15249073</v>
      </c>
      <c r="E652">
        <v>1</v>
      </c>
      <c r="F652">
        <v>1</v>
      </c>
      <c r="G652">
        <v>1</v>
      </c>
      <c r="H652">
        <v>2</v>
      </c>
      <c r="I652" t="s">
        <v>674</v>
      </c>
      <c r="J652" t="s">
        <v>675</v>
      </c>
      <c r="K652" t="s">
        <v>676</v>
      </c>
      <c r="L652">
        <v>1368</v>
      </c>
      <c r="N652">
        <v>1011</v>
      </c>
      <c r="O652" t="s">
        <v>666</v>
      </c>
      <c r="P652" t="s">
        <v>666</v>
      </c>
      <c r="Q652">
        <v>1</v>
      </c>
      <c r="X652">
        <v>0.99</v>
      </c>
      <c r="Y652">
        <v>0</v>
      </c>
      <c r="Z652">
        <v>65.709999999999994</v>
      </c>
      <c r="AA652">
        <v>11.6</v>
      </c>
      <c r="AB652">
        <v>0</v>
      </c>
      <c r="AC652">
        <v>0</v>
      </c>
      <c r="AD652">
        <v>1</v>
      </c>
      <c r="AE652">
        <v>0</v>
      </c>
      <c r="AF652" t="s">
        <v>6</v>
      </c>
      <c r="AG652">
        <v>0.99</v>
      </c>
      <c r="AH652">
        <v>2</v>
      </c>
      <c r="AI652">
        <v>16782708</v>
      </c>
      <c r="AJ652">
        <v>674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ROW(Source!A397)</f>
        <v>397</v>
      </c>
      <c r="B653">
        <v>16782709</v>
      </c>
      <c r="C653">
        <v>16782704</v>
      </c>
      <c r="D653">
        <v>15249377</v>
      </c>
      <c r="E653">
        <v>1</v>
      </c>
      <c r="F653">
        <v>1</v>
      </c>
      <c r="G653">
        <v>1</v>
      </c>
      <c r="H653">
        <v>2</v>
      </c>
      <c r="I653" t="s">
        <v>677</v>
      </c>
      <c r="J653" t="s">
        <v>678</v>
      </c>
      <c r="K653" t="s">
        <v>679</v>
      </c>
      <c r="L653">
        <v>1368</v>
      </c>
      <c r="N653">
        <v>1011</v>
      </c>
      <c r="O653" t="s">
        <v>666</v>
      </c>
      <c r="P653" t="s">
        <v>666</v>
      </c>
      <c r="Q653">
        <v>1</v>
      </c>
      <c r="X653">
        <v>1.1399999999999999</v>
      </c>
      <c r="Y653">
        <v>0</v>
      </c>
      <c r="Z653">
        <v>8.1</v>
      </c>
      <c r="AA653">
        <v>0</v>
      </c>
      <c r="AB653">
        <v>0</v>
      </c>
      <c r="AC653">
        <v>0</v>
      </c>
      <c r="AD653">
        <v>1</v>
      </c>
      <c r="AE653">
        <v>0</v>
      </c>
      <c r="AF653" t="s">
        <v>6</v>
      </c>
      <c r="AG653">
        <v>1.1399999999999999</v>
      </c>
      <c r="AH653">
        <v>2</v>
      </c>
      <c r="AI653">
        <v>16782709</v>
      </c>
      <c r="AJ653">
        <v>675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ROW(Source!A397)</f>
        <v>397</v>
      </c>
      <c r="B654">
        <v>16782710</v>
      </c>
      <c r="C654">
        <v>16782704</v>
      </c>
      <c r="D654">
        <v>15250106</v>
      </c>
      <c r="E654">
        <v>1</v>
      </c>
      <c r="F654">
        <v>1</v>
      </c>
      <c r="G654">
        <v>1</v>
      </c>
      <c r="H654">
        <v>2</v>
      </c>
      <c r="I654" t="s">
        <v>1007</v>
      </c>
      <c r="J654" t="s">
        <v>1008</v>
      </c>
      <c r="K654" t="s">
        <v>1009</v>
      </c>
      <c r="L654">
        <v>1368</v>
      </c>
      <c r="N654">
        <v>1011</v>
      </c>
      <c r="O654" t="s">
        <v>666</v>
      </c>
      <c r="P654" t="s">
        <v>666</v>
      </c>
      <c r="Q654">
        <v>1</v>
      </c>
      <c r="X654">
        <v>0.7</v>
      </c>
      <c r="Y654">
        <v>0</v>
      </c>
      <c r="Z654">
        <v>2.36</v>
      </c>
      <c r="AA654">
        <v>0</v>
      </c>
      <c r="AB654">
        <v>0</v>
      </c>
      <c r="AC654">
        <v>0</v>
      </c>
      <c r="AD654">
        <v>1</v>
      </c>
      <c r="AE654">
        <v>0</v>
      </c>
      <c r="AF654" t="s">
        <v>6</v>
      </c>
      <c r="AG654">
        <v>0.7</v>
      </c>
      <c r="AH654">
        <v>2</v>
      </c>
      <c r="AI654">
        <v>16782710</v>
      </c>
      <c r="AJ654">
        <v>676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ROW(Source!A397)</f>
        <v>397</v>
      </c>
      <c r="B655">
        <v>16782711</v>
      </c>
      <c r="C655">
        <v>16782704</v>
      </c>
      <c r="D655">
        <v>15167588</v>
      </c>
      <c r="E655">
        <v>1</v>
      </c>
      <c r="F655">
        <v>1</v>
      </c>
      <c r="G655">
        <v>1</v>
      </c>
      <c r="H655">
        <v>3</v>
      </c>
      <c r="I655" t="s">
        <v>950</v>
      </c>
      <c r="J655" t="s">
        <v>951</v>
      </c>
      <c r="K655" t="s">
        <v>952</v>
      </c>
      <c r="L655">
        <v>1346</v>
      </c>
      <c r="N655">
        <v>1009</v>
      </c>
      <c r="O655" t="s">
        <v>201</v>
      </c>
      <c r="P655" t="s">
        <v>201</v>
      </c>
      <c r="Q655">
        <v>1</v>
      </c>
      <c r="X655">
        <v>0.42</v>
      </c>
      <c r="Y655">
        <v>30.4</v>
      </c>
      <c r="Z655">
        <v>0</v>
      </c>
      <c r="AA655">
        <v>0</v>
      </c>
      <c r="AB655">
        <v>0</v>
      </c>
      <c r="AC655">
        <v>0</v>
      </c>
      <c r="AD655">
        <v>1</v>
      </c>
      <c r="AE655">
        <v>0</v>
      </c>
      <c r="AF655" t="s">
        <v>6</v>
      </c>
      <c r="AG655">
        <v>0.42</v>
      </c>
      <c r="AH655">
        <v>2</v>
      </c>
      <c r="AI655">
        <v>16782711</v>
      </c>
      <c r="AJ655">
        <v>677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ROW(Source!A397)</f>
        <v>397</v>
      </c>
      <c r="B656">
        <v>16782712</v>
      </c>
      <c r="C656">
        <v>16782704</v>
      </c>
      <c r="D656">
        <v>15167600</v>
      </c>
      <c r="E656">
        <v>1</v>
      </c>
      <c r="F656">
        <v>1</v>
      </c>
      <c r="G656">
        <v>1</v>
      </c>
      <c r="H656">
        <v>3</v>
      </c>
      <c r="I656" t="s">
        <v>1010</v>
      </c>
      <c r="J656" t="s">
        <v>1011</v>
      </c>
      <c r="K656" t="s">
        <v>1012</v>
      </c>
      <c r="L656">
        <v>1308</v>
      </c>
      <c r="N656">
        <v>1003</v>
      </c>
      <c r="O656" t="s">
        <v>30</v>
      </c>
      <c r="P656" t="s">
        <v>30</v>
      </c>
      <c r="Q656">
        <v>100</v>
      </c>
      <c r="X656">
        <v>0.1</v>
      </c>
      <c r="Y656">
        <v>120</v>
      </c>
      <c r="Z656">
        <v>0</v>
      </c>
      <c r="AA656">
        <v>0</v>
      </c>
      <c r="AB656">
        <v>0</v>
      </c>
      <c r="AC656">
        <v>0</v>
      </c>
      <c r="AD656">
        <v>1</v>
      </c>
      <c r="AE656">
        <v>0</v>
      </c>
      <c r="AF656" t="s">
        <v>6</v>
      </c>
      <c r="AG656">
        <v>0.1</v>
      </c>
      <c r="AH656">
        <v>2</v>
      </c>
      <c r="AI656">
        <v>16782712</v>
      </c>
      <c r="AJ656">
        <v>678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ROW(Source!A397)</f>
        <v>397</v>
      </c>
      <c r="B657">
        <v>16782713</v>
      </c>
      <c r="C657">
        <v>16782704</v>
      </c>
      <c r="D657">
        <v>15168752</v>
      </c>
      <c r="E657">
        <v>1</v>
      </c>
      <c r="F657">
        <v>1</v>
      </c>
      <c r="G657">
        <v>1</v>
      </c>
      <c r="H657">
        <v>3</v>
      </c>
      <c r="I657" t="s">
        <v>680</v>
      </c>
      <c r="J657" t="s">
        <v>681</v>
      </c>
      <c r="K657" t="s">
        <v>682</v>
      </c>
      <c r="L657">
        <v>1346</v>
      </c>
      <c r="N657">
        <v>1009</v>
      </c>
      <c r="O657" t="s">
        <v>201</v>
      </c>
      <c r="P657" t="s">
        <v>201</v>
      </c>
      <c r="Q657">
        <v>1</v>
      </c>
      <c r="X657">
        <v>2.1</v>
      </c>
      <c r="Y657">
        <v>10.57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0</v>
      </c>
      <c r="AF657" t="s">
        <v>6</v>
      </c>
      <c r="AG657">
        <v>2.1</v>
      </c>
      <c r="AH657">
        <v>2</v>
      </c>
      <c r="AI657">
        <v>16782713</v>
      </c>
      <c r="AJ657">
        <v>679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ROW(Source!A397)</f>
        <v>397</v>
      </c>
      <c r="B658">
        <v>16782714</v>
      </c>
      <c r="C658">
        <v>16782704</v>
      </c>
      <c r="D658">
        <v>15169942</v>
      </c>
      <c r="E658">
        <v>1</v>
      </c>
      <c r="F658">
        <v>1</v>
      </c>
      <c r="G658">
        <v>1</v>
      </c>
      <c r="H658">
        <v>3</v>
      </c>
      <c r="I658" t="s">
        <v>683</v>
      </c>
      <c r="J658" t="s">
        <v>684</v>
      </c>
      <c r="K658" t="s">
        <v>685</v>
      </c>
      <c r="L658">
        <v>1346</v>
      </c>
      <c r="N658">
        <v>1009</v>
      </c>
      <c r="O658" t="s">
        <v>201</v>
      </c>
      <c r="P658" t="s">
        <v>201</v>
      </c>
      <c r="Q658">
        <v>1</v>
      </c>
      <c r="X658">
        <v>10.4</v>
      </c>
      <c r="Y658">
        <v>9.0399999999999991</v>
      </c>
      <c r="Z658">
        <v>0</v>
      </c>
      <c r="AA658">
        <v>0</v>
      </c>
      <c r="AB658">
        <v>0</v>
      </c>
      <c r="AC658">
        <v>0</v>
      </c>
      <c r="AD658">
        <v>1</v>
      </c>
      <c r="AE658">
        <v>0</v>
      </c>
      <c r="AF658" t="s">
        <v>6</v>
      </c>
      <c r="AG658">
        <v>10.4</v>
      </c>
      <c r="AH658">
        <v>2</v>
      </c>
      <c r="AI658">
        <v>16782714</v>
      </c>
      <c r="AJ658">
        <v>680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ROW(Source!A397)</f>
        <v>397</v>
      </c>
      <c r="B659">
        <v>16782715</v>
      </c>
      <c r="C659">
        <v>16782704</v>
      </c>
      <c r="D659">
        <v>15173387</v>
      </c>
      <c r="E659">
        <v>1</v>
      </c>
      <c r="F659">
        <v>1</v>
      </c>
      <c r="G659">
        <v>1</v>
      </c>
      <c r="H659">
        <v>3</v>
      </c>
      <c r="I659" t="s">
        <v>1013</v>
      </c>
      <c r="J659" t="s">
        <v>1014</v>
      </c>
      <c r="K659" t="s">
        <v>1015</v>
      </c>
      <c r="L659">
        <v>1348</v>
      </c>
      <c r="N659">
        <v>1009</v>
      </c>
      <c r="O659" t="s">
        <v>193</v>
      </c>
      <c r="P659" t="s">
        <v>193</v>
      </c>
      <c r="Q659">
        <v>1000</v>
      </c>
      <c r="X659">
        <v>5.0000000000000001E-3</v>
      </c>
      <c r="Y659">
        <v>1470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0</v>
      </c>
      <c r="AF659" t="s">
        <v>6</v>
      </c>
      <c r="AG659">
        <v>5.0000000000000001E-3</v>
      </c>
      <c r="AH659">
        <v>2</v>
      </c>
      <c r="AI659">
        <v>16782715</v>
      </c>
      <c r="AJ659">
        <v>681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ROW(Source!A397)</f>
        <v>397</v>
      </c>
      <c r="B660">
        <v>16782716</v>
      </c>
      <c r="C660">
        <v>16782704</v>
      </c>
      <c r="D660">
        <v>15191211</v>
      </c>
      <c r="E660">
        <v>1</v>
      </c>
      <c r="F660">
        <v>1</v>
      </c>
      <c r="G660">
        <v>1</v>
      </c>
      <c r="H660">
        <v>3</v>
      </c>
      <c r="I660" t="s">
        <v>1016</v>
      </c>
      <c r="J660" t="s">
        <v>1017</v>
      </c>
      <c r="K660" t="s">
        <v>1018</v>
      </c>
      <c r="L660">
        <v>1348</v>
      </c>
      <c r="N660">
        <v>1009</v>
      </c>
      <c r="O660" t="s">
        <v>193</v>
      </c>
      <c r="P660" t="s">
        <v>193</v>
      </c>
      <c r="Q660">
        <v>1000</v>
      </c>
      <c r="X660">
        <v>0.56000000000000005</v>
      </c>
      <c r="Y660">
        <v>5230.01</v>
      </c>
      <c r="Z660">
        <v>0</v>
      </c>
      <c r="AA660">
        <v>0</v>
      </c>
      <c r="AB660">
        <v>0</v>
      </c>
      <c r="AC660">
        <v>0</v>
      </c>
      <c r="AD660">
        <v>1</v>
      </c>
      <c r="AE660">
        <v>0</v>
      </c>
      <c r="AF660" t="s">
        <v>6</v>
      </c>
      <c r="AG660">
        <v>0.56000000000000005</v>
      </c>
      <c r="AH660">
        <v>2</v>
      </c>
      <c r="AI660">
        <v>16782716</v>
      </c>
      <c r="AJ660">
        <v>682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ROW(Source!A397)</f>
        <v>397</v>
      </c>
      <c r="B661">
        <v>16782717</v>
      </c>
      <c r="C661">
        <v>16782704</v>
      </c>
      <c r="D661">
        <v>15203834</v>
      </c>
      <c r="E661">
        <v>1</v>
      </c>
      <c r="F661">
        <v>1</v>
      </c>
      <c r="G661">
        <v>1</v>
      </c>
      <c r="H661">
        <v>3</v>
      </c>
      <c r="I661" t="s">
        <v>689</v>
      </c>
      <c r="J661" t="s">
        <v>690</v>
      </c>
      <c r="K661" t="s">
        <v>691</v>
      </c>
      <c r="L661">
        <v>1346</v>
      </c>
      <c r="N661">
        <v>1009</v>
      </c>
      <c r="O661" t="s">
        <v>201</v>
      </c>
      <c r="P661" t="s">
        <v>201</v>
      </c>
      <c r="Q661">
        <v>1</v>
      </c>
      <c r="X661">
        <v>3</v>
      </c>
      <c r="Y661">
        <v>28.6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6</v>
      </c>
      <c r="AG661">
        <v>3</v>
      </c>
      <c r="AH661">
        <v>2</v>
      </c>
      <c r="AI661">
        <v>16782717</v>
      </c>
      <c r="AJ661">
        <v>683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ROW(Source!A397)</f>
        <v>397</v>
      </c>
      <c r="B662">
        <v>16782718</v>
      </c>
      <c r="C662">
        <v>16782704</v>
      </c>
      <c r="D662">
        <v>15164559</v>
      </c>
      <c r="E662">
        <v>17</v>
      </c>
      <c r="F662">
        <v>1</v>
      </c>
      <c r="G662">
        <v>1</v>
      </c>
      <c r="H662">
        <v>3</v>
      </c>
      <c r="I662" t="s">
        <v>692</v>
      </c>
      <c r="J662" t="s">
        <v>6</v>
      </c>
      <c r="K662" t="s">
        <v>693</v>
      </c>
      <c r="L662">
        <v>1374</v>
      </c>
      <c r="N662">
        <v>1013</v>
      </c>
      <c r="O662" t="s">
        <v>694</v>
      </c>
      <c r="P662" t="s">
        <v>694</v>
      </c>
      <c r="Q662">
        <v>1</v>
      </c>
      <c r="X662">
        <v>50.31</v>
      </c>
      <c r="Y662">
        <v>1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0</v>
      </c>
      <c r="AF662" t="s">
        <v>6</v>
      </c>
      <c r="AG662">
        <v>50.31</v>
      </c>
      <c r="AH662">
        <v>2</v>
      </c>
      <c r="AI662">
        <v>16782718</v>
      </c>
      <c r="AJ662">
        <v>685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ROW(Source!A398)</f>
        <v>398</v>
      </c>
      <c r="B663">
        <v>16782705</v>
      </c>
      <c r="C663">
        <v>16782704</v>
      </c>
      <c r="D663">
        <v>15446300</v>
      </c>
      <c r="E663">
        <v>1</v>
      </c>
      <c r="F663">
        <v>1</v>
      </c>
      <c r="G663">
        <v>1</v>
      </c>
      <c r="H663">
        <v>1</v>
      </c>
      <c r="I663" t="s">
        <v>669</v>
      </c>
      <c r="J663" t="s">
        <v>6</v>
      </c>
      <c r="K663" t="s">
        <v>670</v>
      </c>
      <c r="L663">
        <v>1191</v>
      </c>
      <c r="N663">
        <v>1013</v>
      </c>
      <c r="O663" t="s">
        <v>660</v>
      </c>
      <c r="P663" t="s">
        <v>660</v>
      </c>
      <c r="Q663">
        <v>1</v>
      </c>
      <c r="X663">
        <v>253.6</v>
      </c>
      <c r="Y663">
        <v>0</v>
      </c>
      <c r="Z663">
        <v>0</v>
      </c>
      <c r="AA663">
        <v>0</v>
      </c>
      <c r="AB663">
        <v>9.92</v>
      </c>
      <c r="AC663">
        <v>0</v>
      </c>
      <c r="AD663">
        <v>1</v>
      </c>
      <c r="AE663">
        <v>1</v>
      </c>
      <c r="AF663" t="s">
        <v>6</v>
      </c>
      <c r="AG663">
        <v>253.6</v>
      </c>
      <c r="AH663">
        <v>2</v>
      </c>
      <c r="AI663">
        <v>16782705</v>
      </c>
      <c r="AJ663">
        <v>686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ROW(Source!A398)</f>
        <v>398</v>
      </c>
      <c r="B664">
        <v>16782706</v>
      </c>
      <c r="C664">
        <v>16782704</v>
      </c>
      <c r="D664">
        <v>15430395</v>
      </c>
      <c r="E664">
        <v>1</v>
      </c>
      <c r="F664">
        <v>1</v>
      </c>
      <c r="G664">
        <v>1</v>
      </c>
      <c r="H664">
        <v>1</v>
      </c>
      <c r="I664" t="s">
        <v>661</v>
      </c>
      <c r="J664" t="s">
        <v>6</v>
      </c>
      <c r="K664" t="s">
        <v>662</v>
      </c>
      <c r="L664">
        <v>1191</v>
      </c>
      <c r="N664">
        <v>1013</v>
      </c>
      <c r="O664" t="s">
        <v>660</v>
      </c>
      <c r="P664" t="s">
        <v>660</v>
      </c>
      <c r="Q664">
        <v>1</v>
      </c>
      <c r="X664">
        <v>1.98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2</v>
      </c>
      <c r="AF664" t="s">
        <v>6</v>
      </c>
      <c r="AG664">
        <v>1.98</v>
      </c>
      <c r="AH664">
        <v>2</v>
      </c>
      <c r="AI664">
        <v>16782706</v>
      </c>
      <c r="AJ664">
        <v>687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ROW(Source!A398)</f>
        <v>398</v>
      </c>
      <c r="B665">
        <v>16782707</v>
      </c>
      <c r="C665">
        <v>16782704</v>
      </c>
      <c r="D665">
        <v>15247680</v>
      </c>
      <c r="E665">
        <v>1</v>
      </c>
      <c r="F665">
        <v>1</v>
      </c>
      <c r="G665">
        <v>1</v>
      </c>
      <c r="H665">
        <v>2</v>
      </c>
      <c r="I665" t="s">
        <v>671</v>
      </c>
      <c r="J665" t="s">
        <v>672</v>
      </c>
      <c r="K665" t="s">
        <v>673</v>
      </c>
      <c r="L665">
        <v>1368</v>
      </c>
      <c r="N665">
        <v>1011</v>
      </c>
      <c r="O665" t="s">
        <v>666</v>
      </c>
      <c r="P665" t="s">
        <v>666</v>
      </c>
      <c r="Q665">
        <v>1</v>
      </c>
      <c r="X665">
        <v>0.99</v>
      </c>
      <c r="Y665">
        <v>0</v>
      </c>
      <c r="Z665">
        <v>111.99</v>
      </c>
      <c r="AA665">
        <v>13.5</v>
      </c>
      <c r="AB665">
        <v>0</v>
      </c>
      <c r="AC665">
        <v>0</v>
      </c>
      <c r="AD665">
        <v>1</v>
      </c>
      <c r="AE665">
        <v>0</v>
      </c>
      <c r="AF665" t="s">
        <v>6</v>
      </c>
      <c r="AG665">
        <v>0.99</v>
      </c>
      <c r="AH665">
        <v>2</v>
      </c>
      <c r="AI665">
        <v>16782707</v>
      </c>
      <c r="AJ665">
        <v>688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ROW(Source!A398)</f>
        <v>398</v>
      </c>
      <c r="B666">
        <v>16782708</v>
      </c>
      <c r="C666">
        <v>16782704</v>
      </c>
      <c r="D666">
        <v>15249073</v>
      </c>
      <c r="E666">
        <v>1</v>
      </c>
      <c r="F666">
        <v>1</v>
      </c>
      <c r="G666">
        <v>1</v>
      </c>
      <c r="H666">
        <v>2</v>
      </c>
      <c r="I666" t="s">
        <v>674</v>
      </c>
      <c r="J666" t="s">
        <v>675</v>
      </c>
      <c r="K666" t="s">
        <v>676</v>
      </c>
      <c r="L666">
        <v>1368</v>
      </c>
      <c r="N666">
        <v>1011</v>
      </c>
      <c r="O666" t="s">
        <v>666</v>
      </c>
      <c r="P666" t="s">
        <v>666</v>
      </c>
      <c r="Q666">
        <v>1</v>
      </c>
      <c r="X666">
        <v>0.99</v>
      </c>
      <c r="Y666">
        <v>0</v>
      </c>
      <c r="Z666">
        <v>65.709999999999994</v>
      </c>
      <c r="AA666">
        <v>11.6</v>
      </c>
      <c r="AB666">
        <v>0</v>
      </c>
      <c r="AC666">
        <v>0</v>
      </c>
      <c r="AD666">
        <v>1</v>
      </c>
      <c r="AE666">
        <v>0</v>
      </c>
      <c r="AF666" t="s">
        <v>6</v>
      </c>
      <c r="AG666">
        <v>0.99</v>
      </c>
      <c r="AH666">
        <v>2</v>
      </c>
      <c r="AI666">
        <v>16782708</v>
      </c>
      <c r="AJ666">
        <v>689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ROW(Source!A398)</f>
        <v>398</v>
      </c>
      <c r="B667">
        <v>16782709</v>
      </c>
      <c r="C667">
        <v>16782704</v>
      </c>
      <c r="D667">
        <v>15249377</v>
      </c>
      <c r="E667">
        <v>1</v>
      </c>
      <c r="F667">
        <v>1</v>
      </c>
      <c r="G667">
        <v>1</v>
      </c>
      <c r="H667">
        <v>2</v>
      </c>
      <c r="I667" t="s">
        <v>677</v>
      </c>
      <c r="J667" t="s">
        <v>678</v>
      </c>
      <c r="K667" t="s">
        <v>679</v>
      </c>
      <c r="L667">
        <v>1368</v>
      </c>
      <c r="N667">
        <v>1011</v>
      </c>
      <c r="O667" t="s">
        <v>666</v>
      </c>
      <c r="P667" t="s">
        <v>666</v>
      </c>
      <c r="Q667">
        <v>1</v>
      </c>
      <c r="X667">
        <v>1.1399999999999999</v>
      </c>
      <c r="Y667">
        <v>0</v>
      </c>
      <c r="Z667">
        <v>8.1</v>
      </c>
      <c r="AA667">
        <v>0</v>
      </c>
      <c r="AB667">
        <v>0</v>
      </c>
      <c r="AC667">
        <v>0</v>
      </c>
      <c r="AD667">
        <v>1</v>
      </c>
      <c r="AE667">
        <v>0</v>
      </c>
      <c r="AF667" t="s">
        <v>6</v>
      </c>
      <c r="AG667">
        <v>1.1399999999999999</v>
      </c>
      <c r="AH667">
        <v>2</v>
      </c>
      <c r="AI667">
        <v>16782709</v>
      </c>
      <c r="AJ667">
        <v>690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ROW(Source!A398)</f>
        <v>398</v>
      </c>
      <c r="B668">
        <v>16782710</v>
      </c>
      <c r="C668">
        <v>16782704</v>
      </c>
      <c r="D668">
        <v>15250106</v>
      </c>
      <c r="E668">
        <v>1</v>
      </c>
      <c r="F668">
        <v>1</v>
      </c>
      <c r="G668">
        <v>1</v>
      </c>
      <c r="H668">
        <v>2</v>
      </c>
      <c r="I668" t="s">
        <v>1007</v>
      </c>
      <c r="J668" t="s">
        <v>1008</v>
      </c>
      <c r="K668" t="s">
        <v>1009</v>
      </c>
      <c r="L668">
        <v>1368</v>
      </c>
      <c r="N668">
        <v>1011</v>
      </c>
      <c r="O668" t="s">
        <v>666</v>
      </c>
      <c r="P668" t="s">
        <v>666</v>
      </c>
      <c r="Q668">
        <v>1</v>
      </c>
      <c r="X668">
        <v>0.7</v>
      </c>
      <c r="Y668">
        <v>0</v>
      </c>
      <c r="Z668">
        <v>2.36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6</v>
      </c>
      <c r="AG668">
        <v>0.7</v>
      </c>
      <c r="AH668">
        <v>2</v>
      </c>
      <c r="AI668">
        <v>16782710</v>
      </c>
      <c r="AJ668">
        <v>691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ROW(Source!A398)</f>
        <v>398</v>
      </c>
      <c r="B669">
        <v>16782711</v>
      </c>
      <c r="C669">
        <v>16782704</v>
      </c>
      <c r="D669">
        <v>15167588</v>
      </c>
      <c r="E669">
        <v>1</v>
      </c>
      <c r="F669">
        <v>1</v>
      </c>
      <c r="G669">
        <v>1</v>
      </c>
      <c r="H669">
        <v>3</v>
      </c>
      <c r="I669" t="s">
        <v>950</v>
      </c>
      <c r="J669" t="s">
        <v>951</v>
      </c>
      <c r="K669" t="s">
        <v>952</v>
      </c>
      <c r="L669">
        <v>1346</v>
      </c>
      <c r="N669">
        <v>1009</v>
      </c>
      <c r="O669" t="s">
        <v>201</v>
      </c>
      <c r="P669" t="s">
        <v>201</v>
      </c>
      <c r="Q669">
        <v>1</v>
      </c>
      <c r="X669">
        <v>0.42</v>
      </c>
      <c r="Y669">
        <v>30.4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0</v>
      </c>
      <c r="AF669" t="s">
        <v>6</v>
      </c>
      <c r="AG669">
        <v>0.42</v>
      </c>
      <c r="AH669">
        <v>2</v>
      </c>
      <c r="AI669">
        <v>16782711</v>
      </c>
      <c r="AJ669">
        <v>692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ROW(Source!A398)</f>
        <v>398</v>
      </c>
      <c r="B670">
        <v>16782712</v>
      </c>
      <c r="C670">
        <v>16782704</v>
      </c>
      <c r="D670">
        <v>15167600</v>
      </c>
      <c r="E670">
        <v>1</v>
      </c>
      <c r="F670">
        <v>1</v>
      </c>
      <c r="G670">
        <v>1</v>
      </c>
      <c r="H670">
        <v>3</v>
      </c>
      <c r="I670" t="s">
        <v>1010</v>
      </c>
      <c r="J670" t="s">
        <v>1011</v>
      </c>
      <c r="K670" t="s">
        <v>1012</v>
      </c>
      <c r="L670">
        <v>1308</v>
      </c>
      <c r="N670">
        <v>1003</v>
      </c>
      <c r="O670" t="s">
        <v>30</v>
      </c>
      <c r="P670" t="s">
        <v>30</v>
      </c>
      <c r="Q670">
        <v>100</v>
      </c>
      <c r="X670">
        <v>0.1</v>
      </c>
      <c r="Y670">
        <v>120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0</v>
      </c>
      <c r="AF670" t="s">
        <v>6</v>
      </c>
      <c r="AG670">
        <v>0.1</v>
      </c>
      <c r="AH670">
        <v>2</v>
      </c>
      <c r="AI670">
        <v>16782712</v>
      </c>
      <c r="AJ670">
        <v>693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ROW(Source!A398)</f>
        <v>398</v>
      </c>
      <c r="B671">
        <v>16782713</v>
      </c>
      <c r="C671">
        <v>16782704</v>
      </c>
      <c r="D671">
        <v>15168752</v>
      </c>
      <c r="E671">
        <v>1</v>
      </c>
      <c r="F671">
        <v>1</v>
      </c>
      <c r="G671">
        <v>1</v>
      </c>
      <c r="H671">
        <v>3</v>
      </c>
      <c r="I671" t="s">
        <v>680</v>
      </c>
      <c r="J671" t="s">
        <v>681</v>
      </c>
      <c r="K671" t="s">
        <v>682</v>
      </c>
      <c r="L671">
        <v>1346</v>
      </c>
      <c r="N671">
        <v>1009</v>
      </c>
      <c r="O671" t="s">
        <v>201</v>
      </c>
      <c r="P671" t="s">
        <v>201</v>
      </c>
      <c r="Q671">
        <v>1</v>
      </c>
      <c r="X671">
        <v>2.1</v>
      </c>
      <c r="Y671">
        <v>10.57</v>
      </c>
      <c r="Z671">
        <v>0</v>
      </c>
      <c r="AA671">
        <v>0</v>
      </c>
      <c r="AB671">
        <v>0</v>
      </c>
      <c r="AC671">
        <v>0</v>
      </c>
      <c r="AD671">
        <v>1</v>
      </c>
      <c r="AE671">
        <v>0</v>
      </c>
      <c r="AF671" t="s">
        <v>6</v>
      </c>
      <c r="AG671">
        <v>2.1</v>
      </c>
      <c r="AH671">
        <v>2</v>
      </c>
      <c r="AI671">
        <v>16782713</v>
      </c>
      <c r="AJ671">
        <v>694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ROW(Source!A398)</f>
        <v>398</v>
      </c>
      <c r="B672">
        <v>16782714</v>
      </c>
      <c r="C672">
        <v>16782704</v>
      </c>
      <c r="D672">
        <v>15169942</v>
      </c>
      <c r="E672">
        <v>1</v>
      </c>
      <c r="F672">
        <v>1</v>
      </c>
      <c r="G672">
        <v>1</v>
      </c>
      <c r="H672">
        <v>3</v>
      </c>
      <c r="I672" t="s">
        <v>683</v>
      </c>
      <c r="J672" t="s">
        <v>684</v>
      </c>
      <c r="K672" t="s">
        <v>685</v>
      </c>
      <c r="L672">
        <v>1346</v>
      </c>
      <c r="N672">
        <v>1009</v>
      </c>
      <c r="O672" t="s">
        <v>201</v>
      </c>
      <c r="P672" t="s">
        <v>201</v>
      </c>
      <c r="Q672">
        <v>1</v>
      </c>
      <c r="X672">
        <v>10.4</v>
      </c>
      <c r="Y672">
        <v>9.0399999999999991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0</v>
      </c>
      <c r="AF672" t="s">
        <v>6</v>
      </c>
      <c r="AG672">
        <v>10.4</v>
      </c>
      <c r="AH672">
        <v>2</v>
      </c>
      <c r="AI672">
        <v>16782714</v>
      </c>
      <c r="AJ672">
        <v>695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ROW(Source!A398)</f>
        <v>398</v>
      </c>
      <c r="B673">
        <v>16782715</v>
      </c>
      <c r="C673">
        <v>16782704</v>
      </c>
      <c r="D673">
        <v>15173387</v>
      </c>
      <c r="E673">
        <v>1</v>
      </c>
      <c r="F673">
        <v>1</v>
      </c>
      <c r="G673">
        <v>1</v>
      </c>
      <c r="H673">
        <v>3</v>
      </c>
      <c r="I673" t="s">
        <v>1013</v>
      </c>
      <c r="J673" t="s">
        <v>1014</v>
      </c>
      <c r="K673" t="s">
        <v>1015</v>
      </c>
      <c r="L673">
        <v>1348</v>
      </c>
      <c r="N673">
        <v>1009</v>
      </c>
      <c r="O673" t="s">
        <v>193</v>
      </c>
      <c r="P673" t="s">
        <v>193</v>
      </c>
      <c r="Q673">
        <v>1000</v>
      </c>
      <c r="X673">
        <v>5.0000000000000001E-3</v>
      </c>
      <c r="Y673">
        <v>1470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0</v>
      </c>
      <c r="AF673" t="s">
        <v>6</v>
      </c>
      <c r="AG673">
        <v>5.0000000000000001E-3</v>
      </c>
      <c r="AH673">
        <v>2</v>
      </c>
      <c r="AI673">
        <v>16782715</v>
      </c>
      <c r="AJ673">
        <v>696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ROW(Source!A398)</f>
        <v>398</v>
      </c>
      <c r="B674">
        <v>16782716</v>
      </c>
      <c r="C674">
        <v>16782704</v>
      </c>
      <c r="D674">
        <v>15191211</v>
      </c>
      <c r="E674">
        <v>1</v>
      </c>
      <c r="F674">
        <v>1</v>
      </c>
      <c r="G674">
        <v>1</v>
      </c>
      <c r="H674">
        <v>3</v>
      </c>
      <c r="I674" t="s">
        <v>1016</v>
      </c>
      <c r="J674" t="s">
        <v>1017</v>
      </c>
      <c r="K674" t="s">
        <v>1018</v>
      </c>
      <c r="L674">
        <v>1348</v>
      </c>
      <c r="N674">
        <v>1009</v>
      </c>
      <c r="O674" t="s">
        <v>193</v>
      </c>
      <c r="P674" t="s">
        <v>193</v>
      </c>
      <c r="Q674">
        <v>1000</v>
      </c>
      <c r="X674">
        <v>0.56000000000000005</v>
      </c>
      <c r="Y674">
        <v>5230.01</v>
      </c>
      <c r="Z674">
        <v>0</v>
      </c>
      <c r="AA674">
        <v>0</v>
      </c>
      <c r="AB674">
        <v>0</v>
      </c>
      <c r="AC674">
        <v>0</v>
      </c>
      <c r="AD674">
        <v>1</v>
      </c>
      <c r="AE674">
        <v>0</v>
      </c>
      <c r="AF674" t="s">
        <v>6</v>
      </c>
      <c r="AG674">
        <v>0.56000000000000005</v>
      </c>
      <c r="AH674">
        <v>2</v>
      </c>
      <c r="AI674">
        <v>16782716</v>
      </c>
      <c r="AJ674">
        <v>697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ROW(Source!A398)</f>
        <v>398</v>
      </c>
      <c r="B675">
        <v>16782717</v>
      </c>
      <c r="C675">
        <v>16782704</v>
      </c>
      <c r="D675">
        <v>15203834</v>
      </c>
      <c r="E675">
        <v>1</v>
      </c>
      <c r="F675">
        <v>1</v>
      </c>
      <c r="G675">
        <v>1</v>
      </c>
      <c r="H675">
        <v>3</v>
      </c>
      <c r="I675" t="s">
        <v>689</v>
      </c>
      <c r="J675" t="s">
        <v>690</v>
      </c>
      <c r="K675" t="s">
        <v>691</v>
      </c>
      <c r="L675">
        <v>1346</v>
      </c>
      <c r="N675">
        <v>1009</v>
      </c>
      <c r="O675" t="s">
        <v>201</v>
      </c>
      <c r="P675" t="s">
        <v>201</v>
      </c>
      <c r="Q675">
        <v>1</v>
      </c>
      <c r="X675">
        <v>3</v>
      </c>
      <c r="Y675">
        <v>28.6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0</v>
      </c>
      <c r="AF675" t="s">
        <v>6</v>
      </c>
      <c r="AG675">
        <v>3</v>
      </c>
      <c r="AH675">
        <v>2</v>
      </c>
      <c r="AI675">
        <v>16782717</v>
      </c>
      <c r="AJ675">
        <v>698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ROW(Source!A398)</f>
        <v>398</v>
      </c>
      <c r="B676">
        <v>16782718</v>
      </c>
      <c r="C676">
        <v>16782704</v>
      </c>
      <c r="D676">
        <v>15164559</v>
      </c>
      <c r="E676">
        <v>17</v>
      </c>
      <c r="F676">
        <v>1</v>
      </c>
      <c r="G676">
        <v>1</v>
      </c>
      <c r="H676">
        <v>3</v>
      </c>
      <c r="I676" t="s">
        <v>692</v>
      </c>
      <c r="J676" t="s">
        <v>6</v>
      </c>
      <c r="K676" t="s">
        <v>693</v>
      </c>
      <c r="L676">
        <v>1374</v>
      </c>
      <c r="N676">
        <v>1013</v>
      </c>
      <c r="O676" t="s">
        <v>694</v>
      </c>
      <c r="P676" t="s">
        <v>694</v>
      </c>
      <c r="Q676">
        <v>1</v>
      </c>
      <c r="X676">
        <v>50.31</v>
      </c>
      <c r="Y676">
        <v>1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0</v>
      </c>
      <c r="AF676" t="s">
        <v>6</v>
      </c>
      <c r="AG676">
        <v>50.31</v>
      </c>
      <c r="AH676">
        <v>2</v>
      </c>
      <c r="AI676">
        <v>16782718</v>
      </c>
      <c r="AJ676">
        <v>700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ROW(Source!A406)</f>
        <v>406</v>
      </c>
      <c r="B677">
        <v>16782786</v>
      </c>
      <c r="C677">
        <v>16782785</v>
      </c>
      <c r="D677">
        <v>15436014</v>
      </c>
      <c r="E677">
        <v>1</v>
      </c>
      <c r="F677">
        <v>1</v>
      </c>
      <c r="G677">
        <v>1</v>
      </c>
      <c r="H677">
        <v>1</v>
      </c>
      <c r="I677" t="s">
        <v>1019</v>
      </c>
      <c r="J677" t="s">
        <v>6</v>
      </c>
      <c r="K677" t="s">
        <v>1020</v>
      </c>
      <c r="L677">
        <v>1191</v>
      </c>
      <c r="N677">
        <v>1013</v>
      </c>
      <c r="O677" t="s">
        <v>660</v>
      </c>
      <c r="P677" t="s">
        <v>660</v>
      </c>
      <c r="Q677">
        <v>1</v>
      </c>
      <c r="X677">
        <v>13.4</v>
      </c>
      <c r="Y677">
        <v>0</v>
      </c>
      <c r="Z677">
        <v>0</v>
      </c>
      <c r="AA677">
        <v>0</v>
      </c>
      <c r="AB677">
        <v>8.74</v>
      </c>
      <c r="AC677">
        <v>0</v>
      </c>
      <c r="AD677">
        <v>1</v>
      </c>
      <c r="AE677">
        <v>1</v>
      </c>
      <c r="AF677" t="s">
        <v>6</v>
      </c>
      <c r="AG677">
        <v>13.4</v>
      </c>
      <c r="AH677">
        <v>2</v>
      </c>
      <c r="AI677">
        <v>16782786</v>
      </c>
      <c r="AJ677">
        <v>701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ROW(Source!A406)</f>
        <v>406</v>
      </c>
      <c r="B678">
        <v>16782787</v>
      </c>
      <c r="C678">
        <v>16782785</v>
      </c>
      <c r="D678">
        <v>15164560</v>
      </c>
      <c r="E678">
        <v>17</v>
      </c>
      <c r="F678">
        <v>1</v>
      </c>
      <c r="G678">
        <v>1</v>
      </c>
      <c r="H678">
        <v>3</v>
      </c>
      <c r="I678" t="s">
        <v>1090</v>
      </c>
      <c r="J678" t="s">
        <v>6</v>
      </c>
      <c r="K678" t="s">
        <v>1091</v>
      </c>
      <c r="L678">
        <v>1348</v>
      </c>
      <c r="N678">
        <v>1009</v>
      </c>
      <c r="O678" t="s">
        <v>193</v>
      </c>
      <c r="P678" t="s">
        <v>193</v>
      </c>
      <c r="Q678">
        <v>1000</v>
      </c>
      <c r="X678">
        <v>0.5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 t="s">
        <v>6</v>
      </c>
      <c r="AG678">
        <v>0.5</v>
      </c>
      <c r="AH678">
        <v>3</v>
      </c>
      <c r="AI678">
        <v>-1</v>
      </c>
      <c r="AJ678" t="s">
        <v>6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ROW(Source!A406)</f>
        <v>406</v>
      </c>
      <c r="B679">
        <v>16782788</v>
      </c>
      <c r="C679">
        <v>16782785</v>
      </c>
      <c r="D679">
        <v>15164559</v>
      </c>
      <c r="E679">
        <v>17</v>
      </c>
      <c r="F679">
        <v>1</v>
      </c>
      <c r="G679">
        <v>1</v>
      </c>
      <c r="H679">
        <v>3</v>
      </c>
      <c r="I679" t="s">
        <v>692</v>
      </c>
      <c r="J679" t="s">
        <v>6</v>
      </c>
      <c r="K679" t="s">
        <v>693</v>
      </c>
      <c r="L679">
        <v>1374</v>
      </c>
      <c r="N679">
        <v>1013</v>
      </c>
      <c r="O679" t="s">
        <v>694</v>
      </c>
      <c r="P679" t="s">
        <v>694</v>
      </c>
      <c r="Q679">
        <v>1</v>
      </c>
      <c r="X679">
        <v>2.34</v>
      </c>
      <c r="Y679">
        <v>1</v>
      </c>
      <c r="Z679">
        <v>0</v>
      </c>
      <c r="AA679">
        <v>0</v>
      </c>
      <c r="AB679">
        <v>0</v>
      </c>
      <c r="AC679">
        <v>0</v>
      </c>
      <c r="AD679">
        <v>1</v>
      </c>
      <c r="AE679">
        <v>0</v>
      </c>
      <c r="AF679" t="s">
        <v>6</v>
      </c>
      <c r="AG679">
        <v>2.34</v>
      </c>
      <c r="AH679">
        <v>2</v>
      </c>
      <c r="AI679">
        <v>16782788</v>
      </c>
      <c r="AJ679">
        <v>702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ROW(Source!A407)</f>
        <v>407</v>
      </c>
      <c r="B680">
        <v>16782786</v>
      </c>
      <c r="C680">
        <v>16782785</v>
      </c>
      <c r="D680">
        <v>15436014</v>
      </c>
      <c r="E680">
        <v>1</v>
      </c>
      <c r="F680">
        <v>1</v>
      </c>
      <c r="G680">
        <v>1</v>
      </c>
      <c r="H680">
        <v>1</v>
      </c>
      <c r="I680" t="s">
        <v>1019</v>
      </c>
      <c r="J680" t="s">
        <v>6</v>
      </c>
      <c r="K680" t="s">
        <v>1020</v>
      </c>
      <c r="L680">
        <v>1191</v>
      </c>
      <c r="N680">
        <v>1013</v>
      </c>
      <c r="O680" t="s">
        <v>660</v>
      </c>
      <c r="P680" t="s">
        <v>660</v>
      </c>
      <c r="Q680">
        <v>1</v>
      </c>
      <c r="X680">
        <v>13.4</v>
      </c>
      <c r="Y680">
        <v>0</v>
      </c>
      <c r="Z680">
        <v>0</v>
      </c>
      <c r="AA680">
        <v>0</v>
      </c>
      <c r="AB680">
        <v>8.74</v>
      </c>
      <c r="AC680">
        <v>0</v>
      </c>
      <c r="AD680">
        <v>1</v>
      </c>
      <c r="AE680">
        <v>1</v>
      </c>
      <c r="AF680" t="s">
        <v>6</v>
      </c>
      <c r="AG680">
        <v>13.4</v>
      </c>
      <c r="AH680">
        <v>2</v>
      </c>
      <c r="AI680">
        <v>16782786</v>
      </c>
      <c r="AJ680">
        <v>704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ROW(Source!A407)</f>
        <v>407</v>
      </c>
      <c r="B681">
        <v>16782787</v>
      </c>
      <c r="C681">
        <v>16782785</v>
      </c>
      <c r="D681">
        <v>15164560</v>
      </c>
      <c r="E681">
        <v>17</v>
      </c>
      <c r="F681">
        <v>1</v>
      </c>
      <c r="G681">
        <v>1</v>
      </c>
      <c r="H681">
        <v>3</v>
      </c>
      <c r="I681" t="s">
        <v>1090</v>
      </c>
      <c r="J681" t="s">
        <v>6</v>
      </c>
      <c r="K681" t="s">
        <v>1091</v>
      </c>
      <c r="L681">
        <v>1348</v>
      </c>
      <c r="N681">
        <v>1009</v>
      </c>
      <c r="O681" t="s">
        <v>193</v>
      </c>
      <c r="P681" t="s">
        <v>193</v>
      </c>
      <c r="Q681">
        <v>1000</v>
      </c>
      <c r="X681">
        <v>0.5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 t="s">
        <v>6</v>
      </c>
      <c r="AG681">
        <v>0.5</v>
      </c>
      <c r="AH681">
        <v>3</v>
      </c>
      <c r="AI681">
        <v>-1</v>
      </c>
      <c r="AJ681" t="s">
        <v>6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ROW(Source!A407)</f>
        <v>407</v>
      </c>
      <c r="B682">
        <v>16782788</v>
      </c>
      <c r="C682">
        <v>16782785</v>
      </c>
      <c r="D682">
        <v>15164559</v>
      </c>
      <c r="E682">
        <v>17</v>
      </c>
      <c r="F682">
        <v>1</v>
      </c>
      <c r="G682">
        <v>1</v>
      </c>
      <c r="H682">
        <v>3</v>
      </c>
      <c r="I682" t="s">
        <v>692</v>
      </c>
      <c r="J682" t="s">
        <v>6</v>
      </c>
      <c r="K682" t="s">
        <v>693</v>
      </c>
      <c r="L682">
        <v>1374</v>
      </c>
      <c r="N682">
        <v>1013</v>
      </c>
      <c r="O682" t="s">
        <v>694</v>
      </c>
      <c r="P682" t="s">
        <v>694</v>
      </c>
      <c r="Q682">
        <v>1</v>
      </c>
      <c r="X682">
        <v>2.34</v>
      </c>
      <c r="Y682">
        <v>1</v>
      </c>
      <c r="Z682">
        <v>0</v>
      </c>
      <c r="AA682">
        <v>0</v>
      </c>
      <c r="AB682">
        <v>0</v>
      </c>
      <c r="AC682">
        <v>0</v>
      </c>
      <c r="AD682">
        <v>1</v>
      </c>
      <c r="AE682">
        <v>0</v>
      </c>
      <c r="AF682" t="s">
        <v>6</v>
      </c>
      <c r="AG682">
        <v>2.34</v>
      </c>
      <c r="AH682">
        <v>2</v>
      </c>
      <c r="AI682">
        <v>16782788</v>
      </c>
      <c r="AJ682">
        <v>705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ROW(Source!A410)</f>
        <v>410</v>
      </c>
      <c r="B683">
        <v>16782815</v>
      </c>
      <c r="C683">
        <v>16782814</v>
      </c>
      <c r="D683">
        <v>15446300</v>
      </c>
      <c r="E683">
        <v>1</v>
      </c>
      <c r="F683">
        <v>1</v>
      </c>
      <c r="G683">
        <v>1</v>
      </c>
      <c r="H683">
        <v>1</v>
      </c>
      <c r="I683" t="s">
        <v>669</v>
      </c>
      <c r="J683" t="s">
        <v>6</v>
      </c>
      <c r="K683" t="s">
        <v>670</v>
      </c>
      <c r="L683">
        <v>1191</v>
      </c>
      <c r="N683">
        <v>1013</v>
      </c>
      <c r="O683" t="s">
        <v>660</v>
      </c>
      <c r="P683" t="s">
        <v>660</v>
      </c>
      <c r="Q683">
        <v>1</v>
      </c>
      <c r="X683">
        <v>2.37</v>
      </c>
      <c r="Y683">
        <v>0</v>
      </c>
      <c r="Z683">
        <v>0</v>
      </c>
      <c r="AA683">
        <v>0</v>
      </c>
      <c r="AB683">
        <v>9.92</v>
      </c>
      <c r="AC683">
        <v>0</v>
      </c>
      <c r="AD683">
        <v>1</v>
      </c>
      <c r="AE683">
        <v>1</v>
      </c>
      <c r="AF683" t="s">
        <v>6</v>
      </c>
      <c r="AG683">
        <v>2.37</v>
      </c>
      <c r="AH683">
        <v>2</v>
      </c>
      <c r="AI683">
        <v>16782815</v>
      </c>
      <c r="AJ683">
        <v>707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ROW(Source!A410)</f>
        <v>410</v>
      </c>
      <c r="B684">
        <v>16782816</v>
      </c>
      <c r="C684">
        <v>16782814</v>
      </c>
      <c r="D684">
        <v>15430395</v>
      </c>
      <c r="E684">
        <v>1</v>
      </c>
      <c r="F684">
        <v>1</v>
      </c>
      <c r="G684">
        <v>1</v>
      </c>
      <c r="H684">
        <v>1</v>
      </c>
      <c r="I684" t="s">
        <v>661</v>
      </c>
      <c r="J684" t="s">
        <v>6</v>
      </c>
      <c r="K684" t="s">
        <v>662</v>
      </c>
      <c r="L684">
        <v>1191</v>
      </c>
      <c r="N684">
        <v>1013</v>
      </c>
      <c r="O684" t="s">
        <v>660</v>
      </c>
      <c r="P684" t="s">
        <v>660</v>
      </c>
      <c r="Q684">
        <v>1</v>
      </c>
      <c r="X684">
        <v>0.53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1</v>
      </c>
      <c r="AE684">
        <v>2</v>
      </c>
      <c r="AF684" t="s">
        <v>6</v>
      </c>
      <c r="AG684">
        <v>0.53</v>
      </c>
      <c r="AH684">
        <v>2</v>
      </c>
      <c r="AI684">
        <v>16782816</v>
      </c>
      <c r="AJ684">
        <v>708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ROW(Source!A410)</f>
        <v>410</v>
      </c>
      <c r="B685">
        <v>16782817</v>
      </c>
      <c r="C685">
        <v>16782814</v>
      </c>
      <c r="D685">
        <v>15247499</v>
      </c>
      <c r="E685">
        <v>1</v>
      </c>
      <c r="F685">
        <v>1</v>
      </c>
      <c r="G685">
        <v>1</v>
      </c>
      <c r="H685">
        <v>2</v>
      </c>
      <c r="I685" t="s">
        <v>1021</v>
      </c>
      <c r="J685" t="s">
        <v>1022</v>
      </c>
      <c r="K685" t="s">
        <v>1023</v>
      </c>
      <c r="L685">
        <v>1368</v>
      </c>
      <c r="N685">
        <v>1011</v>
      </c>
      <c r="O685" t="s">
        <v>666</v>
      </c>
      <c r="P685" t="s">
        <v>666</v>
      </c>
      <c r="Q685">
        <v>1</v>
      </c>
      <c r="X685">
        <v>0.28999999999999998</v>
      </c>
      <c r="Y685">
        <v>0</v>
      </c>
      <c r="Z685">
        <v>2.99</v>
      </c>
      <c r="AA685">
        <v>0</v>
      </c>
      <c r="AB685">
        <v>0</v>
      </c>
      <c r="AC685">
        <v>0</v>
      </c>
      <c r="AD685">
        <v>1</v>
      </c>
      <c r="AE685">
        <v>0</v>
      </c>
      <c r="AF685" t="s">
        <v>6</v>
      </c>
      <c r="AG685">
        <v>0.28999999999999998</v>
      </c>
      <c r="AH685">
        <v>2</v>
      </c>
      <c r="AI685">
        <v>16782817</v>
      </c>
      <c r="AJ685">
        <v>709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ROW(Source!A410)</f>
        <v>410</v>
      </c>
      <c r="B686">
        <v>16782818</v>
      </c>
      <c r="C686">
        <v>16782814</v>
      </c>
      <c r="D686">
        <v>15247680</v>
      </c>
      <c r="E686">
        <v>1</v>
      </c>
      <c r="F686">
        <v>1</v>
      </c>
      <c r="G686">
        <v>1</v>
      </c>
      <c r="H686">
        <v>2</v>
      </c>
      <c r="I686" t="s">
        <v>671</v>
      </c>
      <c r="J686" t="s">
        <v>672</v>
      </c>
      <c r="K686" t="s">
        <v>673</v>
      </c>
      <c r="L686">
        <v>1368</v>
      </c>
      <c r="N686">
        <v>1011</v>
      </c>
      <c r="O686" t="s">
        <v>666</v>
      </c>
      <c r="P686" t="s">
        <v>666</v>
      </c>
      <c r="Q686">
        <v>1</v>
      </c>
      <c r="X686">
        <v>0.12</v>
      </c>
      <c r="Y686">
        <v>0</v>
      </c>
      <c r="Z686">
        <v>111.99</v>
      </c>
      <c r="AA686">
        <v>13.5</v>
      </c>
      <c r="AB686">
        <v>0</v>
      </c>
      <c r="AC686">
        <v>0</v>
      </c>
      <c r="AD686">
        <v>1</v>
      </c>
      <c r="AE686">
        <v>0</v>
      </c>
      <c r="AF686" t="s">
        <v>6</v>
      </c>
      <c r="AG686">
        <v>0.12</v>
      </c>
      <c r="AH686">
        <v>2</v>
      </c>
      <c r="AI686">
        <v>16782818</v>
      </c>
      <c r="AJ686">
        <v>710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ROW(Source!A410)</f>
        <v>410</v>
      </c>
      <c r="B687">
        <v>16782819</v>
      </c>
      <c r="C687">
        <v>16782814</v>
      </c>
      <c r="D687">
        <v>15249073</v>
      </c>
      <c r="E687">
        <v>1</v>
      </c>
      <c r="F687">
        <v>1</v>
      </c>
      <c r="G687">
        <v>1</v>
      </c>
      <c r="H687">
        <v>2</v>
      </c>
      <c r="I687" t="s">
        <v>674</v>
      </c>
      <c r="J687" t="s">
        <v>675</v>
      </c>
      <c r="K687" t="s">
        <v>676</v>
      </c>
      <c r="L687">
        <v>1368</v>
      </c>
      <c r="N687">
        <v>1011</v>
      </c>
      <c r="O687" t="s">
        <v>666</v>
      </c>
      <c r="P687" t="s">
        <v>666</v>
      </c>
      <c r="Q687">
        <v>1</v>
      </c>
      <c r="X687">
        <v>0.12</v>
      </c>
      <c r="Y687">
        <v>0</v>
      </c>
      <c r="Z687">
        <v>65.709999999999994</v>
      </c>
      <c r="AA687">
        <v>11.6</v>
      </c>
      <c r="AB687">
        <v>0</v>
      </c>
      <c r="AC687">
        <v>0</v>
      </c>
      <c r="AD687">
        <v>1</v>
      </c>
      <c r="AE687">
        <v>0</v>
      </c>
      <c r="AF687" t="s">
        <v>6</v>
      </c>
      <c r="AG687">
        <v>0.12</v>
      </c>
      <c r="AH687">
        <v>2</v>
      </c>
      <c r="AI687">
        <v>16782819</v>
      </c>
      <c r="AJ687">
        <v>711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ROW(Source!A410)</f>
        <v>410</v>
      </c>
      <c r="B688">
        <v>16782820</v>
      </c>
      <c r="C688">
        <v>16782814</v>
      </c>
      <c r="D688">
        <v>15249377</v>
      </c>
      <c r="E688">
        <v>1</v>
      </c>
      <c r="F688">
        <v>1</v>
      </c>
      <c r="G688">
        <v>1</v>
      </c>
      <c r="H688">
        <v>2</v>
      </c>
      <c r="I688" t="s">
        <v>677</v>
      </c>
      <c r="J688" t="s">
        <v>678</v>
      </c>
      <c r="K688" t="s">
        <v>679</v>
      </c>
      <c r="L688">
        <v>1368</v>
      </c>
      <c r="N688">
        <v>1011</v>
      </c>
      <c r="O688" t="s">
        <v>666</v>
      </c>
      <c r="P688" t="s">
        <v>666</v>
      </c>
      <c r="Q688">
        <v>1</v>
      </c>
      <c r="X688">
        <v>0.84</v>
      </c>
      <c r="Y688">
        <v>0</v>
      </c>
      <c r="Z688">
        <v>8.1</v>
      </c>
      <c r="AA688">
        <v>0</v>
      </c>
      <c r="AB688">
        <v>0</v>
      </c>
      <c r="AC688">
        <v>0</v>
      </c>
      <c r="AD688">
        <v>1</v>
      </c>
      <c r="AE688">
        <v>0</v>
      </c>
      <c r="AF688" t="s">
        <v>6</v>
      </c>
      <c r="AG688">
        <v>0.84</v>
      </c>
      <c r="AH688">
        <v>2</v>
      </c>
      <c r="AI688">
        <v>16782820</v>
      </c>
      <c r="AJ688">
        <v>712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ROW(Source!A410)</f>
        <v>410</v>
      </c>
      <c r="B689">
        <v>16782821</v>
      </c>
      <c r="C689">
        <v>16782814</v>
      </c>
      <c r="D689">
        <v>15249397</v>
      </c>
      <c r="E689">
        <v>1</v>
      </c>
      <c r="F689">
        <v>1</v>
      </c>
      <c r="G689">
        <v>1</v>
      </c>
      <c r="H689">
        <v>2</v>
      </c>
      <c r="I689" t="s">
        <v>858</v>
      </c>
      <c r="J689" t="s">
        <v>859</v>
      </c>
      <c r="K689" t="s">
        <v>860</v>
      </c>
      <c r="L689">
        <v>1368</v>
      </c>
      <c r="N689">
        <v>1011</v>
      </c>
      <c r="O689" t="s">
        <v>666</v>
      </c>
      <c r="P689" t="s">
        <v>666</v>
      </c>
      <c r="Q689">
        <v>1</v>
      </c>
      <c r="X689">
        <v>0.28999999999999998</v>
      </c>
      <c r="Y689">
        <v>0</v>
      </c>
      <c r="Z689">
        <v>90</v>
      </c>
      <c r="AA689">
        <v>10.06</v>
      </c>
      <c r="AB689">
        <v>0</v>
      </c>
      <c r="AC689">
        <v>0</v>
      </c>
      <c r="AD689">
        <v>1</v>
      </c>
      <c r="AE689">
        <v>0</v>
      </c>
      <c r="AF689" t="s">
        <v>6</v>
      </c>
      <c r="AG689">
        <v>0.28999999999999998</v>
      </c>
      <c r="AH689">
        <v>2</v>
      </c>
      <c r="AI689">
        <v>16782821</v>
      </c>
      <c r="AJ689">
        <v>713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ROW(Source!A410)</f>
        <v>410</v>
      </c>
      <c r="B690">
        <v>16782822</v>
      </c>
      <c r="C690">
        <v>16782814</v>
      </c>
      <c r="D690">
        <v>15168752</v>
      </c>
      <c r="E690">
        <v>1</v>
      </c>
      <c r="F690">
        <v>1</v>
      </c>
      <c r="G690">
        <v>1</v>
      </c>
      <c r="H690">
        <v>3</v>
      </c>
      <c r="I690" t="s">
        <v>680</v>
      </c>
      <c r="J690" t="s">
        <v>681</v>
      </c>
      <c r="K690" t="s">
        <v>682</v>
      </c>
      <c r="L690">
        <v>1346</v>
      </c>
      <c r="N690">
        <v>1009</v>
      </c>
      <c r="O690" t="s">
        <v>201</v>
      </c>
      <c r="P690" t="s">
        <v>201</v>
      </c>
      <c r="Q690">
        <v>1</v>
      </c>
      <c r="X690">
        <v>0.15</v>
      </c>
      <c r="Y690">
        <v>10.57</v>
      </c>
      <c r="Z690">
        <v>0</v>
      </c>
      <c r="AA690">
        <v>0</v>
      </c>
      <c r="AB690">
        <v>0</v>
      </c>
      <c r="AC690">
        <v>0</v>
      </c>
      <c r="AD690">
        <v>1</v>
      </c>
      <c r="AE690">
        <v>0</v>
      </c>
      <c r="AF690" t="s">
        <v>6</v>
      </c>
      <c r="AG690">
        <v>0.15</v>
      </c>
      <c r="AH690">
        <v>2</v>
      </c>
      <c r="AI690">
        <v>16782822</v>
      </c>
      <c r="AJ690">
        <v>714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ROW(Source!A410)</f>
        <v>410</v>
      </c>
      <c r="B691">
        <v>16782823</v>
      </c>
      <c r="C691">
        <v>16782814</v>
      </c>
      <c r="D691">
        <v>15169942</v>
      </c>
      <c r="E691">
        <v>1</v>
      </c>
      <c r="F691">
        <v>1</v>
      </c>
      <c r="G691">
        <v>1</v>
      </c>
      <c r="H691">
        <v>3</v>
      </c>
      <c r="I691" t="s">
        <v>683</v>
      </c>
      <c r="J691" t="s">
        <v>684</v>
      </c>
      <c r="K691" t="s">
        <v>685</v>
      </c>
      <c r="L691">
        <v>1346</v>
      </c>
      <c r="N691">
        <v>1009</v>
      </c>
      <c r="O691" t="s">
        <v>201</v>
      </c>
      <c r="P691" t="s">
        <v>201</v>
      </c>
      <c r="Q691">
        <v>1</v>
      </c>
      <c r="X691">
        <v>0.1</v>
      </c>
      <c r="Y691">
        <v>9.0399999999999991</v>
      </c>
      <c r="Z691">
        <v>0</v>
      </c>
      <c r="AA691">
        <v>0</v>
      </c>
      <c r="AB691">
        <v>0</v>
      </c>
      <c r="AC691">
        <v>0</v>
      </c>
      <c r="AD691">
        <v>1</v>
      </c>
      <c r="AE691">
        <v>0</v>
      </c>
      <c r="AF691" t="s">
        <v>6</v>
      </c>
      <c r="AG691">
        <v>0.1</v>
      </c>
      <c r="AH691">
        <v>2</v>
      </c>
      <c r="AI691">
        <v>16782823</v>
      </c>
      <c r="AJ691">
        <v>715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ROW(Source!A410)</f>
        <v>410</v>
      </c>
      <c r="B692">
        <v>16782824</v>
      </c>
      <c r="C692">
        <v>16782814</v>
      </c>
      <c r="D692">
        <v>15203834</v>
      </c>
      <c r="E692">
        <v>1</v>
      </c>
      <c r="F692">
        <v>1</v>
      </c>
      <c r="G692">
        <v>1</v>
      </c>
      <c r="H692">
        <v>3</v>
      </c>
      <c r="I692" t="s">
        <v>689</v>
      </c>
      <c r="J692" t="s">
        <v>690</v>
      </c>
      <c r="K692" t="s">
        <v>691</v>
      </c>
      <c r="L692">
        <v>1346</v>
      </c>
      <c r="N692">
        <v>1009</v>
      </c>
      <c r="O692" t="s">
        <v>201</v>
      </c>
      <c r="P692" t="s">
        <v>201</v>
      </c>
      <c r="Q692">
        <v>1</v>
      </c>
      <c r="X692">
        <v>0.02</v>
      </c>
      <c r="Y692">
        <v>28.6</v>
      </c>
      <c r="Z692">
        <v>0</v>
      </c>
      <c r="AA692">
        <v>0</v>
      </c>
      <c r="AB692">
        <v>0</v>
      </c>
      <c r="AC692">
        <v>0</v>
      </c>
      <c r="AD692">
        <v>1</v>
      </c>
      <c r="AE692">
        <v>0</v>
      </c>
      <c r="AF692" t="s">
        <v>6</v>
      </c>
      <c r="AG692">
        <v>0.02</v>
      </c>
      <c r="AH692">
        <v>2</v>
      </c>
      <c r="AI692">
        <v>16782824</v>
      </c>
      <c r="AJ692">
        <v>716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ROW(Source!A410)</f>
        <v>410</v>
      </c>
      <c r="B693">
        <v>16782825</v>
      </c>
      <c r="C693">
        <v>16782814</v>
      </c>
      <c r="D693">
        <v>15164559</v>
      </c>
      <c r="E693">
        <v>17</v>
      </c>
      <c r="F693">
        <v>1</v>
      </c>
      <c r="G693">
        <v>1</v>
      </c>
      <c r="H693">
        <v>3</v>
      </c>
      <c r="I693" t="s">
        <v>692</v>
      </c>
      <c r="J693" t="s">
        <v>6</v>
      </c>
      <c r="K693" t="s">
        <v>693</v>
      </c>
      <c r="L693">
        <v>1374</v>
      </c>
      <c r="N693">
        <v>1013</v>
      </c>
      <c r="O693" t="s">
        <v>694</v>
      </c>
      <c r="P693" t="s">
        <v>694</v>
      </c>
      <c r="Q693">
        <v>1</v>
      </c>
      <c r="X693">
        <v>0.47</v>
      </c>
      <c r="Y693">
        <v>1</v>
      </c>
      <c r="Z693">
        <v>0</v>
      </c>
      <c r="AA693">
        <v>0</v>
      </c>
      <c r="AB693">
        <v>0</v>
      </c>
      <c r="AC693">
        <v>0</v>
      </c>
      <c r="AD693">
        <v>1</v>
      </c>
      <c r="AE693">
        <v>0</v>
      </c>
      <c r="AF693" t="s">
        <v>6</v>
      </c>
      <c r="AG693">
        <v>0.47</v>
      </c>
      <c r="AH693">
        <v>2</v>
      </c>
      <c r="AI693">
        <v>16782825</v>
      </c>
      <c r="AJ693">
        <v>718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ROW(Source!A411)</f>
        <v>411</v>
      </c>
      <c r="B694">
        <v>16782815</v>
      </c>
      <c r="C694">
        <v>16782814</v>
      </c>
      <c r="D694">
        <v>15446300</v>
      </c>
      <c r="E694">
        <v>1</v>
      </c>
      <c r="F694">
        <v>1</v>
      </c>
      <c r="G694">
        <v>1</v>
      </c>
      <c r="H694">
        <v>1</v>
      </c>
      <c r="I694" t="s">
        <v>669</v>
      </c>
      <c r="J694" t="s">
        <v>6</v>
      </c>
      <c r="K694" t="s">
        <v>670</v>
      </c>
      <c r="L694">
        <v>1191</v>
      </c>
      <c r="N694">
        <v>1013</v>
      </c>
      <c r="O694" t="s">
        <v>660</v>
      </c>
      <c r="P694" t="s">
        <v>660</v>
      </c>
      <c r="Q694">
        <v>1</v>
      </c>
      <c r="X694">
        <v>2.37</v>
      </c>
      <c r="Y694">
        <v>0</v>
      </c>
      <c r="Z694">
        <v>0</v>
      </c>
      <c r="AA694">
        <v>0</v>
      </c>
      <c r="AB694">
        <v>9.92</v>
      </c>
      <c r="AC694">
        <v>0</v>
      </c>
      <c r="AD694">
        <v>1</v>
      </c>
      <c r="AE694">
        <v>1</v>
      </c>
      <c r="AF694" t="s">
        <v>6</v>
      </c>
      <c r="AG694">
        <v>2.37</v>
      </c>
      <c r="AH694">
        <v>2</v>
      </c>
      <c r="AI694">
        <v>16782815</v>
      </c>
      <c r="AJ694">
        <v>719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ROW(Source!A411)</f>
        <v>411</v>
      </c>
      <c r="B695">
        <v>16782816</v>
      </c>
      <c r="C695">
        <v>16782814</v>
      </c>
      <c r="D695">
        <v>15430395</v>
      </c>
      <c r="E695">
        <v>1</v>
      </c>
      <c r="F695">
        <v>1</v>
      </c>
      <c r="G695">
        <v>1</v>
      </c>
      <c r="H695">
        <v>1</v>
      </c>
      <c r="I695" t="s">
        <v>661</v>
      </c>
      <c r="J695" t="s">
        <v>6</v>
      </c>
      <c r="K695" t="s">
        <v>662</v>
      </c>
      <c r="L695">
        <v>1191</v>
      </c>
      <c r="N695">
        <v>1013</v>
      </c>
      <c r="O695" t="s">
        <v>660</v>
      </c>
      <c r="P695" t="s">
        <v>660</v>
      </c>
      <c r="Q695">
        <v>1</v>
      </c>
      <c r="X695">
        <v>0.53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1</v>
      </c>
      <c r="AE695">
        <v>2</v>
      </c>
      <c r="AF695" t="s">
        <v>6</v>
      </c>
      <c r="AG695">
        <v>0.53</v>
      </c>
      <c r="AH695">
        <v>2</v>
      </c>
      <c r="AI695">
        <v>16782816</v>
      </c>
      <c r="AJ695">
        <v>720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ROW(Source!A411)</f>
        <v>411</v>
      </c>
      <c r="B696">
        <v>16782817</v>
      </c>
      <c r="C696">
        <v>16782814</v>
      </c>
      <c r="D696">
        <v>15247499</v>
      </c>
      <c r="E696">
        <v>1</v>
      </c>
      <c r="F696">
        <v>1</v>
      </c>
      <c r="G696">
        <v>1</v>
      </c>
      <c r="H696">
        <v>2</v>
      </c>
      <c r="I696" t="s">
        <v>1021</v>
      </c>
      <c r="J696" t="s">
        <v>1022</v>
      </c>
      <c r="K696" t="s">
        <v>1023</v>
      </c>
      <c r="L696">
        <v>1368</v>
      </c>
      <c r="N696">
        <v>1011</v>
      </c>
      <c r="O696" t="s">
        <v>666</v>
      </c>
      <c r="P696" t="s">
        <v>666</v>
      </c>
      <c r="Q696">
        <v>1</v>
      </c>
      <c r="X696">
        <v>0.28999999999999998</v>
      </c>
      <c r="Y696">
        <v>0</v>
      </c>
      <c r="Z696">
        <v>2.99</v>
      </c>
      <c r="AA696">
        <v>0</v>
      </c>
      <c r="AB696">
        <v>0</v>
      </c>
      <c r="AC696">
        <v>0</v>
      </c>
      <c r="AD696">
        <v>1</v>
      </c>
      <c r="AE696">
        <v>0</v>
      </c>
      <c r="AF696" t="s">
        <v>6</v>
      </c>
      <c r="AG696">
        <v>0.28999999999999998</v>
      </c>
      <c r="AH696">
        <v>2</v>
      </c>
      <c r="AI696">
        <v>16782817</v>
      </c>
      <c r="AJ696">
        <v>721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ROW(Source!A411)</f>
        <v>411</v>
      </c>
      <c r="B697">
        <v>16782818</v>
      </c>
      <c r="C697">
        <v>16782814</v>
      </c>
      <c r="D697">
        <v>15247680</v>
      </c>
      <c r="E697">
        <v>1</v>
      </c>
      <c r="F697">
        <v>1</v>
      </c>
      <c r="G697">
        <v>1</v>
      </c>
      <c r="H697">
        <v>2</v>
      </c>
      <c r="I697" t="s">
        <v>671</v>
      </c>
      <c r="J697" t="s">
        <v>672</v>
      </c>
      <c r="K697" t="s">
        <v>673</v>
      </c>
      <c r="L697">
        <v>1368</v>
      </c>
      <c r="N697">
        <v>1011</v>
      </c>
      <c r="O697" t="s">
        <v>666</v>
      </c>
      <c r="P697" t="s">
        <v>666</v>
      </c>
      <c r="Q697">
        <v>1</v>
      </c>
      <c r="X697">
        <v>0.12</v>
      </c>
      <c r="Y697">
        <v>0</v>
      </c>
      <c r="Z697">
        <v>111.99</v>
      </c>
      <c r="AA697">
        <v>13.5</v>
      </c>
      <c r="AB697">
        <v>0</v>
      </c>
      <c r="AC697">
        <v>0</v>
      </c>
      <c r="AD697">
        <v>1</v>
      </c>
      <c r="AE697">
        <v>0</v>
      </c>
      <c r="AF697" t="s">
        <v>6</v>
      </c>
      <c r="AG697">
        <v>0.12</v>
      </c>
      <c r="AH697">
        <v>2</v>
      </c>
      <c r="AI697">
        <v>16782818</v>
      </c>
      <c r="AJ697">
        <v>722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ROW(Source!A411)</f>
        <v>411</v>
      </c>
      <c r="B698">
        <v>16782819</v>
      </c>
      <c r="C698">
        <v>16782814</v>
      </c>
      <c r="D698">
        <v>15249073</v>
      </c>
      <c r="E698">
        <v>1</v>
      </c>
      <c r="F698">
        <v>1</v>
      </c>
      <c r="G698">
        <v>1</v>
      </c>
      <c r="H698">
        <v>2</v>
      </c>
      <c r="I698" t="s">
        <v>674</v>
      </c>
      <c r="J698" t="s">
        <v>675</v>
      </c>
      <c r="K698" t="s">
        <v>676</v>
      </c>
      <c r="L698">
        <v>1368</v>
      </c>
      <c r="N698">
        <v>1011</v>
      </c>
      <c r="O698" t="s">
        <v>666</v>
      </c>
      <c r="P698" t="s">
        <v>666</v>
      </c>
      <c r="Q698">
        <v>1</v>
      </c>
      <c r="X698">
        <v>0.12</v>
      </c>
      <c r="Y698">
        <v>0</v>
      </c>
      <c r="Z698">
        <v>65.709999999999994</v>
      </c>
      <c r="AA698">
        <v>11.6</v>
      </c>
      <c r="AB698">
        <v>0</v>
      </c>
      <c r="AC698">
        <v>0</v>
      </c>
      <c r="AD698">
        <v>1</v>
      </c>
      <c r="AE698">
        <v>0</v>
      </c>
      <c r="AF698" t="s">
        <v>6</v>
      </c>
      <c r="AG698">
        <v>0.12</v>
      </c>
      <c r="AH698">
        <v>2</v>
      </c>
      <c r="AI698">
        <v>16782819</v>
      </c>
      <c r="AJ698">
        <v>723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ROW(Source!A411)</f>
        <v>411</v>
      </c>
      <c r="B699">
        <v>16782820</v>
      </c>
      <c r="C699">
        <v>16782814</v>
      </c>
      <c r="D699">
        <v>15249377</v>
      </c>
      <c r="E699">
        <v>1</v>
      </c>
      <c r="F699">
        <v>1</v>
      </c>
      <c r="G699">
        <v>1</v>
      </c>
      <c r="H699">
        <v>2</v>
      </c>
      <c r="I699" t="s">
        <v>677</v>
      </c>
      <c r="J699" t="s">
        <v>678</v>
      </c>
      <c r="K699" t="s">
        <v>679</v>
      </c>
      <c r="L699">
        <v>1368</v>
      </c>
      <c r="N699">
        <v>1011</v>
      </c>
      <c r="O699" t="s">
        <v>666</v>
      </c>
      <c r="P699" t="s">
        <v>666</v>
      </c>
      <c r="Q699">
        <v>1</v>
      </c>
      <c r="X699">
        <v>0.84</v>
      </c>
      <c r="Y699">
        <v>0</v>
      </c>
      <c r="Z699">
        <v>8.1</v>
      </c>
      <c r="AA699">
        <v>0</v>
      </c>
      <c r="AB699">
        <v>0</v>
      </c>
      <c r="AC699">
        <v>0</v>
      </c>
      <c r="AD699">
        <v>1</v>
      </c>
      <c r="AE699">
        <v>0</v>
      </c>
      <c r="AF699" t="s">
        <v>6</v>
      </c>
      <c r="AG699">
        <v>0.84</v>
      </c>
      <c r="AH699">
        <v>2</v>
      </c>
      <c r="AI699">
        <v>16782820</v>
      </c>
      <c r="AJ699">
        <v>724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ROW(Source!A411)</f>
        <v>411</v>
      </c>
      <c r="B700">
        <v>16782821</v>
      </c>
      <c r="C700">
        <v>16782814</v>
      </c>
      <c r="D700">
        <v>15249397</v>
      </c>
      <c r="E700">
        <v>1</v>
      </c>
      <c r="F700">
        <v>1</v>
      </c>
      <c r="G700">
        <v>1</v>
      </c>
      <c r="H700">
        <v>2</v>
      </c>
      <c r="I700" t="s">
        <v>858</v>
      </c>
      <c r="J700" t="s">
        <v>859</v>
      </c>
      <c r="K700" t="s">
        <v>860</v>
      </c>
      <c r="L700">
        <v>1368</v>
      </c>
      <c r="N700">
        <v>1011</v>
      </c>
      <c r="O700" t="s">
        <v>666</v>
      </c>
      <c r="P700" t="s">
        <v>666</v>
      </c>
      <c r="Q700">
        <v>1</v>
      </c>
      <c r="X700">
        <v>0.28999999999999998</v>
      </c>
      <c r="Y700">
        <v>0</v>
      </c>
      <c r="Z700">
        <v>90</v>
      </c>
      <c r="AA700">
        <v>10.06</v>
      </c>
      <c r="AB700">
        <v>0</v>
      </c>
      <c r="AC700">
        <v>0</v>
      </c>
      <c r="AD700">
        <v>1</v>
      </c>
      <c r="AE700">
        <v>0</v>
      </c>
      <c r="AF700" t="s">
        <v>6</v>
      </c>
      <c r="AG700">
        <v>0.28999999999999998</v>
      </c>
      <c r="AH700">
        <v>2</v>
      </c>
      <c r="AI700">
        <v>16782821</v>
      </c>
      <c r="AJ700">
        <v>725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ROW(Source!A411)</f>
        <v>411</v>
      </c>
      <c r="B701">
        <v>16782822</v>
      </c>
      <c r="C701">
        <v>16782814</v>
      </c>
      <c r="D701">
        <v>15168752</v>
      </c>
      <c r="E701">
        <v>1</v>
      </c>
      <c r="F701">
        <v>1</v>
      </c>
      <c r="G701">
        <v>1</v>
      </c>
      <c r="H701">
        <v>3</v>
      </c>
      <c r="I701" t="s">
        <v>680</v>
      </c>
      <c r="J701" t="s">
        <v>681</v>
      </c>
      <c r="K701" t="s">
        <v>682</v>
      </c>
      <c r="L701">
        <v>1346</v>
      </c>
      <c r="N701">
        <v>1009</v>
      </c>
      <c r="O701" t="s">
        <v>201</v>
      </c>
      <c r="P701" t="s">
        <v>201</v>
      </c>
      <c r="Q701">
        <v>1</v>
      </c>
      <c r="X701">
        <v>0.15</v>
      </c>
      <c r="Y701">
        <v>10.57</v>
      </c>
      <c r="Z701">
        <v>0</v>
      </c>
      <c r="AA701">
        <v>0</v>
      </c>
      <c r="AB701">
        <v>0</v>
      </c>
      <c r="AC701">
        <v>0</v>
      </c>
      <c r="AD701">
        <v>1</v>
      </c>
      <c r="AE701">
        <v>0</v>
      </c>
      <c r="AF701" t="s">
        <v>6</v>
      </c>
      <c r="AG701">
        <v>0.15</v>
      </c>
      <c r="AH701">
        <v>2</v>
      </c>
      <c r="AI701">
        <v>16782822</v>
      </c>
      <c r="AJ701">
        <v>726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ROW(Source!A411)</f>
        <v>411</v>
      </c>
      <c r="B702">
        <v>16782823</v>
      </c>
      <c r="C702">
        <v>16782814</v>
      </c>
      <c r="D702">
        <v>15169942</v>
      </c>
      <c r="E702">
        <v>1</v>
      </c>
      <c r="F702">
        <v>1</v>
      </c>
      <c r="G702">
        <v>1</v>
      </c>
      <c r="H702">
        <v>3</v>
      </c>
      <c r="I702" t="s">
        <v>683</v>
      </c>
      <c r="J702" t="s">
        <v>684</v>
      </c>
      <c r="K702" t="s">
        <v>685</v>
      </c>
      <c r="L702">
        <v>1346</v>
      </c>
      <c r="N702">
        <v>1009</v>
      </c>
      <c r="O702" t="s">
        <v>201</v>
      </c>
      <c r="P702" t="s">
        <v>201</v>
      </c>
      <c r="Q702">
        <v>1</v>
      </c>
      <c r="X702">
        <v>0.1</v>
      </c>
      <c r="Y702">
        <v>9.0399999999999991</v>
      </c>
      <c r="Z702">
        <v>0</v>
      </c>
      <c r="AA702">
        <v>0</v>
      </c>
      <c r="AB702">
        <v>0</v>
      </c>
      <c r="AC702">
        <v>0</v>
      </c>
      <c r="AD702">
        <v>1</v>
      </c>
      <c r="AE702">
        <v>0</v>
      </c>
      <c r="AF702" t="s">
        <v>6</v>
      </c>
      <c r="AG702">
        <v>0.1</v>
      </c>
      <c r="AH702">
        <v>2</v>
      </c>
      <c r="AI702">
        <v>16782823</v>
      </c>
      <c r="AJ702">
        <v>727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ROW(Source!A411)</f>
        <v>411</v>
      </c>
      <c r="B703">
        <v>16782824</v>
      </c>
      <c r="C703">
        <v>16782814</v>
      </c>
      <c r="D703">
        <v>15203834</v>
      </c>
      <c r="E703">
        <v>1</v>
      </c>
      <c r="F703">
        <v>1</v>
      </c>
      <c r="G703">
        <v>1</v>
      </c>
      <c r="H703">
        <v>3</v>
      </c>
      <c r="I703" t="s">
        <v>689</v>
      </c>
      <c r="J703" t="s">
        <v>690</v>
      </c>
      <c r="K703" t="s">
        <v>691</v>
      </c>
      <c r="L703">
        <v>1346</v>
      </c>
      <c r="N703">
        <v>1009</v>
      </c>
      <c r="O703" t="s">
        <v>201</v>
      </c>
      <c r="P703" t="s">
        <v>201</v>
      </c>
      <c r="Q703">
        <v>1</v>
      </c>
      <c r="X703">
        <v>0.02</v>
      </c>
      <c r="Y703">
        <v>28.6</v>
      </c>
      <c r="Z703">
        <v>0</v>
      </c>
      <c r="AA703">
        <v>0</v>
      </c>
      <c r="AB703">
        <v>0</v>
      </c>
      <c r="AC703">
        <v>0</v>
      </c>
      <c r="AD703">
        <v>1</v>
      </c>
      <c r="AE703">
        <v>0</v>
      </c>
      <c r="AF703" t="s">
        <v>6</v>
      </c>
      <c r="AG703">
        <v>0.02</v>
      </c>
      <c r="AH703">
        <v>2</v>
      </c>
      <c r="AI703">
        <v>16782824</v>
      </c>
      <c r="AJ703">
        <v>728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ROW(Source!A411)</f>
        <v>411</v>
      </c>
      <c r="B704">
        <v>16782825</v>
      </c>
      <c r="C704">
        <v>16782814</v>
      </c>
      <c r="D704">
        <v>15164559</v>
      </c>
      <c r="E704">
        <v>17</v>
      </c>
      <c r="F704">
        <v>1</v>
      </c>
      <c r="G704">
        <v>1</v>
      </c>
      <c r="H704">
        <v>3</v>
      </c>
      <c r="I704" t="s">
        <v>692</v>
      </c>
      <c r="J704" t="s">
        <v>6</v>
      </c>
      <c r="K704" t="s">
        <v>693</v>
      </c>
      <c r="L704">
        <v>1374</v>
      </c>
      <c r="N704">
        <v>1013</v>
      </c>
      <c r="O704" t="s">
        <v>694</v>
      </c>
      <c r="P704" t="s">
        <v>694</v>
      </c>
      <c r="Q704">
        <v>1</v>
      </c>
      <c r="X704">
        <v>0.47</v>
      </c>
      <c r="Y704">
        <v>1</v>
      </c>
      <c r="Z704">
        <v>0</v>
      </c>
      <c r="AA704">
        <v>0</v>
      </c>
      <c r="AB704">
        <v>0</v>
      </c>
      <c r="AC704">
        <v>0</v>
      </c>
      <c r="AD704">
        <v>1</v>
      </c>
      <c r="AE704">
        <v>0</v>
      </c>
      <c r="AF704" t="s">
        <v>6</v>
      </c>
      <c r="AG704">
        <v>0.47</v>
      </c>
      <c r="AH704">
        <v>2</v>
      </c>
      <c r="AI704">
        <v>16782825</v>
      </c>
      <c r="AJ704">
        <v>730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ROW(Source!A448)</f>
        <v>448</v>
      </c>
      <c r="B705">
        <v>16783240</v>
      </c>
      <c r="C705">
        <v>16783239</v>
      </c>
      <c r="D705">
        <v>15430517</v>
      </c>
      <c r="E705">
        <v>1</v>
      </c>
      <c r="F705">
        <v>1</v>
      </c>
      <c r="G705">
        <v>1</v>
      </c>
      <c r="H705">
        <v>1</v>
      </c>
      <c r="I705" t="s">
        <v>667</v>
      </c>
      <c r="J705" t="s">
        <v>6</v>
      </c>
      <c r="K705" t="s">
        <v>668</v>
      </c>
      <c r="L705">
        <v>1191</v>
      </c>
      <c r="N705">
        <v>1013</v>
      </c>
      <c r="O705" t="s">
        <v>660</v>
      </c>
      <c r="P705" t="s">
        <v>660</v>
      </c>
      <c r="Q705">
        <v>1</v>
      </c>
      <c r="X705">
        <v>9.64</v>
      </c>
      <c r="Y705">
        <v>0</v>
      </c>
      <c r="Z705">
        <v>0</v>
      </c>
      <c r="AA705">
        <v>0</v>
      </c>
      <c r="AB705">
        <v>7.8</v>
      </c>
      <c r="AC705">
        <v>0</v>
      </c>
      <c r="AD705">
        <v>1</v>
      </c>
      <c r="AE705">
        <v>1</v>
      </c>
      <c r="AF705" t="s">
        <v>6</v>
      </c>
      <c r="AG705">
        <v>9.64</v>
      </c>
      <c r="AH705">
        <v>2</v>
      </c>
      <c r="AI705">
        <v>16783240</v>
      </c>
      <c r="AJ705">
        <v>731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ROW(Source!A448)</f>
        <v>448</v>
      </c>
      <c r="B706">
        <v>16783241</v>
      </c>
      <c r="C706">
        <v>16783239</v>
      </c>
      <c r="D706">
        <v>15430395</v>
      </c>
      <c r="E706">
        <v>1</v>
      </c>
      <c r="F706">
        <v>1</v>
      </c>
      <c r="G706">
        <v>1</v>
      </c>
      <c r="H706">
        <v>1</v>
      </c>
      <c r="I706" t="s">
        <v>661</v>
      </c>
      <c r="J706" t="s">
        <v>6</v>
      </c>
      <c r="K706" t="s">
        <v>662</v>
      </c>
      <c r="L706">
        <v>1191</v>
      </c>
      <c r="N706">
        <v>1013</v>
      </c>
      <c r="O706" t="s">
        <v>660</v>
      </c>
      <c r="P706" t="s">
        <v>660</v>
      </c>
      <c r="Q706">
        <v>1</v>
      </c>
      <c r="X706">
        <v>0.01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1</v>
      </c>
      <c r="AE706">
        <v>2</v>
      </c>
      <c r="AF706" t="s">
        <v>6</v>
      </c>
      <c r="AG706">
        <v>0.01</v>
      </c>
      <c r="AH706">
        <v>2</v>
      </c>
      <c r="AI706">
        <v>16783241</v>
      </c>
      <c r="AJ706">
        <v>732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ROW(Source!A448)</f>
        <v>448</v>
      </c>
      <c r="B707">
        <v>16783242</v>
      </c>
      <c r="C707">
        <v>16783239</v>
      </c>
      <c r="D707">
        <v>15247974</v>
      </c>
      <c r="E707">
        <v>1</v>
      </c>
      <c r="F707">
        <v>1</v>
      </c>
      <c r="G707">
        <v>1</v>
      </c>
      <c r="H707">
        <v>2</v>
      </c>
      <c r="I707" t="s">
        <v>663</v>
      </c>
      <c r="J707" t="s">
        <v>664</v>
      </c>
      <c r="K707" t="s">
        <v>665</v>
      </c>
      <c r="L707">
        <v>1368</v>
      </c>
      <c r="N707">
        <v>1011</v>
      </c>
      <c r="O707" t="s">
        <v>666</v>
      </c>
      <c r="P707" t="s">
        <v>666</v>
      </c>
      <c r="Q707">
        <v>1</v>
      </c>
      <c r="X707">
        <v>0.01</v>
      </c>
      <c r="Y707">
        <v>0</v>
      </c>
      <c r="Z707">
        <v>31.26</v>
      </c>
      <c r="AA707">
        <v>13.5</v>
      </c>
      <c r="AB707">
        <v>0</v>
      </c>
      <c r="AC707">
        <v>0</v>
      </c>
      <c r="AD707">
        <v>1</v>
      </c>
      <c r="AE707">
        <v>0</v>
      </c>
      <c r="AF707" t="s">
        <v>6</v>
      </c>
      <c r="AG707">
        <v>0.01</v>
      </c>
      <c r="AH707">
        <v>2</v>
      </c>
      <c r="AI707">
        <v>16783242</v>
      </c>
      <c r="AJ707">
        <v>733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ROW(Source!A449)</f>
        <v>449</v>
      </c>
      <c r="B708">
        <v>16783240</v>
      </c>
      <c r="C708">
        <v>16783239</v>
      </c>
      <c r="D708">
        <v>15430517</v>
      </c>
      <c r="E708">
        <v>1</v>
      </c>
      <c r="F708">
        <v>1</v>
      </c>
      <c r="G708">
        <v>1</v>
      </c>
      <c r="H708">
        <v>1</v>
      </c>
      <c r="I708" t="s">
        <v>667</v>
      </c>
      <c r="J708" t="s">
        <v>6</v>
      </c>
      <c r="K708" t="s">
        <v>668</v>
      </c>
      <c r="L708">
        <v>1191</v>
      </c>
      <c r="N708">
        <v>1013</v>
      </c>
      <c r="O708" t="s">
        <v>660</v>
      </c>
      <c r="P708" t="s">
        <v>660</v>
      </c>
      <c r="Q708">
        <v>1</v>
      </c>
      <c r="X708">
        <v>9.64</v>
      </c>
      <c r="Y708">
        <v>0</v>
      </c>
      <c r="Z708">
        <v>0</v>
      </c>
      <c r="AA708">
        <v>0</v>
      </c>
      <c r="AB708">
        <v>7.8</v>
      </c>
      <c r="AC708">
        <v>0</v>
      </c>
      <c r="AD708">
        <v>1</v>
      </c>
      <c r="AE708">
        <v>1</v>
      </c>
      <c r="AF708" t="s">
        <v>6</v>
      </c>
      <c r="AG708">
        <v>9.64</v>
      </c>
      <c r="AH708">
        <v>2</v>
      </c>
      <c r="AI708">
        <v>16783240</v>
      </c>
      <c r="AJ708">
        <v>734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ROW(Source!A449)</f>
        <v>449</v>
      </c>
      <c r="B709">
        <v>16783241</v>
      </c>
      <c r="C709">
        <v>16783239</v>
      </c>
      <c r="D709">
        <v>15430395</v>
      </c>
      <c r="E709">
        <v>1</v>
      </c>
      <c r="F709">
        <v>1</v>
      </c>
      <c r="G709">
        <v>1</v>
      </c>
      <c r="H709">
        <v>1</v>
      </c>
      <c r="I709" t="s">
        <v>661</v>
      </c>
      <c r="J709" t="s">
        <v>6</v>
      </c>
      <c r="K709" t="s">
        <v>662</v>
      </c>
      <c r="L709">
        <v>1191</v>
      </c>
      <c r="N709">
        <v>1013</v>
      </c>
      <c r="O709" t="s">
        <v>660</v>
      </c>
      <c r="P709" t="s">
        <v>660</v>
      </c>
      <c r="Q709">
        <v>1</v>
      </c>
      <c r="X709">
        <v>0.01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1</v>
      </c>
      <c r="AE709">
        <v>2</v>
      </c>
      <c r="AF709" t="s">
        <v>6</v>
      </c>
      <c r="AG709">
        <v>0.01</v>
      </c>
      <c r="AH709">
        <v>2</v>
      </c>
      <c r="AI709">
        <v>16783241</v>
      </c>
      <c r="AJ709">
        <v>735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ROW(Source!A449)</f>
        <v>449</v>
      </c>
      <c r="B710">
        <v>16783242</v>
      </c>
      <c r="C710">
        <v>16783239</v>
      </c>
      <c r="D710">
        <v>15247974</v>
      </c>
      <c r="E710">
        <v>1</v>
      </c>
      <c r="F710">
        <v>1</v>
      </c>
      <c r="G710">
        <v>1</v>
      </c>
      <c r="H710">
        <v>2</v>
      </c>
      <c r="I710" t="s">
        <v>663</v>
      </c>
      <c r="J710" t="s">
        <v>664</v>
      </c>
      <c r="K710" t="s">
        <v>665</v>
      </c>
      <c r="L710">
        <v>1368</v>
      </c>
      <c r="N710">
        <v>1011</v>
      </c>
      <c r="O710" t="s">
        <v>666</v>
      </c>
      <c r="P710" t="s">
        <v>666</v>
      </c>
      <c r="Q710">
        <v>1</v>
      </c>
      <c r="X710">
        <v>0.01</v>
      </c>
      <c r="Y710">
        <v>0</v>
      </c>
      <c r="Z710">
        <v>31.26</v>
      </c>
      <c r="AA710">
        <v>13.5</v>
      </c>
      <c r="AB710">
        <v>0</v>
      </c>
      <c r="AC710">
        <v>0</v>
      </c>
      <c r="AD710">
        <v>1</v>
      </c>
      <c r="AE710">
        <v>0</v>
      </c>
      <c r="AF710" t="s">
        <v>6</v>
      </c>
      <c r="AG710">
        <v>0.01</v>
      </c>
      <c r="AH710">
        <v>2</v>
      </c>
      <c r="AI710">
        <v>16783242</v>
      </c>
      <c r="AJ710">
        <v>736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ROW(Source!A450)</f>
        <v>450</v>
      </c>
      <c r="B711">
        <v>16782895</v>
      </c>
      <c r="C711">
        <v>16782894</v>
      </c>
      <c r="D711">
        <v>15430447</v>
      </c>
      <c r="E711">
        <v>1</v>
      </c>
      <c r="F711">
        <v>1</v>
      </c>
      <c r="G711">
        <v>1</v>
      </c>
      <c r="H711">
        <v>1</v>
      </c>
      <c r="I711" t="s">
        <v>700</v>
      </c>
      <c r="J711" t="s">
        <v>6</v>
      </c>
      <c r="K711" t="s">
        <v>701</v>
      </c>
      <c r="L711">
        <v>1191</v>
      </c>
      <c r="N711">
        <v>1013</v>
      </c>
      <c r="O711" t="s">
        <v>660</v>
      </c>
      <c r="P711" t="s">
        <v>660</v>
      </c>
      <c r="Q711">
        <v>1</v>
      </c>
      <c r="X711">
        <v>2</v>
      </c>
      <c r="Y711">
        <v>0</v>
      </c>
      <c r="Z711">
        <v>0</v>
      </c>
      <c r="AA711">
        <v>0</v>
      </c>
      <c r="AB711">
        <v>9.07</v>
      </c>
      <c r="AC711">
        <v>0</v>
      </c>
      <c r="AD711">
        <v>1</v>
      </c>
      <c r="AE711">
        <v>1</v>
      </c>
      <c r="AF711" t="s">
        <v>39</v>
      </c>
      <c r="AG711">
        <v>0.6</v>
      </c>
      <c r="AH711">
        <v>2</v>
      </c>
      <c r="AI711">
        <v>16782895</v>
      </c>
      <c r="AJ711">
        <v>737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ROW(Source!A450)</f>
        <v>450</v>
      </c>
      <c r="B712">
        <v>16782896</v>
      </c>
      <c r="C712">
        <v>16782894</v>
      </c>
      <c r="D712">
        <v>15167589</v>
      </c>
      <c r="E712">
        <v>1</v>
      </c>
      <c r="F712">
        <v>1</v>
      </c>
      <c r="G712">
        <v>1</v>
      </c>
      <c r="H712">
        <v>3</v>
      </c>
      <c r="I712" t="s">
        <v>930</v>
      </c>
      <c r="J712" t="s">
        <v>931</v>
      </c>
      <c r="K712" t="s">
        <v>932</v>
      </c>
      <c r="L712">
        <v>1346</v>
      </c>
      <c r="N712">
        <v>1009</v>
      </c>
      <c r="O712" t="s">
        <v>201</v>
      </c>
      <c r="P712" t="s">
        <v>201</v>
      </c>
      <c r="Q712">
        <v>1</v>
      </c>
      <c r="X712">
        <v>1.4999999999999999E-2</v>
      </c>
      <c r="Y712">
        <v>91.29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38</v>
      </c>
      <c r="AG712">
        <v>0</v>
      </c>
      <c r="AH712">
        <v>2</v>
      </c>
      <c r="AI712">
        <v>16782896</v>
      </c>
      <c r="AJ712">
        <v>738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ROW(Source!A450)</f>
        <v>450</v>
      </c>
      <c r="B713">
        <v>16782897</v>
      </c>
      <c r="C713">
        <v>16782894</v>
      </c>
      <c r="D713">
        <v>15225559</v>
      </c>
      <c r="E713">
        <v>1</v>
      </c>
      <c r="F713">
        <v>1</v>
      </c>
      <c r="G713">
        <v>1</v>
      </c>
      <c r="H713">
        <v>3</v>
      </c>
      <c r="I713" t="s">
        <v>1024</v>
      </c>
      <c r="J713" t="s">
        <v>1025</v>
      </c>
      <c r="K713" t="s">
        <v>1026</v>
      </c>
      <c r="L713">
        <v>1477</v>
      </c>
      <c r="N713">
        <v>1013</v>
      </c>
      <c r="O713" t="s">
        <v>411</v>
      </c>
      <c r="P713" t="s">
        <v>413</v>
      </c>
      <c r="Q713">
        <v>1</v>
      </c>
      <c r="X713">
        <v>5.0000000000000001E-3</v>
      </c>
      <c r="Y713">
        <v>1819.3</v>
      </c>
      <c r="Z713">
        <v>0</v>
      </c>
      <c r="AA713">
        <v>0</v>
      </c>
      <c r="AB713">
        <v>0</v>
      </c>
      <c r="AC713">
        <v>0</v>
      </c>
      <c r="AD713">
        <v>1</v>
      </c>
      <c r="AE713">
        <v>0</v>
      </c>
      <c r="AF713" t="s">
        <v>38</v>
      </c>
      <c r="AG713">
        <v>0</v>
      </c>
      <c r="AH713">
        <v>2</v>
      </c>
      <c r="AI713">
        <v>16782897</v>
      </c>
      <c r="AJ713">
        <v>739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ROW(Source!A450)</f>
        <v>450</v>
      </c>
      <c r="B714">
        <v>16782898</v>
      </c>
      <c r="C714">
        <v>16782894</v>
      </c>
      <c r="D714">
        <v>15226127</v>
      </c>
      <c r="E714">
        <v>1</v>
      </c>
      <c r="F714">
        <v>1</v>
      </c>
      <c r="G714">
        <v>1</v>
      </c>
      <c r="H714">
        <v>3</v>
      </c>
      <c r="I714" t="s">
        <v>1027</v>
      </c>
      <c r="J714" t="s">
        <v>1028</v>
      </c>
      <c r="K714" t="s">
        <v>1029</v>
      </c>
      <c r="L714">
        <v>1355</v>
      </c>
      <c r="N714">
        <v>1010</v>
      </c>
      <c r="O714" t="s">
        <v>292</v>
      </c>
      <c r="P714" t="s">
        <v>292</v>
      </c>
      <c r="Q714">
        <v>100</v>
      </c>
      <c r="X714">
        <v>1.0999999999999999E-2</v>
      </c>
      <c r="Y714">
        <v>164</v>
      </c>
      <c r="Z714">
        <v>0</v>
      </c>
      <c r="AA714">
        <v>0</v>
      </c>
      <c r="AB714">
        <v>0</v>
      </c>
      <c r="AC714">
        <v>0</v>
      </c>
      <c r="AD714">
        <v>1</v>
      </c>
      <c r="AE714">
        <v>0</v>
      </c>
      <c r="AF714" t="s">
        <v>38</v>
      </c>
      <c r="AG714">
        <v>0</v>
      </c>
      <c r="AH714">
        <v>2</v>
      </c>
      <c r="AI714">
        <v>16782898</v>
      </c>
      <c r="AJ714">
        <v>740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ROW(Source!A450)</f>
        <v>450</v>
      </c>
      <c r="B715">
        <v>16782899</v>
      </c>
      <c r="C715">
        <v>16782894</v>
      </c>
      <c r="D715">
        <v>15164559</v>
      </c>
      <c r="E715">
        <v>17</v>
      </c>
      <c r="F715">
        <v>1</v>
      </c>
      <c r="G715">
        <v>1</v>
      </c>
      <c r="H715">
        <v>3</v>
      </c>
      <c r="I715" t="s">
        <v>692</v>
      </c>
      <c r="J715" t="s">
        <v>6</v>
      </c>
      <c r="K715" t="s">
        <v>693</v>
      </c>
      <c r="L715">
        <v>1374</v>
      </c>
      <c r="N715">
        <v>1013</v>
      </c>
      <c r="O715" t="s">
        <v>694</v>
      </c>
      <c r="P715" t="s">
        <v>694</v>
      </c>
      <c r="Q715">
        <v>1</v>
      </c>
      <c r="X715">
        <v>0.36</v>
      </c>
      <c r="Y715">
        <v>1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0</v>
      </c>
      <c r="AF715" t="s">
        <v>38</v>
      </c>
      <c r="AG715">
        <v>0</v>
      </c>
      <c r="AH715">
        <v>2</v>
      </c>
      <c r="AI715">
        <v>16782899</v>
      </c>
      <c r="AJ715">
        <v>741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ROW(Source!A451)</f>
        <v>451</v>
      </c>
      <c r="B716">
        <v>16782895</v>
      </c>
      <c r="C716">
        <v>16782894</v>
      </c>
      <c r="D716">
        <v>15430447</v>
      </c>
      <c r="E716">
        <v>1</v>
      </c>
      <c r="F716">
        <v>1</v>
      </c>
      <c r="G716">
        <v>1</v>
      </c>
      <c r="H716">
        <v>1</v>
      </c>
      <c r="I716" t="s">
        <v>700</v>
      </c>
      <c r="J716" t="s">
        <v>6</v>
      </c>
      <c r="K716" t="s">
        <v>701</v>
      </c>
      <c r="L716">
        <v>1191</v>
      </c>
      <c r="N716">
        <v>1013</v>
      </c>
      <c r="O716" t="s">
        <v>660</v>
      </c>
      <c r="P716" t="s">
        <v>660</v>
      </c>
      <c r="Q716">
        <v>1</v>
      </c>
      <c r="X716">
        <v>2</v>
      </c>
      <c r="Y716">
        <v>0</v>
      </c>
      <c r="Z716">
        <v>0</v>
      </c>
      <c r="AA716">
        <v>0</v>
      </c>
      <c r="AB716">
        <v>9.07</v>
      </c>
      <c r="AC716">
        <v>0</v>
      </c>
      <c r="AD716">
        <v>1</v>
      </c>
      <c r="AE716">
        <v>1</v>
      </c>
      <c r="AF716" t="s">
        <v>39</v>
      </c>
      <c r="AG716">
        <v>0.6</v>
      </c>
      <c r="AH716">
        <v>2</v>
      </c>
      <c r="AI716">
        <v>16782895</v>
      </c>
      <c r="AJ716">
        <v>742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ROW(Source!A451)</f>
        <v>451</v>
      </c>
      <c r="B717">
        <v>16782896</v>
      </c>
      <c r="C717">
        <v>16782894</v>
      </c>
      <c r="D717">
        <v>15167589</v>
      </c>
      <c r="E717">
        <v>1</v>
      </c>
      <c r="F717">
        <v>1</v>
      </c>
      <c r="G717">
        <v>1</v>
      </c>
      <c r="H717">
        <v>3</v>
      </c>
      <c r="I717" t="s">
        <v>930</v>
      </c>
      <c r="J717" t="s">
        <v>931</v>
      </c>
      <c r="K717" t="s">
        <v>932</v>
      </c>
      <c r="L717">
        <v>1346</v>
      </c>
      <c r="N717">
        <v>1009</v>
      </c>
      <c r="O717" t="s">
        <v>201</v>
      </c>
      <c r="P717" t="s">
        <v>201</v>
      </c>
      <c r="Q717">
        <v>1</v>
      </c>
      <c r="X717">
        <v>1.4999999999999999E-2</v>
      </c>
      <c r="Y717">
        <v>91.29</v>
      </c>
      <c r="Z717">
        <v>0</v>
      </c>
      <c r="AA717">
        <v>0</v>
      </c>
      <c r="AB717">
        <v>0</v>
      </c>
      <c r="AC717">
        <v>0</v>
      </c>
      <c r="AD717">
        <v>1</v>
      </c>
      <c r="AE717">
        <v>0</v>
      </c>
      <c r="AF717" t="s">
        <v>38</v>
      </c>
      <c r="AG717">
        <v>0</v>
      </c>
      <c r="AH717">
        <v>2</v>
      </c>
      <c r="AI717">
        <v>16782896</v>
      </c>
      <c r="AJ717">
        <v>743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ROW(Source!A451)</f>
        <v>451</v>
      </c>
      <c r="B718">
        <v>16782897</v>
      </c>
      <c r="C718">
        <v>16782894</v>
      </c>
      <c r="D718">
        <v>15225559</v>
      </c>
      <c r="E718">
        <v>1</v>
      </c>
      <c r="F718">
        <v>1</v>
      </c>
      <c r="G718">
        <v>1</v>
      </c>
      <c r="H718">
        <v>3</v>
      </c>
      <c r="I718" t="s">
        <v>1024</v>
      </c>
      <c r="J718" t="s">
        <v>1025</v>
      </c>
      <c r="K718" t="s">
        <v>1026</v>
      </c>
      <c r="L718">
        <v>1477</v>
      </c>
      <c r="N718">
        <v>1013</v>
      </c>
      <c r="O718" t="s">
        <v>411</v>
      </c>
      <c r="P718" t="s">
        <v>413</v>
      </c>
      <c r="Q718">
        <v>1</v>
      </c>
      <c r="X718">
        <v>5.0000000000000001E-3</v>
      </c>
      <c r="Y718">
        <v>1819.3</v>
      </c>
      <c r="Z718">
        <v>0</v>
      </c>
      <c r="AA718">
        <v>0</v>
      </c>
      <c r="AB718">
        <v>0</v>
      </c>
      <c r="AC718">
        <v>0</v>
      </c>
      <c r="AD718">
        <v>1</v>
      </c>
      <c r="AE718">
        <v>0</v>
      </c>
      <c r="AF718" t="s">
        <v>38</v>
      </c>
      <c r="AG718">
        <v>0</v>
      </c>
      <c r="AH718">
        <v>2</v>
      </c>
      <c r="AI718">
        <v>16782897</v>
      </c>
      <c r="AJ718">
        <v>744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ROW(Source!A451)</f>
        <v>451</v>
      </c>
      <c r="B719">
        <v>16782898</v>
      </c>
      <c r="C719">
        <v>16782894</v>
      </c>
      <c r="D719">
        <v>15226127</v>
      </c>
      <c r="E719">
        <v>1</v>
      </c>
      <c r="F719">
        <v>1</v>
      </c>
      <c r="G719">
        <v>1</v>
      </c>
      <c r="H719">
        <v>3</v>
      </c>
      <c r="I719" t="s">
        <v>1027</v>
      </c>
      <c r="J719" t="s">
        <v>1028</v>
      </c>
      <c r="K719" t="s">
        <v>1029</v>
      </c>
      <c r="L719">
        <v>1355</v>
      </c>
      <c r="N719">
        <v>1010</v>
      </c>
      <c r="O719" t="s">
        <v>292</v>
      </c>
      <c r="P719" t="s">
        <v>292</v>
      </c>
      <c r="Q719">
        <v>100</v>
      </c>
      <c r="X719">
        <v>1.0999999999999999E-2</v>
      </c>
      <c r="Y719">
        <v>164</v>
      </c>
      <c r="Z719">
        <v>0</v>
      </c>
      <c r="AA719">
        <v>0</v>
      </c>
      <c r="AB719">
        <v>0</v>
      </c>
      <c r="AC719">
        <v>0</v>
      </c>
      <c r="AD719">
        <v>1</v>
      </c>
      <c r="AE719">
        <v>0</v>
      </c>
      <c r="AF719" t="s">
        <v>38</v>
      </c>
      <c r="AG719">
        <v>0</v>
      </c>
      <c r="AH719">
        <v>2</v>
      </c>
      <c r="AI719">
        <v>16782898</v>
      </c>
      <c r="AJ719">
        <v>745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ROW(Source!A451)</f>
        <v>451</v>
      </c>
      <c r="B720">
        <v>16782899</v>
      </c>
      <c r="C720">
        <v>16782894</v>
      </c>
      <c r="D720">
        <v>15164559</v>
      </c>
      <c r="E720">
        <v>17</v>
      </c>
      <c r="F720">
        <v>1</v>
      </c>
      <c r="G720">
        <v>1</v>
      </c>
      <c r="H720">
        <v>3</v>
      </c>
      <c r="I720" t="s">
        <v>692</v>
      </c>
      <c r="J720" t="s">
        <v>6</v>
      </c>
      <c r="K720" t="s">
        <v>693</v>
      </c>
      <c r="L720">
        <v>1374</v>
      </c>
      <c r="N720">
        <v>1013</v>
      </c>
      <c r="O720" t="s">
        <v>694</v>
      </c>
      <c r="P720" t="s">
        <v>694</v>
      </c>
      <c r="Q720">
        <v>1</v>
      </c>
      <c r="X720">
        <v>0.36</v>
      </c>
      <c r="Y720">
        <v>1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38</v>
      </c>
      <c r="AG720">
        <v>0</v>
      </c>
      <c r="AH720">
        <v>2</v>
      </c>
      <c r="AI720">
        <v>16782899</v>
      </c>
      <c r="AJ720">
        <v>746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ROW(Source!A452)</f>
        <v>452</v>
      </c>
      <c r="B721">
        <v>16782906</v>
      </c>
      <c r="C721">
        <v>16782900</v>
      </c>
      <c r="D721">
        <v>15430447</v>
      </c>
      <c r="E721">
        <v>1</v>
      </c>
      <c r="F721">
        <v>1</v>
      </c>
      <c r="G721">
        <v>1</v>
      </c>
      <c r="H721">
        <v>1</v>
      </c>
      <c r="I721" t="s">
        <v>700</v>
      </c>
      <c r="J721" t="s">
        <v>6</v>
      </c>
      <c r="K721" t="s">
        <v>701</v>
      </c>
      <c r="L721">
        <v>1191</v>
      </c>
      <c r="N721">
        <v>1013</v>
      </c>
      <c r="O721" t="s">
        <v>660</v>
      </c>
      <c r="P721" t="s">
        <v>660</v>
      </c>
      <c r="Q721">
        <v>1</v>
      </c>
      <c r="X721">
        <v>2</v>
      </c>
      <c r="Y721">
        <v>0</v>
      </c>
      <c r="Z721">
        <v>0</v>
      </c>
      <c r="AA721">
        <v>0</v>
      </c>
      <c r="AB721">
        <v>9.07</v>
      </c>
      <c r="AC721">
        <v>0</v>
      </c>
      <c r="AD721">
        <v>1</v>
      </c>
      <c r="AE721">
        <v>1</v>
      </c>
      <c r="AF721" t="s">
        <v>6</v>
      </c>
      <c r="AG721">
        <v>2</v>
      </c>
      <c r="AH721">
        <v>2</v>
      </c>
      <c r="AI721">
        <v>16782901</v>
      </c>
      <c r="AJ721">
        <v>747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ROW(Source!A452)</f>
        <v>452</v>
      </c>
      <c r="B722">
        <v>16782907</v>
      </c>
      <c r="C722">
        <v>16782900</v>
      </c>
      <c r="D722">
        <v>15167589</v>
      </c>
      <c r="E722">
        <v>1</v>
      </c>
      <c r="F722">
        <v>1</v>
      </c>
      <c r="G722">
        <v>1</v>
      </c>
      <c r="H722">
        <v>3</v>
      </c>
      <c r="I722" t="s">
        <v>930</v>
      </c>
      <c r="J722" t="s">
        <v>931</v>
      </c>
      <c r="K722" t="s">
        <v>932</v>
      </c>
      <c r="L722">
        <v>1346</v>
      </c>
      <c r="N722">
        <v>1009</v>
      </c>
      <c r="O722" t="s">
        <v>201</v>
      </c>
      <c r="P722" t="s">
        <v>201</v>
      </c>
      <c r="Q722">
        <v>1</v>
      </c>
      <c r="X722">
        <v>1.4999999999999999E-2</v>
      </c>
      <c r="Y722">
        <v>91.29</v>
      </c>
      <c r="Z722">
        <v>0</v>
      </c>
      <c r="AA722">
        <v>0</v>
      </c>
      <c r="AB722">
        <v>0</v>
      </c>
      <c r="AC722">
        <v>0</v>
      </c>
      <c r="AD722">
        <v>1</v>
      </c>
      <c r="AE722">
        <v>0</v>
      </c>
      <c r="AF722" t="s">
        <v>6</v>
      </c>
      <c r="AG722">
        <v>1.4999999999999999E-2</v>
      </c>
      <c r="AH722">
        <v>2</v>
      </c>
      <c r="AI722">
        <v>16782902</v>
      </c>
      <c r="AJ722">
        <v>748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ROW(Source!A452)</f>
        <v>452</v>
      </c>
      <c r="B723">
        <v>16782908</v>
      </c>
      <c r="C723">
        <v>16782900</v>
      </c>
      <c r="D723">
        <v>15225559</v>
      </c>
      <c r="E723">
        <v>1</v>
      </c>
      <c r="F723">
        <v>1</v>
      </c>
      <c r="G723">
        <v>1</v>
      </c>
      <c r="H723">
        <v>3</v>
      </c>
      <c r="I723" t="s">
        <v>1024</v>
      </c>
      <c r="J723" t="s">
        <v>1025</v>
      </c>
      <c r="K723" t="s">
        <v>1026</v>
      </c>
      <c r="L723">
        <v>1477</v>
      </c>
      <c r="N723">
        <v>1013</v>
      </c>
      <c r="O723" t="s">
        <v>411</v>
      </c>
      <c r="P723" t="s">
        <v>413</v>
      </c>
      <c r="Q723">
        <v>1</v>
      </c>
      <c r="X723">
        <v>5.0000000000000001E-3</v>
      </c>
      <c r="Y723">
        <v>1819.3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0</v>
      </c>
      <c r="AF723" t="s">
        <v>6</v>
      </c>
      <c r="AG723">
        <v>5.0000000000000001E-3</v>
      </c>
      <c r="AH723">
        <v>2</v>
      </c>
      <c r="AI723">
        <v>16782903</v>
      </c>
      <c r="AJ723">
        <v>749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ROW(Source!A452)</f>
        <v>452</v>
      </c>
      <c r="B724">
        <v>16782909</v>
      </c>
      <c r="C724">
        <v>16782900</v>
      </c>
      <c r="D724">
        <v>15226127</v>
      </c>
      <c r="E724">
        <v>1</v>
      </c>
      <c r="F724">
        <v>1</v>
      </c>
      <c r="G724">
        <v>1</v>
      </c>
      <c r="H724">
        <v>3</v>
      </c>
      <c r="I724" t="s">
        <v>1027</v>
      </c>
      <c r="J724" t="s">
        <v>1028</v>
      </c>
      <c r="K724" t="s">
        <v>1029</v>
      </c>
      <c r="L724">
        <v>1355</v>
      </c>
      <c r="N724">
        <v>1010</v>
      </c>
      <c r="O724" t="s">
        <v>292</v>
      </c>
      <c r="P724" t="s">
        <v>292</v>
      </c>
      <c r="Q724">
        <v>100</v>
      </c>
      <c r="X724">
        <v>1.0999999999999999E-2</v>
      </c>
      <c r="Y724">
        <v>164</v>
      </c>
      <c r="Z724">
        <v>0</v>
      </c>
      <c r="AA724">
        <v>0</v>
      </c>
      <c r="AB724">
        <v>0</v>
      </c>
      <c r="AC724">
        <v>0</v>
      </c>
      <c r="AD724">
        <v>1</v>
      </c>
      <c r="AE724">
        <v>0</v>
      </c>
      <c r="AF724" t="s">
        <v>6</v>
      </c>
      <c r="AG724">
        <v>1.0999999999999999E-2</v>
      </c>
      <c r="AH724">
        <v>2</v>
      </c>
      <c r="AI724">
        <v>16782904</v>
      </c>
      <c r="AJ724">
        <v>750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ROW(Source!A452)</f>
        <v>452</v>
      </c>
      <c r="B725">
        <v>16782910</v>
      </c>
      <c r="C725">
        <v>16782900</v>
      </c>
      <c r="D725">
        <v>15164559</v>
      </c>
      <c r="E725">
        <v>17</v>
      </c>
      <c r="F725">
        <v>1</v>
      </c>
      <c r="G725">
        <v>1</v>
      </c>
      <c r="H725">
        <v>3</v>
      </c>
      <c r="I725" t="s">
        <v>692</v>
      </c>
      <c r="J725" t="s">
        <v>6</v>
      </c>
      <c r="K725" t="s">
        <v>693</v>
      </c>
      <c r="L725">
        <v>1374</v>
      </c>
      <c r="N725">
        <v>1013</v>
      </c>
      <c r="O725" t="s">
        <v>694</v>
      </c>
      <c r="P725" t="s">
        <v>694</v>
      </c>
      <c r="Q725">
        <v>1</v>
      </c>
      <c r="X725">
        <v>0.36</v>
      </c>
      <c r="Y725">
        <v>1</v>
      </c>
      <c r="Z725">
        <v>0</v>
      </c>
      <c r="AA725">
        <v>0</v>
      </c>
      <c r="AB725">
        <v>0</v>
      </c>
      <c r="AC725">
        <v>0</v>
      </c>
      <c r="AD725">
        <v>1</v>
      </c>
      <c r="AE725">
        <v>0</v>
      </c>
      <c r="AF725" t="s">
        <v>6</v>
      </c>
      <c r="AG725">
        <v>0.36</v>
      </c>
      <c r="AH725">
        <v>2</v>
      </c>
      <c r="AI725">
        <v>16782905</v>
      </c>
      <c r="AJ725">
        <v>752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ROW(Source!A453)</f>
        <v>453</v>
      </c>
      <c r="B726">
        <v>16782906</v>
      </c>
      <c r="C726">
        <v>16782900</v>
      </c>
      <c r="D726">
        <v>15430447</v>
      </c>
      <c r="E726">
        <v>1</v>
      </c>
      <c r="F726">
        <v>1</v>
      </c>
      <c r="G726">
        <v>1</v>
      </c>
      <c r="H726">
        <v>1</v>
      </c>
      <c r="I726" t="s">
        <v>700</v>
      </c>
      <c r="J726" t="s">
        <v>6</v>
      </c>
      <c r="K726" t="s">
        <v>701</v>
      </c>
      <c r="L726">
        <v>1191</v>
      </c>
      <c r="N726">
        <v>1013</v>
      </c>
      <c r="O726" t="s">
        <v>660</v>
      </c>
      <c r="P726" t="s">
        <v>660</v>
      </c>
      <c r="Q726">
        <v>1</v>
      </c>
      <c r="X726">
        <v>2</v>
      </c>
      <c r="Y726">
        <v>0</v>
      </c>
      <c r="Z726">
        <v>0</v>
      </c>
      <c r="AA726">
        <v>0</v>
      </c>
      <c r="AB726">
        <v>9.07</v>
      </c>
      <c r="AC726">
        <v>0</v>
      </c>
      <c r="AD726">
        <v>1</v>
      </c>
      <c r="AE726">
        <v>1</v>
      </c>
      <c r="AF726" t="s">
        <v>6</v>
      </c>
      <c r="AG726">
        <v>2</v>
      </c>
      <c r="AH726">
        <v>2</v>
      </c>
      <c r="AI726">
        <v>16782901</v>
      </c>
      <c r="AJ726">
        <v>753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ROW(Source!A453)</f>
        <v>453</v>
      </c>
      <c r="B727">
        <v>16782907</v>
      </c>
      <c r="C727">
        <v>16782900</v>
      </c>
      <c r="D727">
        <v>15167589</v>
      </c>
      <c r="E727">
        <v>1</v>
      </c>
      <c r="F727">
        <v>1</v>
      </c>
      <c r="G727">
        <v>1</v>
      </c>
      <c r="H727">
        <v>3</v>
      </c>
      <c r="I727" t="s">
        <v>930</v>
      </c>
      <c r="J727" t="s">
        <v>931</v>
      </c>
      <c r="K727" t="s">
        <v>932</v>
      </c>
      <c r="L727">
        <v>1346</v>
      </c>
      <c r="N727">
        <v>1009</v>
      </c>
      <c r="O727" t="s">
        <v>201</v>
      </c>
      <c r="P727" t="s">
        <v>201</v>
      </c>
      <c r="Q727">
        <v>1</v>
      </c>
      <c r="X727">
        <v>1.4999999999999999E-2</v>
      </c>
      <c r="Y727">
        <v>91.29</v>
      </c>
      <c r="Z727">
        <v>0</v>
      </c>
      <c r="AA727">
        <v>0</v>
      </c>
      <c r="AB727">
        <v>0</v>
      </c>
      <c r="AC727">
        <v>0</v>
      </c>
      <c r="AD727">
        <v>1</v>
      </c>
      <c r="AE727">
        <v>0</v>
      </c>
      <c r="AF727" t="s">
        <v>6</v>
      </c>
      <c r="AG727">
        <v>1.4999999999999999E-2</v>
      </c>
      <c r="AH727">
        <v>2</v>
      </c>
      <c r="AI727">
        <v>16782902</v>
      </c>
      <c r="AJ727">
        <v>754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ROW(Source!A453)</f>
        <v>453</v>
      </c>
      <c r="B728">
        <v>16782908</v>
      </c>
      <c r="C728">
        <v>16782900</v>
      </c>
      <c r="D728">
        <v>15225559</v>
      </c>
      <c r="E728">
        <v>1</v>
      </c>
      <c r="F728">
        <v>1</v>
      </c>
      <c r="G728">
        <v>1</v>
      </c>
      <c r="H728">
        <v>3</v>
      </c>
      <c r="I728" t="s">
        <v>1024</v>
      </c>
      <c r="J728" t="s">
        <v>1025</v>
      </c>
      <c r="K728" t="s">
        <v>1026</v>
      </c>
      <c r="L728">
        <v>1477</v>
      </c>
      <c r="N728">
        <v>1013</v>
      </c>
      <c r="O728" t="s">
        <v>411</v>
      </c>
      <c r="P728" t="s">
        <v>413</v>
      </c>
      <c r="Q728">
        <v>1</v>
      </c>
      <c r="X728">
        <v>5.0000000000000001E-3</v>
      </c>
      <c r="Y728">
        <v>1819.3</v>
      </c>
      <c r="Z728">
        <v>0</v>
      </c>
      <c r="AA728">
        <v>0</v>
      </c>
      <c r="AB728">
        <v>0</v>
      </c>
      <c r="AC728">
        <v>0</v>
      </c>
      <c r="AD728">
        <v>1</v>
      </c>
      <c r="AE728">
        <v>0</v>
      </c>
      <c r="AF728" t="s">
        <v>6</v>
      </c>
      <c r="AG728">
        <v>5.0000000000000001E-3</v>
      </c>
      <c r="AH728">
        <v>2</v>
      </c>
      <c r="AI728">
        <v>16782903</v>
      </c>
      <c r="AJ728">
        <v>755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ROW(Source!A453)</f>
        <v>453</v>
      </c>
      <c r="B729">
        <v>16782909</v>
      </c>
      <c r="C729">
        <v>16782900</v>
      </c>
      <c r="D729">
        <v>15226127</v>
      </c>
      <c r="E729">
        <v>1</v>
      </c>
      <c r="F729">
        <v>1</v>
      </c>
      <c r="G729">
        <v>1</v>
      </c>
      <c r="H729">
        <v>3</v>
      </c>
      <c r="I729" t="s">
        <v>1027</v>
      </c>
      <c r="J729" t="s">
        <v>1028</v>
      </c>
      <c r="K729" t="s">
        <v>1029</v>
      </c>
      <c r="L729">
        <v>1355</v>
      </c>
      <c r="N729">
        <v>1010</v>
      </c>
      <c r="O729" t="s">
        <v>292</v>
      </c>
      <c r="P729" t="s">
        <v>292</v>
      </c>
      <c r="Q729">
        <v>100</v>
      </c>
      <c r="X729">
        <v>1.0999999999999999E-2</v>
      </c>
      <c r="Y729">
        <v>164</v>
      </c>
      <c r="Z729">
        <v>0</v>
      </c>
      <c r="AA729">
        <v>0</v>
      </c>
      <c r="AB729">
        <v>0</v>
      </c>
      <c r="AC729">
        <v>0</v>
      </c>
      <c r="AD729">
        <v>1</v>
      </c>
      <c r="AE729">
        <v>0</v>
      </c>
      <c r="AF729" t="s">
        <v>6</v>
      </c>
      <c r="AG729">
        <v>1.0999999999999999E-2</v>
      </c>
      <c r="AH729">
        <v>2</v>
      </c>
      <c r="AI729">
        <v>16782904</v>
      </c>
      <c r="AJ729">
        <v>756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ROW(Source!A453)</f>
        <v>453</v>
      </c>
      <c r="B730">
        <v>16782910</v>
      </c>
      <c r="C730">
        <v>16782900</v>
      </c>
      <c r="D730">
        <v>15164559</v>
      </c>
      <c r="E730">
        <v>17</v>
      </c>
      <c r="F730">
        <v>1</v>
      </c>
      <c r="G730">
        <v>1</v>
      </c>
      <c r="H730">
        <v>3</v>
      </c>
      <c r="I730" t="s">
        <v>692</v>
      </c>
      <c r="J730" t="s">
        <v>6</v>
      </c>
      <c r="K730" t="s">
        <v>693</v>
      </c>
      <c r="L730">
        <v>1374</v>
      </c>
      <c r="N730">
        <v>1013</v>
      </c>
      <c r="O730" t="s">
        <v>694</v>
      </c>
      <c r="P730" t="s">
        <v>694</v>
      </c>
      <c r="Q730">
        <v>1</v>
      </c>
      <c r="X730">
        <v>0.36</v>
      </c>
      <c r="Y730">
        <v>1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0</v>
      </c>
      <c r="AF730" t="s">
        <v>6</v>
      </c>
      <c r="AG730">
        <v>0.36</v>
      </c>
      <c r="AH730">
        <v>2</v>
      </c>
      <c r="AI730">
        <v>16782905</v>
      </c>
      <c r="AJ730">
        <v>758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ROW(Source!A456)</f>
        <v>456</v>
      </c>
      <c r="B731">
        <v>16782915</v>
      </c>
      <c r="C731">
        <v>16782914</v>
      </c>
      <c r="D731">
        <v>15436556</v>
      </c>
      <c r="E731">
        <v>1</v>
      </c>
      <c r="F731">
        <v>1</v>
      </c>
      <c r="G731">
        <v>1</v>
      </c>
      <c r="H731">
        <v>1</v>
      </c>
      <c r="I731" t="s">
        <v>836</v>
      </c>
      <c r="J731" t="s">
        <v>6</v>
      </c>
      <c r="K731" t="s">
        <v>837</v>
      </c>
      <c r="L731">
        <v>1191</v>
      </c>
      <c r="N731">
        <v>1013</v>
      </c>
      <c r="O731" t="s">
        <v>660</v>
      </c>
      <c r="P731" t="s">
        <v>660</v>
      </c>
      <c r="Q731">
        <v>1</v>
      </c>
      <c r="X731">
        <v>1.68</v>
      </c>
      <c r="Y731">
        <v>0</v>
      </c>
      <c r="Z731">
        <v>0</v>
      </c>
      <c r="AA731">
        <v>0</v>
      </c>
      <c r="AB731">
        <v>9.6199999999999992</v>
      </c>
      <c r="AC731">
        <v>0</v>
      </c>
      <c r="AD731">
        <v>1</v>
      </c>
      <c r="AE731">
        <v>1</v>
      </c>
      <c r="AF731" t="s">
        <v>39</v>
      </c>
      <c r="AG731">
        <v>0.504</v>
      </c>
      <c r="AH731">
        <v>2</v>
      </c>
      <c r="AI731">
        <v>16782915</v>
      </c>
      <c r="AJ731">
        <v>759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ROW(Source!A456)</f>
        <v>456</v>
      </c>
      <c r="B732">
        <v>16782916</v>
      </c>
      <c r="C732">
        <v>16782914</v>
      </c>
      <c r="D732">
        <v>15165918</v>
      </c>
      <c r="E732">
        <v>1</v>
      </c>
      <c r="F732">
        <v>1</v>
      </c>
      <c r="G732">
        <v>1</v>
      </c>
      <c r="H732">
        <v>3</v>
      </c>
      <c r="I732" t="s">
        <v>986</v>
      </c>
      <c r="J732" t="s">
        <v>987</v>
      </c>
      <c r="K732" t="s">
        <v>988</v>
      </c>
      <c r="L732">
        <v>1346</v>
      </c>
      <c r="N732">
        <v>1009</v>
      </c>
      <c r="O732" t="s">
        <v>201</v>
      </c>
      <c r="P732" t="s">
        <v>201</v>
      </c>
      <c r="Q732">
        <v>1</v>
      </c>
      <c r="X732">
        <v>5.0000000000000001E-4</v>
      </c>
      <c r="Y732">
        <v>27.74</v>
      </c>
      <c r="Z732">
        <v>0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38</v>
      </c>
      <c r="AG732">
        <v>0</v>
      </c>
      <c r="AH732">
        <v>2</v>
      </c>
      <c r="AI732">
        <v>16782916</v>
      </c>
      <c r="AJ732">
        <v>760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ROW(Source!A456)</f>
        <v>456</v>
      </c>
      <c r="B733">
        <v>16782917</v>
      </c>
      <c r="C733">
        <v>16782914</v>
      </c>
      <c r="D733">
        <v>15170072</v>
      </c>
      <c r="E733">
        <v>1</v>
      </c>
      <c r="F733">
        <v>1</v>
      </c>
      <c r="G733">
        <v>1</v>
      </c>
      <c r="H733">
        <v>3</v>
      </c>
      <c r="I733" t="s">
        <v>1030</v>
      </c>
      <c r="J733" t="s">
        <v>1031</v>
      </c>
      <c r="K733" t="s">
        <v>1032</v>
      </c>
      <c r="L733">
        <v>1355</v>
      </c>
      <c r="N733">
        <v>1010</v>
      </c>
      <c r="O733" t="s">
        <v>292</v>
      </c>
      <c r="P733" t="s">
        <v>292</v>
      </c>
      <c r="Q733">
        <v>100</v>
      </c>
      <c r="X733">
        <v>2.5000000000000001E-2</v>
      </c>
      <c r="Y733">
        <v>83</v>
      </c>
      <c r="Z733">
        <v>0</v>
      </c>
      <c r="AA733">
        <v>0</v>
      </c>
      <c r="AB733">
        <v>0</v>
      </c>
      <c r="AC733">
        <v>0</v>
      </c>
      <c r="AD733">
        <v>1</v>
      </c>
      <c r="AE733">
        <v>0</v>
      </c>
      <c r="AF733" t="s">
        <v>38</v>
      </c>
      <c r="AG733">
        <v>0</v>
      </c>
      <c r="AH733">
        <v>2</v>
      </c>
      <c r="AI733">
        <v>16782917</v>
      </c>
      <c r="AJ733">
        <v>761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ROW(Source!A456)</f>
        <v>456</v>
      </c>
      <c r="B734">
        <v>16782918</v>
      </c>
      <c r="C734">
        <v>16782914</v>
      </c>
      <c r="D734">
        <v>15171982</v>
      </c>
      <c r="E734">
        <v>1</v>
      </c>
      <c r="F734">
        <v>1</v>
      </c>
      <c r="G734">
        <v>1</v>
      </c>
      <c r="H734">
        <v>3</v>
      </c>
      <c r="I734" t="s">
        <v>761</v>
      </c>
      <c r="J734" t="s">
        <v>762</v>
      </c>
      <c r="K734" t="s">
        <v>763</v>
      </c>
      <c r="L734">
        <v>1348</v>
      </c>
      <c r="N734">
        <v>1009</v>
      </c>
      <c r="O734" t="s">
        <v>193</v>
      </c>
      <c r="P734" t="s">
        <v>193</v>
      </c>
      <c r="Q734">
        <v>1000</v>
      </c>
      <c r="X734">
        <v>1.0000000000000001E-5</v>
      </c>
      <c r="Y734">
        <v>729.98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0</v>
      </c>
      <c r="AF734" t="s">
        <v>38</v>
      </c>
      <c r="AG734">
        <v>0</v>
      </c>
      <c r="AH734">
        <v>2</v>
      </c>
      <c r="AI734">
        <v>16782918</v>
      </c>
      <c r="AJ734">
        <v>762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ROW(Source!A456)</f>
        <v>456</v>
      </c>
      <c r="B735">
        <v>16782919</v>
      </c>
      <c r="C735">
        <v>16782914</v>
      </c>
      <c r="D735">
        <v>15195043</v>
      </c>
      <c r="E735">
        <v>1</v>
      </c>
      <c r="F735">
        <v>1</v>
      </c>
      <c r="G735">
        <v>1</v>
      </c>
      <c r="H735">
        <v>3</v>
      </c>
      <c r="I735" t="s">
        <v>936</v>
      </c>
      <c r="J735" t="s">
        <v>937</v>
      </c>
      <c r="K735" t="s">
        <v>938</v>
      </c>
      <c r="L735">
        <v>1346</v>
      </c>
      <c r="N735">
        <v>1009</v>
      </c>
      <c r="O735" t="s">
        <v>201</v>
      </c>
      <c r="P735" t="s">
        <v>201</v>
      </c>
      <c r="Q735">
        <v>1</v>
      </c>
      <c r="X735">
        <v>5.0000000000000001E-3</v>
      </c>
      <c r="Y735">
        <v>65.75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0</v>
      </c>
      <c r="AF735" t="s">
        <v>38</v>
      </c>
      <c r="AG735">
        <v>0</v>
      </c>
      <c r="AH735">
        <v>2</v>
      </c>
      <c r="AI735">
        <v>16782919</v>
      </c>
      <c r="AJ735">
        <v>763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ROW(Source!A456)</f>
        <v>456</v>
      </c>
      <c r="B736">
        <v>16782920</v>
      </c>
      <c r="C736">
        <v>16782914</v>
      </c>
      <c r="D736">
        <v>15164559</v>
      </c>
      <c r="E736">
        <v>17</v>
      </c>
      <c r="F736">
        <v>1</v>
      </c>
      <c r="G736">
        <v>1</v>
      </c>
      <c r="H736">
        <v>3</v>
      </c>
      <c r="I736" t="s">
        <v>692</v>
      </c>
      <c r="J736" t="s">
        <v>6</v>
      </c>
      <c r="K736" t="s">
        <v>693</v>
      </c>
      <c r="L736">
        <v>1374</v>
      </c>
      <c r="N736">
        <v>1013</v>
      </c>
      <c r="O736" t="s">
        <v>694</v>
      </c>
      <c r="P736" t="s">
        <v>694</v>
      </c>
      <c r="Q736">
        <v>1</v>
      </c>
      <c r="X736">
        <v>0.32</v>
      </c>
      <c r="Y736">
        <v>1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0</v>
      </c>
      <c r="AF736" t="s">
        <v>38</v>
      </c>
      <c r="AG736">
        <v>0</v>
      </c>
      <c r="AH736">
        <v>2</v>
      </c>
      <c r="AI736">
        <v>16782920</v>
      </c>
      <c r="AJ736">
        <v>764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ROW(Source!A457)</f>
        <v>457</v>
      </c>
      <c r="B737">
        <v>16782915</v>
      </c>
      <c r="C737">
        <v>16782914</v>
      </c>
      <c r="D737">
        <v>15436556</v>
      </c>
      <c r="E737">
        <v>1</v>
      </c>
      <c r="F737">
        <v>1</v>
      </c>
      <c r="G737">
        <v>1</v>
      </c>
      <c r="H737">
        <v>1</v>
      </c>
      <c r="I737" t="s">
        <v>836</v>
      </c>
      <c r="J737" t="s">
        <v>6</v>
      </c>
      <c r="K737" t="s">
        <v>837</v>
      </c>
      <c r="L737">
        <v>1191</v>
      </c>
      <c r="N737">
        <v>1013</v>
      </c>
      <c r="O737" t="s">
        <v>660</v>
      </c>
      <c r="P737" t="s">
        <v>660</v>
      </c>
      <c r="Q737">
        <v>1</v>
      </c>
      <c r="X737">
        <v>1.68</v>
      </c>
      <c r="Y737">
        <v>0</v>
      </c>
      <c r="Z737">
        <v>0</v>
      </c>
      <c r="AA737">
        <v>0</v>
      </c>
      <c r="AB737">
        <v>9.6199999999999992</v>
      </c>
      <c r="AC737">
        <v>0</v>
      </c>
      <c r="AD737">
        <v>1</v>
      </c>
      <c r="AE737">
        <v>1</v>
      </c>
      <c r="AF737" t="s">
        <v>39</v>
      </c>
      <c r="AG737">
        <v>0.504</v>
      </c>
      <c r="AH737">
        <v>2</v>
      </c>
      <c r="AI737">
        <v>16782915</v>
      </c>
      <c r="AJ737">
        <v>765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ROW(Source!A457)</f>
        <v>457</v>
      </c>
      <c r="B738">
        <v>16782916</v>
      </c>
      <c r="C738">
        <v>16782914</v>
      </c>
      <c r="D738">
        <v>15165918</v>
      </c>
      <c r="E738">
        <v>1</v>
      </c>
      <c r="F738">
        <v>1</v>
      </c>
      <c r="G738">
        <v>1</v>
      </c>
      <c r="H738">
        <v>3</v>
      </c>
      <c r="I738" t="s">
        <v>986</v>
      </c>
      <c r="J738" t="s">
        <v>987</v>
      </c>
      <c r="K738" t="s">
        <v>988</v>
      </c>
      <c r="L738">
        <v>1346</v>
      </c>
      <c r="N738">
        <v>1009</v>
      </c>
      <c r="O738" t="s">
        <v>201</v>
      </c>
      <c r="P738" t="s">
        <v>201</v>
      </c>
      <c r="Q738">
        <v>1</v>
      </c>
      <c r="X738">
        <v>5.0000000000000001E-4</v>
      </c>
      <c r="Y738">
        <v>27.74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0</v>
      </c>
      <c r="AF738" t="s">
        <v>38</v>
      </c>
      <c r="AG738">
        <v>0</v>
      </c>
      <c r="AH738">
        <v>2</v>
      </c>
      <c r="AI738">
        <v>16782916</v>
      </c>
      <c r="AJ738">
        <v>766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ROW(Source!A457)</f>
        <v>457</v>
      </c>
      <c r="B739">
        <v>16782917</v>
      </c>
      <c r="C739">
        <v>16782914</v>
      </c>
      <c r="D739">
        <v>15170072</v>
      </c>
      <c r="E739">
        <v>1</v>
      </c>
      <c r="F739">
        <v>1</v>
      </c>
      <c r="G739">
        <v>1</v>
      </c>
      <c r="H739">
        <v>3</v>
      </c>
      <c r="I739" t="s">
        <v>1030</v>
      </c>
      <c r="J739" t="s">
        <v>1031</v>
      </c>
      <c r="K739" t="s">
        <v>1032</v>
      </c>
      <c r="L739">
        <v>1355</v>
      </c>
      <c r="N739">
        <v>1010</v>
      </c>
      <c r="O739" t="s">
        <v>292</v>
      </c>
      <c r="P739" t="s">
        <v>292</v>
      </c>
      <c r="Q739">
        <v>100</v>
      </c>
      <c r="X739">
        <v>2.5000000000000001E-2</v>
      </c>
      <c r="Y739">
        <v>83</v>
      </c>
      <c r="Z739">
        <v>0</v>
      </c>
      <c r="AA739">
        <v>0</v>
      </c>
      <c r="AB739">
        <v>0</v>
      </c>
      <c r="AC739">
        <v>0</v>
      </c>
      <c r="AD739">
        <v>1</v>
      </c>
      <c r="AE739">
        <v>0</v>
      </c>
      <c r="AF739" t="s">
        <v>38</v>
      </c>
      <c r="AG739">
        <v>0</v>
      </c>
      <c r="AH739">
        <v>2</v>
      </c>
      <c r="AI739">
        <v>16782917</v>
      </c>
      <c r="AJ739">
        <v>767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ROW(Source!A457)</f>
        <v>457</v>
      </c>
      <c r="B740">
        <v>16782918</v>
      </c>
      <c r="C740">
        <v>16782914</v>
      </c>
      <c r="D740">
        <v>15171982</v>
      </c>
      <c r="E740">
        <v>1</v>
      </c>
      <c r="F740">
        <v>1</v>
      </c>
      <c r="G740">
        <v>1</v>
      </c>
      <c r="H740">
        <v>3</v>
      </c>
      <c r="I740" t="s">
        <v>761</v>
      </c>
      <c r="J740" t="s">
        <v>762</v>
      </c>
      <c r="K740" t="s">
        <v>763</v>
      </c>
      <c r="L740">
        <v>1348</v>
      </c>
      <c r="N740">
        <v>1009</v>
      </c>
      <c r="O740" t="s">
        <v>193</v>
      </c>
      <c r="P740" t="s">
        <v>193</v>
      </c>
      <c r="Q740">
        <v>1000</v>
      </c>
      <c r="X740">
        <v>1.0000000000000001E-5</v>
      </c>
      <c r="Y740">
        <v>729.98</v>
      </c>
      <c r="Z740">
        <v>0</v>
      </c>
      <c r="AA740">
        <v>0</v>
      </c>
      <c r="AB740">
        <v>0</v>
      </c>
      <c r="AC740">
        <v>0</v>
      </c>
      <c r="AD740">
        <v>1</v>
      </c>
      <c r="AE740">
        <v>0</v>
      </c>
      <c r="AF740" t="s">
        <v>38</v>
      </c>
      <c r="AG740">
        <v>0</v>
      </c>
      <c r="AH740">
        <v>2</v>
      </c>
      <c r="AI740">
        <v>16782918</v>
      </c>
      <c r="AJ740">
        <v>768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ROW(Source!A457)</f>
        <v>457</v>
      </c>
      <c r="B741">
        <v>16782919</v>
      </c>
      <c r="C741">
        <v>16782914</v>
      </c>
      <c r="D741">
        <v>15195043</v>
      </c>
      <c r="E741">
        <v>1</v>
      </c>
      <c r="F741">
        <v>1</v>
      </c>
      <c r="G741">
        <v>1</v>
      </c>
      <c r="H741">
        <v>3</v>
      </c>
      <c r="I741" t="s">
        <v>936</v>
      </c>
      <c r="J741" t="s">
        <v>937</v>
      </c>
      <c r="K741" t="s">
        <v>938</v>
      </c>
      <c r="L741">
        <v>1346</v>
      </c>
      <c r="N741">
        <v>1009</v>
      </c>
      <c r="O741" t="s">
        <v>201</v>
      </c>
      <c r="P741" t="s">
        <v>201</v>
      </c>
      <c r="Q741">
        <v>1</v>
      </c>
      <c r="X741">
        <v>5.0000000000000001E-3</v>
      </c>
      <c r="Y741">
        <v>65.75</v>
      </c>
      <c r="Z741">
        <v>0</v>
      </c>
      <c r="AA741">
        <v>0</v>
      </c>
      <c r="AB741">
        <v>0</v>
      </c>
      <c r="AC741">
        <v>0</v>
      </c>
      <c r="AD741">
        <v>1</v>
      </c>
      <c r="AE741">
        <v>0</v>
      </c>
      <c r="AF741" t="s">
        <v>38</v>
      </c>
      <c r="AG741">
        <v>0</v>
      </c>
      <c r="AH741">
        <v>2</v>
      </c>
      <c r="AI741">
        <v>16782919</v>
      </c>
      <c r="AJ741">
        <v>769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ROW(Source!A457)</f>
        <v>457</v>
      </c>
      <c r="B742">
        <v>16782920</v>
      </c>
      <c r="C742">
        <v>16782914</v>
      </c>
      <c r="D742">
        <v>15164559</v>
      </c>
      <c r="E742">
        <v>17</v>
      </c>
      <c r="F742">
        <v>1</v>
      </c>
      <c r="G742">
        <v>1</v>
      </c>
      <c r="H742">
        <v>3</v>
      </c>
      <c r="I742" t="s">
        <v>692</v>
      </c>
      <c r="J742" t="s">
        <v>6</v>
      </c>
      <c r="K742" t="s">
        <v>693</v>
      </c>
      <c r="L742">
        <v>1374</v>
      </c>
      <c r="N742">
        <v>1013</v>
      </c>
      <c r="O742" t="s">
        <v>694</v>
      </c>
      <c r="P742" t="s">
        <v>694</v>
      </c>
      <c r="Q742">
        <v>1</v>
      </c>
      <c r="X742">
        <v>0.32</v>
      </c>
      <c r="Y742">
        <v>1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0</v>
      </c>
      <c r="AF742" t="s">
        <v>38</v>
      </c>
      <c r="AG742">
        <v>0</v>
      </c>
      <c r="AH742">
        <v>2</v>
      </c>
      <c r="AI742">
        <v>16782920</v>
      </c>
      <c r="AJ742">
        <v>770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ROW(Source!A458)</f>
        <v>458</v>
      </c>
      <c r="B743">
        <v>16782928</v>
      </c>
      <c r="C743">
        <v>16782921</v>
      </c>
      <c r="D743">
        <v>15436556</v>
      </c>
      <c r="E743">
        <v>1</v>
      </c>
      <c r="F743">
        <v>1</v>
      </c>
      <c r="G743">
        <v>1</v>
      </c>
      <c r="H743">
        <v>1</v>
      </c>
      <c r="I743" t="s">
        <v>836</v>
      </c>
      <c r="J743" t="s">
        <v>6</v>
      </c>
      <c r="K743" t="s">
        <v>837</v>
      </c>
      <c r="L743">
        <v>1191</v>
      </c>
      <c r="N743">
        <v>1013</v>
      </c>
      <c r="O743" t="s">
        <v>660</v>
      </c>
      <c r="P743" t="s">
        <v>660</v>
      </c>
      <c r="Q743">
        <v>1</v>
      </c>
      <c r="X743">
        <v>1.68</v>
      </c>
      <c r="Y743">
        <v>0</v>
      </c>
      <c r="Z743">
        <v>0</v>
      </c>
      <c r="AA743">
        <v>0</v>
      </c>
      <c r="AB743">
        <v>9.6199999999999992</v>
      </c>
      <c r="AC743">
        <v>0</v>
      </c>
      <c r="AD743">
        <v>1</v>
      </c>
      <c r="AE743">
        <v>1</v>
      </c>
      <c r="AF743" t="s">
        <v>6</v>
      </c>
      <c r="AG743">
        <v>1.68</v>
      </c>
      <c r="AH743">
        <v>2</v>
      </c>
      <c r="AI743">
        <v>16782922</v>
      </c>
      <c r="AJ743">
        <v>771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ROW(Source!A458)</f>
        <v>458</v>
      </c>
      <c r="B744">
        <v>16782929</v>
      </c>
      <c r="C744">
        <v>16782921</v>
      </c>
      <c r="D744">
        <v>15165918</v>
      </c>
      <c r="E744">
        <v>1</v>
      </c>
      <c r="F744">
        <v>1</v>
      </c>
      <c r="G744">
        <v>1</v>
      </c>
      <c r="H744">
        <v>3</v>
      </c>
      <c r="I744" t="s">
        <v>986</v>
      </c>
      <c r="J744" t="s">
        <v>987</v>
      </c>
      <c r="K744" t="s">
        <v>988</v>
      </c>
      <c r="L744">
        <v>1346</v>
      </c>
      <c r="N744">
        <v>1009</v>
      </c>
      <c r="O744" t="s">
        <v>201</v>
      </c>
      <c r="P744" t="s">
        <v>201</v>
      </c>
      <c r="Q744">
        <v>1</v>
      </c>
      <c r="X744">
        <v>5.0000000000000001E-4</v>
      </c>
      <c r="Y744">
        <v>27.74</v>
      </c>
      <c r="Z744">
        <v>0</v>
      </c>
      <c r="AA744">
        <v>0</v>
      </c>
      <c r="AB744">
        <v>0</v>
      </c>
      <c r="AC744">
        <v>0</v>
      </c>
      <c r="AD744">
        <v>1</v>
      </c>
      <c r="AE744">
        <v>0</v>
      </c>
      <c r="AF744" t="s">
        <v>6</v>
      </c>
      <c r="AG744">
        <v>5.0000000000000001E-4</v>
      </c>
      <c r="AH744">
        <v>2</v>
      </c>
      <c r="AI744">
        <v>16782923</v>
      </c>
      <c r="AJ744">
        <v>772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ROW(Source!A458)</f>
        <v>458</v>
      </c>
      <c r="B745">
        <v>16782930</v>
      </c>
      <c r="C745">
        <v>16782921</v>
      </c>
      <c r="D745">
        <v>15170072</v>
      </c>
      <c r="E745">
        <v>1</v>
      </c>
      <c r="F745">
        <v>1</v>
      </c>
      <c r="G745">
        <v>1</v>
      </c>
      <c r="H745">
        <v>3</v>
      </c>
      <c r="I745" t="s">
        <v>1030</v>
      </c>
      <c r="J745" t="s">
        <v>1031</v>
      </c>
      <c r="K745" t="s">
        <v>1032</v>
      </c>
      <c r="L745">
        <v>1355</v>
      </c>
      <c r="N745">
        <v>1010</v>
      </c>
      <c r="O745" t="s">
        <v>292</v>
      </c>
      <c r="P745" t="s">
        <v>292</v>
      </c>
      <c r="Q745">
        <v>100</v>
      </c>
      <c r="X745">
        <v>2.5000000000000001E-2</v>
      </c>
      <c r="Y745">
        <v>83</v>
      </c>
      <c r="Z745">
        <v>0</v>
      </c>
      <c r="AA745">
        <v>0</v>
      </c>
      <c r="AB745">
        <v>0</v>
      </c>
      <c r="AC745">
        <v>0</v>
      </c>
      <c r="AD745">
        <v>1</v>
      </c>
      <c r="AE745">
        <v>0</v>
      </c>
      <c r="AF745" t="s">
        <v>6</v>
      </c>
      <c r="AG745">
        <v>2.5000000000000001E-2</v>
      </c>
      <c r="AH745">
        <v>2</v>
      </c>
      <c r="AI745">
        <v>16782924</v>
      </c>
      <c r="AJ745">
        <v>773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ROW(Source!A458)</f>
        <v>458</v>
      </c>
      <c r="B746">
        <v>16782931</v>
      </c>
      <c r="C746">
        <v>16782921</v>
      </c>
      <c r="D746">
        <v>15171982</v>
      </c>
      <c r="E746">
        <v>1</v>
      </c>
      <c r="F746">
        <v>1</v>
      </c>
      <c r="G746">
        <v>1</v>
      </c>
      <c r="H746">
        <v>3</v>
      </c>
      <c r="I746" t="s">
        <v>761</v>
      </c>
      <c r="J746" t="s">
        <v>762</v>
      </c>
      <c r="K746" t="s">
        <v>763</v>
      </c>
      <c r="L746">
        <v>1348</v>
      </c>
      <c r="N746">
        <v>1009</v>
      </c>
      <c r="O746" t="s">
        <v>193</v>
      </c>
      <c r="P746" t="s">
        <v>193</v>
      </c>
      <c r="Q746">
        <v>1000</v>
      </c>
      <c r="X746">
        <v>1.0000000000000001E-5</v>
      </c>
      <c r="Y746">
        <v>729.98</v>
      </c>
      <c r="Z746">
        <v>0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6</v>
      </c>
      <c r="AG746">
        <v>1.0000000000000001E-5</v>
      </c>
      <c r="AH746">
        <v>2</v>
      </c>
      <c r="AI746">
        <v>16782925</v>
      </c>
      <c r="AJ746">
        <v>774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ROW(Source!A458)</f>
        <v>458</v>
      </c>
      <c r="B747">
        <v>16782932</v>
      </c>
      <c r="C747">
        <v>16782921</v>
      </c>
      <c r="D747">
        <v>15195043</v>
      </c>
      <c r="E747">
        <v>1</v>
      </c>
      <c r="F747">
        <v>1</v>
      </c>
      <c r="G747">
        <v>1</v>
      </c>
      <c r="H747">
        <v>3</v>
      </c>
      <c r="I747" t="s">
        <v>936</v>
      </c>
      <c r="J747" t="s">
        <v>937</v>
      </c>
      <c r="K747" t="s">
        <v>938</v>
      </c>
      <c r="L747">
        <v>1346</v>
      </c>
      <c r="N747">
        <v>1009</v>
      </c>
      <c r="O747" t="s">
        <v>201</v>
      </c>
      <c r="P747" t="s">
        <v>201</v>
      </c>
      <c r="Q747">
        <v>1</v>
      </c>
      <c r="X747">
        <v>5.0000000000000001E-3</v>
      </c>
      <c r="Y747">
        <v>65.75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6</v>
      </c>
      <c r="AG747">
        <v>5.0000000000000001E-3</v>
      </c>
      <c r="AH747">
        <v>2</v>
      </c>
      <c r="AI747">
        <v>16782926</v>
      </c>
      <c r="AJ747">
        <v>775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ROW(Source!A458)</f>
        <v>458</v>
      </c>
      <c r="B748">
        <v>16782933</v>
      </c>
      <c r="C748">
        <v>16782921</v>
      </c>
      <c r="D748">
        <v>15164559</v>
      </c>
      <c r="E748">
        <v>17</v>
      </c>
      <c r="F748">
        <v>1</v>
      </c>
      <c r="G748">
        <v>1</v>
      </c>
      <c r="H748">
        <v>3</v>
      </c>
      <c r="I748" t="s">
        <v>692</v>
      </c>
      <c r="J748" t="s">
        <v>6</v>
      </c>
      <c r="K748" t="s">
        <v>693</v>
      </c>
      <c r="L748">
        <v>1374</v>
      </c>
      <c r="N748">
        <v>1013</v>
      </c>
      <c r="O748" t="s">
        <v>694</v>
      </c>
      <c r="P748" t="s">
        <v>694</v>
      </c>
      <c r="Q748">
        <v>1</v>
      </c>
      <c r="X748">
        <v>0.32</v>
      </c>
      <c r="Y748">
        <v>1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0</v>
      </c>
      <c r="AF748" t="s">
        <v>6</v>
      </c>
      <c r="AG748">
        <v>0.32</v>
      </c>
      <c r="AH748">
        <v>2</v>
      </c>
      <c r="AI748">
        <v>16782927</v>
      </c>
      <c r="AJ748">
        <v>777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ROW(Source!A459)</f>
        <v>459</v>
      </c>
      <c r="B749">
        <v>16782928</v>
      </c>
      <c r="C749">
        <v>16782921</v>
      </c>
      <c r="D749">
        <v>15436556</v>
      </c>
      <c r="E749">
        <v>1</v>
      </c>
      <c r="F749">
        <v>1</v>
      </c>
      <c r="G749">
        <v>1</v>
      </c>
      <c r="H749">
        <v>1</v>
      </c>
      <c r="I749" t="s">
        <v>836</v>
      </c>
      <c r="J749" t="s">
        <v>6</v>
      </c>
      <c r="K749" t="s">
        <v>837</v>
      </c>
      <c r="L749">
        <v>1191</v>
      </c>
      <c r="N749">
        <v>1013</v>
      </c>
      <c r="O749" t="s">
        <v>660</v>
      </c>
      <c r="P749" t="s">
        <v>660</v>
      </c>
      <c r="Q749">
        <v>1</v>
      </c>
      <c r="X749">
        <v>1.68</v>
      </c>
      <c r="Y749">
        <v>0</v>
      </c>
      <c r="Z749">
        <v>0</v>
      </c>
      <c r="AA749">
        <v>0</v>
      </c>
      <c r="AB749">
        <v>9.6199999999999992</v>
      </c>
      <c r="AC749">
        <v>0</v>
      </c>
      <c r="AD749">
        <v>1</v>
      </c>
      <c r="AE749">
        <v>1</v>
      </c>
      <c r="AF749" t="s">
        <v>6</v>
      </c>
      <c r="AG749">
        <v>1.68</v>
      </c>
      <c r="AH749">
        <v>2</v>
      </c>
      <c r="AI749">
        <v>16782922</v>
      </c>
      <c r="AJ749">
        <v>778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ROW(Source!A459)</f>
        <v>459</v>
      </c>
      <c r="B750">
        <v>16782929</v>
      </c>
      <c r="C750">
        <v>16782921</v>
      </c>
      <c r="D750">
        <v>15165918</v>
      </c>
      <c r="E750">
        <v>1</v>
      </c>
      <c r="F750">
        <v>1</v>
      </c>
      <c r="G750">
        <v>1</v>
      </c>
      <c r="H750">
        <v>3</v>
      </c>
      <c r="I750" t="s">
        <v>986</v>
      </c>
      <c r="J750" t="s">
        <v>987</v>
      </c>
      <c r="K750" t="s">
        <v>988</v>
      </c>
      <c r="L750">
        <v>1346</v>
      </c>
      <c r="N750">
        <v>1009</v>
      </c>
      <c r="O750" t="s">
        <v>201</v>
      </c>
      <c r="P750" t="s">
        <v>201</v>
      </c>
      <c r="Q750">
        <v>1</v>
      </c>
      <c r="X750">
        <v>5.0000000000000001E-4</v>
      </c>
      <c r="Y750">
        <v>27.74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0</v>
      </c>
      <c r="AF750" t="s">
        <v>6</v>
      </c>
      <c r="AG750">
        <v>5.0000000000000001E-4</v>
      </c>
      <c r="AH750">
        <v>2</v>
      </c>
      <c r="AI750">
        <v>16782923</v>
      </c>
      <c r="AJ750">
        <v>779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ROW(Source!A459)</f>
        <v>459</v>
      </c>
      <c r="B751">
        <v>16782930</v>
      </c>
      <c r="C751">
        <v>16782921</v>
      </c>
      <c r="D751">
        <v>15170072</v>
      </c>
      <c r="E751">
        <v>1</v>
      </c>
      <c r="F751">
        <v>1</v>
      </c>
      <c r="G751">
        <v>1</v>
      </c>
      <c r="H751">
        <v>3</v>
      </c>
      <c r="I751" t="s">
        <v>1030</v>
      </c>
      <c r="J751" t="s">
        <v>1031</v>
      </c>
      <c r="K751" t="s">
        <v>1032</v>
      </c>
      <c r="L751">
        <v>1355</v>
      </c>
      <c r="N751">
        <v>1010</v>
      </c>
      <c r="O751" t="s">
        <v>292</v>
      </c>
      <c r="P751" t="s">
        <v>292</v>
      </c>
      <c r="Q751">
        <v>100</v>
      </c>
      <c r="X751">
        <v>2.5000000000000001E-2</v>
      </c>
      <c r="Y751">
        <v>83</v>
      </c>
      <c r="Z751">
        <v>0</v>
      </c>
      <c r="AA751">
        <v>0</v>
      </c>
      <c r="AB751">
        <v>0</v>
      </c>
      <c r="AC751">
        <v>0</v>
      </c>
      <c r="AD751">
        <v>1</v>
      </c>
      <c r="AE751">
        <v>0</v>
      </c>
      <c r="AF751" t="s">
        <v>6</v>
      </c>
      <c r="AG751">
        <v>2.5000000000000001E-2</v>
      </c>
      <c r="AH751">
        <v>2</v>
      </c>
      <c r="AI751">
        <v>16782924</v>
      </c>
      <c r="AJ751">
        <v>780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ROW(Source!A459)</f>
        <v>459</v>
      </c>
      <c r="B752">
        <v>16782931</v>
      </c>
      <c r="C752">
        <v>16782921</v>
      </c>
      <c r="D752">
        <v>15171982</v>
      </c>
      <c r="E752">
        <v>1</v>
      </c>
      <c r="F752">
        <v>1</v>
      </c>
      <c r="G752">
        <v>1</v>
      </c>
      <c r="H752">
        <v>3</v>
      </c>
      <c r="I752" t="s">
        <v>761</v>
      </c>
      <c r="J752" t="s">
        <v>762</v>
      </c>
      <c r="K752" t="s">
        <v>763</v>
      </c>
      <c r="L752">
        <v>1348</v>
      </c>
      <c r="N752">
        <v>1009</v>
      </c>
      <c r="O752" t="s">
        <v>193</v>
      </c>
      <c r="P752" t="s">
        <v>193</v>
      </c>
      <c r="Q752">
        <v>1000</v>
      </c>
      <c r="X752">
        <v>1.0000000000000001E-5</v>
      </c>
      <c r="Y752">
        <v>729.98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0</v>
      </c>
      <c r="AF752" t="s">
        <v>6</v>
      </c>
      <c r="AG752">
        <v>1.0000000000000001E-5</v>
      </c>
      <c r="AH752">
        <v>2</v>
      </c>
      <c r="AI752">
        <v>16782925</v>
      </c>
      <c r="AJ752">
        <v>781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ROW(Source!A459)</f>
        <v>459</v>
      </c>
      <c r="B753">
        <v>16782932</v>
      </c>
      <c r="C753">
        <v>16782921</v>
      </c>
      <c r="D753">
        <v>15195043</v>
      </c>
      <c r="E753">
        <v>1</v>
      </c>
      <c r="F753">
        <v>1</v>
      </c>
      <c r="G753">
        <v>1</v>
      </c>
      <c r="H753">
        <v>3</v>
      </c>
      <c r="I753" t="s">
        <v>936</v>
      </c>
      <c r="J753" t="s">
        <v>937</v>
      </c>
      <c r="K753" t="s">
        <v>938</v>
      </c>
      <c r="L753">
        <v>1346</v>
      </c>
      <c r="N753">
        <v>1009</v>
      </c>
      <c r="O753" t="s">
        <v>201</v>
      </c>
      <c r="P753" t="s">
        <v>201</v>
      </c>
      <c r="Q753">
        <v>1</v>
      </c>
      <c r="X753">
        <v>5.0000000000000001E-3</v>
      </c>
      <c r="Y753">
        <v>65.75</v>
      </c>
      <c r="Z753">
        <v>0</v>
      </c>
      <c r="AA753">
        <v>0</v>
      </c>
      <c r="AB753">
        <v>0</v>
      </c>
      <c r="AC753">
        <v>0</v>
      </c>
      <c r="AD753">
        <v>1</v>
      </c>
      <c r="AE753">
        <v>0</v>
      </c>
      <c r="AF753" t="s">
        <v>6</v>
      </c>
      <c r="AG753">
        <v>5.0000000000000001E-3</v>
      </c>
      <c r="AH753">
        <v>2</v>
      </c>
      <c r="AI753">
        <v>16782926</v>
      </c>
      <c r="AJ753">
        <v>782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ROW(Source!A459)</f>
        <v>459</v>
      </c>
      <c r="B754">
        <v>16782933</v>
      </c>
      <c r="C754">
        <v>16782921</v>
      </c>
      <c r="D754">
        <v>15164559</v>
      </c>
      <c r="E754">
        <v>17</v>
      </c>
      <c r="F754">
        <v>1</v>
      </c>
      <c r="G754">
        <v>1</v>
      </c>
      <c r="H754">
        <v>3</v>
      </c>
      <c r="I754" t="s">
        <v>692</v>
      </c>
      <c r="J754" t="s">
        <v>6</v>
      </c>
      <c r="K754" t="s">
        <v>693</v>
      </c>
      <c r="L754">
        <v>1374</v>
      </c>
      <c r="N754">
        <v>1013</v>
      </c>
      <c r="O754" t="s">
        <v>694</v>
      </c>
      <c r="P754" t="s">
        <v>694</v>
      </c>
      <c r="Q754">
        <v>1</v>
      </c>
      <c r="X754">
        <v>0.32</v>
      </c>
      <c r="Y754">
        <v>1</v>
      </c>
      <c r="Z754">
        <v>0</v>
      </c>
      <c r="AA754">
        <v>0</v>
      </c>
      <c r="AB754">
        <v>0</v>
      </c>
      <c r="AC754">
        <v>0</v>
      </c>
      <c r="AD754">
        <v>1</v>
      </c>
      <c r="AE754">
        <v>0</v>
      </c>
      <c r="AF754" t="s">
        <v>6</v>
      </c>
      <c r="AG754">
        <v>0.32</v>
      </c>
      <c r="AH754">
        <v>2</v>
      </c>
      <c r="AI754">
        <v>16782927</v>
      </c>
      <c r="AJ754">
        <v>784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ROW(Source!A462)</f>
        <v>462</v>
      </c>
      <c r="B755">
        <v>16782946</v>
      </c>
      <c r="C755">
        <v>16782937</v>
      </c>
      <c r="D755">
        <v>15446300</v>
      </c>
      <c r="E755">
        <v>1</v>
      </c>
      <c r="F755">
        <v>1</v>
      </c>
      <c r="G755">
        <v>1</v>
      </c>
      <c r="H755">
        <v>1</v>
      </c>
      <c r="I755" t="s">
        <v>669</v>
      </c>
      <c r="J755" t="s">
        <v>6</v>
      </c>
      <c r="K755" t="s">
        <v>670</v>
      </c>
      <c r="L755">
        <v>1191</v>
      </c>
      <c r="N755">
        <v>1013</v>
      </c>
      <c r="O755" t="s">
        <v>660</v>
      </c>
      <c r="P755" t="s">
        <v>660</v>
      </c>
      <c r="Q755">
        <v>1</v>
      </c>
      <c r="X755">
        <v>78.56</v>
      </c>
      <c r="Y755">
        <v>0</v>
      </c>
      <c r="Z755">
        <v>0</v>
      </c>
      <c r="AA755">
        <v>0</v>
      </c>
      <c r="AB755">
        <v>9.92</v>
      </c>
      <c r="AC755">
        <v>0</v>
      </c>
      <c r="AD755">
        <v>1</v>
      </c>
      <c r="AE755">
        <v>1</v>
      </c>
      <c r="AF755" t="s">
        <v>39</v>
      </c>
      <c r="AG755">
        <v>23.568000000000001</v>
      </c>
      <c r="AH755">
        <v>2</v>
      </c>
      <c r="AI755">
        <v>16782946</v>
      </c>
      <c r="AJ755">
        <v>785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ROW(Source!A462)</f>
        <v>462</v>
      </c>
      <c r="B756">
        <v>16782947</v>
      </c>
      <c r="C756">
        <v>16782937</v>
      </c>
      <c r="D756">
        <v>15430395</v>
      </c>
      <c r="E756">
        <v>1</v>
      </c>
      <c r="F756">
        <v>1</v>
      </c>
      <c r="G756">
        <v>1</v>
      </c>
      <c r="H756">
        <v>1</v>
      </c>
      <c r="I756" t="s">
        <v>661</v>
      </c>
      <c r="J756" t="s">
        <v>6</v>
      </c>
      <c r="K756" t="s">
        <v>662</v>
      </c>
      <c r="L756">
        <v>1191</v>
      </c>
      <c r="N756">
        <v>1013</v>
      </c>
      <c r="O756" t="s">
        <v>660</v>
      </c>
      <c r="P756" t="s">
        <v>660</v>
      </c>
      <c r="Q756">
        <v>1</v>
      </c>
      <c r="X756">
        <v>0.4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1</v>
      </c>
      <c r="AE756">
        <v>2</v>
      </c>
      <c r="AF756" t="s">
        <v>39</v>
      </c>
      <c r="AG756">
        <v>0.12</v>
      </c>
      <c r="AH756">
        <v>2</v>
      </c>
      <c r="AI756">
        <v>16782947</v>
      </c>
      <c r="AJ756">
        <v>786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ROW(Source!A462)</f>
        <v>462</v>
      </c>
      <c r="B757">
        <v>16782948</v>
      </c>
      <c r="C757">
        <v>16782937</v>
      </c>
      <c r="D757">
        <v>15247680</v>
      </c>
      <c r="E757">
        <v>1</v>
      </c>
      <c r="F757">
        <v>1</v>
      </c>
      <c r="G757">
        <v>1</v>
      </c>
      <c r="H757">
        <v>2</v>
      </c>
      <c r="I757" t="s">
        <v>671</v>
      </c>
      <c r="J757" t="s">
        <v>672</v>
      </c>
      <c r="K757" t="s">
        <v>673</v>
      </c>
      <c r="L757">
        <v>1368</v>
      </c>
      <c r="N757">
        <v>1011</v>
      </c>
      <c r="O757" t="s">
        <v>666</v>
      </c>
      <c r="P757" t="s">
        <v>666</v>
      </c>
      <c r="Q757">
        <v>1</v>
      </c>
      <c r="X757">
        <v>0.2</v>
      </c>
      <c r="Y757">
        <v>0</v>
      </c>
      <c r="Z757">
        <v>111.99</v>
      </c>
      <c r="AA757">
        <v>13.5</v>
      </c>
      <c r="AB757">
        <v>0</v>
      </c>
      <c r="AC757">
        <v>0</v>
      </c>
      <c r="AD757">
        <v>1</v>
      </c>
      <c r="AE757">
        <v>0</v>
      </c>
      <c r="AF757" t="s">
        <v>39</v>
      </c>
      <c r="AG757">
        <v>0.06</v>
      </c>
      <c r="AH757">
        <v>2</v>
      </c>
      <c r="AI757">
        <v>16782948</v>
      </c>
      <c r="AJ757">
        <v>787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ROW(Source!A462)</f>
        <v>462</v>
      </c>
      <c r="B758">
        <v>16782949</v>
      </c>
      <c r="C758">
        <v>16782937</v>
      </c>
      <c r="D758">
        <v>15249073</v>
      </c>
      <c r="E758">
        <v>1</v>
      </c>
      <c r="F758">
        <v>1</v>
      </c>
      <c r="G758">
        <v>1</v>
      </c>
      <c r="H758">
        <v>2</v>
      </c>
      <c r="I758" t="s">
        <v>674</v>
      </c>
      <c r="J758" t="s">
        <v>675</v>
      </c>
      <c r="K758" t="s">
        <v>676</v>
      </c>
      <c r="L758">
        <v>1368</v>
      </c>
      <c r="N758">
        <v>1011</v>
      </c>
      <c r="O758" t="s">
        <v>666</v>
      </c>
      <c r="P758" t="s">
        <v>666</v>
      </c>
      <c r="Q758">
        <v>1</v>
      </c>
      <c r="X758">
        <v>0.2</v>
      </c>
      <c r="Y758">
        <v>0</v>
      </c>
      <c r="Z758">
        <v>65.709999999999994</v>
      </c>
      <c r="AA758">
        <v>11.6</v>
      </c>
      <c r="AB758">
        <v>0</v>
      </c>
      <c r="AC758">
        <v>0</v>
      </c>
      <c r="AD758">
        <v>1</v>
      </c>
      <c r="AE758">
        <v>0</v>
      </c>
      <c r="AF758" t="s">
        <v>39</v>
      </c>
      <c r="AG758">
        <v>0.06</v>
      </c>
      <c r="AH758">
        <v>2</v>
      </c>
      <c r="AI758">
        <v>16782949</v>
      </c>
      <c r="AJ758">
        <v>788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ROW(Source!A462)</f>
        <v>462</v>
      </c>
      <c r="B759">
        <v>16782950</v>
      </c>
      <c r="C759">
        <v>16782937</v>
      </c>
      <c r="D759">
        <v>15167588</v>
      </c>
      <c r="E759">
        <v>1</v>
      </c>
      <c r="F759">
        <v>1</v>
      </c>
      <c r="G759">
        <v>1</v>
      </c>
      <c r="H759">
        <v>3</v>
      </c>
      <c r="I759" t="s">
        <v>950</v>
      </c>
      <c r="J759" t="s">
        <v>951</v>
      </c>
      <c r="K759" t="s">
        <v>952</v>
      </c>
      <c r="L759">
        <v>1346</v>
      </c>
      <c r="N759">
        <v>1009</v>
      </c>
      <c r="O759" t="s">
        <v>201</v>
      </c>
      <c r="P759" t="s">
        <v>201</v>
      </c>
      <c r="Q759">
        <v>1</v>
      </c>
      <c r="X759">
        <v>0.21</v>
      </c>
      <c r="Y759">
        <v>30.4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0</v>
      </c>
      <c r="AF759" t="s">
        <v>38</v>
      </c>
      <c r="AG759">
        <v>0</v>
      </c>
      <c r="AH759">
        <v>2</v>
      </c>
      <c r="AI759">
        <v>16782950</v>
      </c>
      <c r="AJ759">
        <v>789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ROW(Source!A462)</f>
        <v>462</v>
      </c>
      <c r="B760">
        <v>16782951</v>
      </c>
      <c r="C760">
        <v>16782937</v>
      </c>
      <c r="D760">
        <v>15170074</v>
      </c>
      <c r="E760">
        <v>1</v>
      </c>
      <c r="F760">
        <v>1</v>
      </c>
      <c r="G760">
        <v>1</v>
      </c>
      <c r="H760">
        <v>3</v>
      </c>
      <c r="I760" t="s">
        <v>953</v>
      </c>
      <c r="J760" t="s">
        <v>954</v>
      </c>
      <c r="K760" t="s">
        <v>955</v>
      </c>
      <c r="L760">
        <v>1355</v>
      </c>
      <c r="N760">
        <v>1010</v>
      </c>
      <c r="O760" t="s">
        <v>292</v>
      </c>
      <c r="P760" t="s">
        <v>292</v>
      </c>
      <c r="Q760">
        <v>100</v>
      </c>
      <c r="X760">
        <v>4.08</v>
      </c>
      <c r="Y760">
        <v>86</v>
      </c>
      <c r="Z760">
        <v>0</v>
      </c>
      <c r="AA760">
        <v>0</v>
      </c>
      <c r="AB760">
        <v>0</v>
      </c>
      <c r="AC760">
        <v>0</v>
      </c>
      <c r="AD760">
        <v>1</v>
      </c>
      <c r="AE760">
        <v>0</v>
      </c>
      <c r="AF760" t="s">
        <v>38</v>
      </c>
      <c r="AG760">
        <v>0</v>
      </c>
      <c r="AH760">
        <v>2</v>
      </c>
      <c r="AI760">
        <v>16782951</v>
      </c>
      <c r="AJ760">
        <v>790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ROW(Source!A462)</f>
        <v>462</v>
      </c>
      <c r="B761">
        <v>16782952</v>
      </c>
      <c r="C761">
        <v>16782937</v>
      </c>
      <c r="D761">
        <v>15225218</v>
      </c>
      <c r="E761">
        <v>1</v>
      </c>
      <c r="F761">
        <v>1</v>
      </c>
      <c r="G761">
        <v>1</v>
      </c>
      <c r="H761">
        <v>3</v>
      </c>
      <c r="I761" t="s">
        <v>1033</v>
      </c>
      <c r="J761" t="s">
        <v>1034</v>
      </c>
      <c r="K761" t="s">
        <v>1035</v>
      </c>
      <c r="L761">
        <v>1348</v>
      </c>
      <c r="N761">
        <v>1009</v>
      </c>
      <c r="O761" t="s">
        <v>193</v>
      </c>
      <c r="P761" t="s">
        <v>193</v>
      </c>
      <c r="Q761">
        <v>1000</v>
      </c>
      <c r="X761">
        <v>1.5299999999999999E-3</v>
      </c>
      <c r="Y761">
        <v>96440</v>
      </c>
      <c r="Z761">
        <v>0</v>
      </c>
      <c r="AA761">
        <v>0</v>
      </c>
      <c r="AB761">
        <v>0</v>
      </c>
      <c r="AC761">
        <v>0</v>
      </c>
      <c r="AD761">
        <v>1</v>
      </c>
      <c r="AE761">
        <v>0</v>
      </c>
      <c r="AF761" t="s">
        <v>38</v>
      </c>
      <c r="AG761">
        <v>0</v>
      </c>
      <c r="AH761">
        <v>2</v>
      </c>
      <c r="AI761">
        <v>16782952</v>
      </c>
      <c r="AJ761">
        <v>791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ROW(Source!A462)</f>
        <v>462</v>
      </c>
      <c r="B762">
        <v>16782953</v>
      </c>
      <c r="C762">
        <v>16782937</v>
      </c>
      <c r="D762">
        <v>15164559</v>
      </c>
      <c r="E762">
        <v>17</v>
      </c>
      <c r="F762">
        <v>1</v>
      </c>
      <c r="G762">
        <v>1</v>
      </c>
      <c r="H762">
        <v>3</v>
      </c>
      <c r="I762" t="s">
        <v>692</v>
      </c>
      <c r="J762" t="s">
        <v>6</v>
      </c>
      <c r="K762" t="s">
        <v>693</v>
      </c>
      <c r="L762">
        <v>1374</v>
      </c>
      <c r="N762">
        <v>1013</v>
      </c>
      <c r="O762" t="s">
        <v>694</v>
      </c>
      <c r="P762" t="s">
        <v>694</v>
      </c>
      <c r="Q762">
        <v>1</v>
      </c>
      <c r="X762">
        <v>15.59</v>
      </c>
      <c r="Y762">
        <v>1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0</v>
      </c>
      <c r="AF762" t="s">
        <v>38</v>
      </c>
      <c r="AG762">
        <v>0</v>
      </c>
      <c r="AH762">
        <v>2</v>
      </c>
      <c r="AI762">
        <v>16782953</v>
      </c>
      <c r="AJ762">
        <v>792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ROW(Source!A463)</f>
        <v>463</v>
      </c>
      <c r="B763">
        <v>16782946</v>
      </c>
      <c r="C763">
        <v>16782937</v>
      </c>
      <c r="D763">
        <v>15446300</v>
      </c>
      <c r="E763">
        <v>1</v>
      </c>
      <c r="F763">
        <v>1</v>
      </c>
      <c r="G763">
        <v>1</v>
      </c>
      <c r="H763">
        <v>1</v>
      </c>
      <c r="I763" t="s">
        <v>669</v>
      </c>
      <c r="J763" t="s">
        <v>6</v>
      </c>
      <c r="K763" t="s">
        <v>670</v>
      </c>
      <c r="L763">
        <v>1191</v>
      </c>
      <c r="N763">
        <v>1013</v>
      </c>
      <c r="O763" t="s">
        <v>660</v>
      </c>
      <c r="P763" t="s">
        <v>660</v>
      </c>
      <c r="Q763">
        <v>1</v>
      </c>
      <c r="X763">
        <v>78.56</v>
      </c>
      <c r="Y763">
        <v>0</v>
      </c>
      <c r="Z763">
        <v>0</v>
      </c>
      <c r="AA763">
        <v>0</v>
      </c>
      <c r="AB763">
        <v>9.92</v>
      </c>
      <c r="AC763">
        <v>0</v>
      </c>
      <c r="AD763">
        <v>1</v>
      </c>
      <c r="AE763">
        <v>1</v>
      </c>
      <c r="AF763" t="s">
        <v>39</v>
      </c>
      <c r="AG763">
        <v>23.568000000000001</v>
      </c>
      <c r="AH763">
        <v>2</v>
      </c>
      <c r="AI763">
        <v>16782946</v>
      </c>
      <c r="AJ763">
        <v>793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ROW(Source!A463)</f>
        <v>463</v>
      </c>
      <c r="B764">
        <v>16782947</v>
      </c>
      <c r="C764">
        <v>16782937</v>
      </c>
      <c r="D764">
        <v>15430395</v>
      </c>
      <c r="E764">
        <v>1</v>
      </c>
      <c r="F764">
        <v>1</v>
      </c>
      <c r="G764">
        <v>1</v>
      </c>
      <c r="H764">
        <v>1</v>
      </c>
      <c r="I764" t="s">
        <v>661</v>
      </c>
      <c r="J764" t="s">
        <v>6</v>
      </c>
      <c r="K764" t="s">
        <v>662</v>
      </c>
      <c r="L764">
        <v>1191</v>
      </c>
      <c r="N764">
        <v>1013</v>
      </c>
      <c r="O764" t="s">
        <v>660</v>
      </c>
      <c r="P764" t="s">
        <v>660</v>
      </c>
      <c r="Q764">
        <v>1</v>
      </c>
      <c r="X764">
        <v>0.4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1</v>
      </c>
      <c r="AE764">
        <v>2</v>
      </c>
      <c r="AF764" t="s">
        <v>39</v>
      </c>
      <c r="AG764">
        <v>0.12</v>
      </c>
      <c r="AH764">
        <v>2</v>
      </c>
      <c r="AI764">
        <v>16782947</v>
      </c>
      <c r="AJ764">
        <v>794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ROW(Source!A463)</f>
        <v>463</v>
      </c>
      <c r="B765">
        <v>16782948</v>
      </c>
      <c r="C765">
        <v>16782937</v>
      </c>
      <c r="D765">
        <v>15247680</v>
      </c>
      <c r="E765">
        <v>1</v>
      </c>
      <c r="F765">
        <v>1</v>
      </c>
      <c r="G765">
        <v>1</v>
      </c>
      <c r="H765">
        <v>2</v>
      </c>
      <c r="I765" t="s">
        <v>671</v>
      </c>
      <c r="J765" t="s">
        <v>672</v>
      </c>
      <c r="K765" t="s">
        <v>673</v>
      </c>
      <c r="L765">
        <v>1368</v>
      </c>
      <c r="N765">
        <v>1011</v>
      </c>
      <c r="O765" t="s">
        <v>666</v>
      </c>
      <c r="P765" t="s">
        <v>666</v>
      </c>
      <c r="Q765">
        <v>1</v>
      </c>
      <c r="X765">
        <v>0.2</v>
      </c>
      <c r="Y765">
        <v>0</v>
      </c>
      <c r="Z765">
        <v>111.99</v>
      </c>
      <c r="AA765">
        <v>13.5</v>
      </c>
      <c r="AB765">
        <v>0</v>
      </c>
      <c r="AC765">
        <v>0</v>
      </c>
      <c r="AD765">
        <v>1</v>
      </c>
      <c r="AE765">
        <v>0</v>
      </c>
      <c r="AF765" t="s">
        <v>39</v>
      </c>
      <c r="AG765">
        <v>0.06</v>
      </c>
      <c r="AH765">
        <v>2</v>
      </c>
      <c r="AI765">
        <v>16782948</v>
      </c>
      <c r="AJ765">
        <v>795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ROW(Source!A463)</f>
        <v>463</v>
      </c>
      <c r="B766">
        <v>16782949</v>
      </c>
      <c r="C766">
        <v>16782937</v>
      </c>
      <c r="D766">
        <v>15249073</v>
      </c>
      <c r="E766">
        <v>1</v>
      </c>
      <c r="F766">
        <v>1</v>
      </c>
      <c r="G766">
        <v>1</v>
      </c>
      <c r="H766">
        <v>2</v>
      </c>
      <c r="I766" t="s">
        <v>674</v>
      </c>
      <c r="J766" t="s">
        <v>675</v>
      </c>
      <c r="K766" t="s">
        <v>676</v>
      </c>
      <c r="L766">
        <v>1368</v>
      </c>
      <c r="N766">
        <v>1011</v>
      </c>
      <c r="O766" t="s">
        <v>666</v>
      </c>
      <c r="P766" t="s">
        <v>666</v>
      </c>
      <c r="Q766">
        <v>1</v>
      </c>
      <c r="X766">
        <v>0.2</v>
      </c>
      <c r="Y766">
        <v>0</v>
      </c>
      <c r="Z766">
        <v>65.709999999999994</v>
      </c>
      <c r="AA766">
        <v>11.6</v>
      </c>
      <c r="AB766">
        <v>0</v>
      </c>
      <c r="AC766">
        <v>0</v>
      </c>
      <c r="AD766">
        <v>1</v>
      </c>
      <c r="AE766">
        <v>0</v>
      </c>
      <c r="AF766" t="s">
        <v>39</v>
      </c>
      <c r="AG766">
        <v>0.06</v>
      </c>
      <c r="AH766">
        <v>2</v>
      </c>
      <c r="AI766">
        <v>16782949</v>
      </c>
      <c r="AJ766">
        <v>796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ROW(Source!A463)</f>
        <v>463</v>
      </c>
      <c r="B767">
        <v>16782950</v>
      </c>
      <c r="C767">
        <v>16782937</v>
      </c>
      <c r="D767">
        <v>15167588</v>
      </c>
      <c r="E767">
        <v>1</v>
      </c>
      <c r="F767">
        <v>1</v>
      </c>
      <c r="G767">
        <v>1</v>
      </c>
      <c r="H767">
        <v>3</v>
      </c>
      <c r="I767" t="s">
        <v>950</v>
      </c>
      <c r="J767" t="s">
        <v>951</v>
      </c>
      <c r="K767" t="s">
        <v>952</v>
      </c>
      <c r="L767">
        <v>1346</v>
      </c>
      <c r="N767">
        <v>1009</v>
      </c>
      <c r="O767" t="s">
        <v>201</v>
      </c>
      <c r="P767" t="s">
        <v>201</v>
      </c>
      <c r="Q767">
        <v>1</v>
      </c>
      <c r="X767">
        <v>0.21</v>
      </c>
      <c r="Y767">
        <v>30.4</v>
      </c>
      <c r="Z767">
        <v>0</v>
      </c>
      <c r="AA767">
        <v>0</v>
      </c>
      <c r="AB767">
        <v>0</v>
      </c>
      <c r="AC767">
        <v>0</v>
      </c>
      <c r="AD767">
        <v>1</v>
      </c>
      <c r="AE767">
        <v>0</v>
      </c>
      <c r="AF767" t="s">
        <v>38</v>
      </c>
      <c r="AG767">
        <v>0</v>
      </c>
      <c r="AH767">
        <v>2</v>
      </c>
      <c r="AI767">
        <v>16782950</v>
      </c>
      <c r="AJ767">
        <v>797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ROW(Source!A463)</f>
        <v>463</v>
      </c>
      <c r="B768">
        <v>16782951</v>
      </c>
      <c r="C768">
        <v>16782937</v>
      </c>
      <c r="D768">
        <v>15170074</v>
      </c>
      <c r="E768">
        <v>1</v>
      </c>
      <c r="F768">
        <v>1</v>
      </c>
      <c r="G768">
        <v>1</v>
      </c>
      <c r="H768">
        <v>3</v>
      </c>
      <c r="I768" t="s">
        <v>953</v>
      </c>
      <c r="J768" t="s">
        <v>954</v>
      </c>
      <c r="K768" t="s">
        <v>955</v>
      </c>
      <c r="L768">
        <v>1355</v>
      </c>
      <c r="N768">
        <v>1010</v>
      </c>
      <c r="O768" t="s">
        <v>292</v>
      </c>
      <c r="P768" t="s">
        <v>292</v>
      </c>
      <c r="Q768">
        <v>100</v>
      </c>
      <c r="X768">
        <v>4.08</v>
      </c>
      <c r="Y768">
        <v>86</v>
      </c>
      <c r="Z768">
        <v>0</v>
      </c>
      <c r="AA768">
        <v>0</v>
      </c>
      <c r="AB768">
        <v>0</v>
      </c>
      <c r="AC768">
        <v>0</v>
      </c>
      <c r="AD768">
        <v>1</v>
      </c>
      <c r="AE768">
        <v>0</v>
      </c>
      <c r="AF768" t="s">
        <v>38</v>
      </c>
      <c r="AG768">
        <v>0</v>
      </c>
      <c r="AH768">
        <v>2</v>
      </c>
      <c r="AI768">
        <v>16782951</v>
      </c>
      <c r="AJ768">
        <v>798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ROW(Source!A463)</f>
        <v>463</v>
      </c>
      <c r="B769">
        <v>16782952</v>
      </c>
      <c r="C769">
        <v>16782937</v>
      </c>
      <c r="D769">
        <v>15225218</v>
      </c>
      <c r="E769">
        <v>1</v>
      </c>
      <c r="F769">
        <v>1</v>
      </c>
      <c r="G769">
        <v>1</v>
      </c>
      <c r="H769">
        <v>3</v>
      </c>
      <c r="I769" t="s">
        <v>1033</v>
      </c>
      <c r="J769" t="s">
        <v>1034</v>
      </c>
      <c r="K769" t="s">
        <v>1035</v>
      </c>
      <c r="L769">
        <v>1348</v>
      </c>
      <c r="N769">
        <v>1009</v>
      </c>
      <c r="O769" t="s">
        <v>193</v>
      </c>
      <c r="P769" t="s">
        <v>193</v>
      </c>
      <c r="Q769">
        <v>1000</v>
      </c>
      <c r="X769">
        <v>1.5299999999999999E-3</v>
      </c>
      <c r="Y769">
        <v>96440</v>
      </c>
      <c r="Z769">
        <v>0</v>
      </c>
      <c r="AA769">
        <v>0</v>
      </c>
      <c r="AB769">
        <v>0</v>
      </c>
      <c r="AC769">
        <v>0</v>
      </c>
      <c r="AD769">
        <v>1</v>
      </c>
      <c r="AE769">
        <v>0</v>
      </c>
      <c r="AF769" t="s">
        <v>38</v>
      </c>
      <c r="AG769">
        <v>0</v>
      </c>
      <c r="AH769">
        <v>2</v>
      </c>
      <c r="AI769">
        <v>16782952</v>
      </c>
      <c r="AJ769">
        <v>799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ROW(Source!A463)</f>
        <v>463</v>
      </c>
      <c r="B770">
        <v>16782953</v>
      </c>
      <c r="C770">
        <v>16782937</v>
      </c>
      <c r="D770">
        <v>15164559</v>
      </c>
      <c r="E770">
        <v>17</v>
      </c>
      <c r="F770">
        <v>1</v>
      </c>
      <c r="G770">
        <v>1</v>
      </c>
      <c r="H770">
        <v>3</v>
      </c>
      <c r="I770" t="s">
        <v>692</v>
      </c>
      <c r="J770" t="s">
        <v>6</v>
      </c>
      <c r="K770" t="s">
        <v>693</v>
      </c>
      <c r="L770">
        <v>1374</v>
      </c>
      <c r="N770">
        <v>1013</v>
      </c>
      <c r="O770" t="s">
        <v>694</v>
      </c>
      <c r="P770" t="s">
        <v>694</v>
      </c>
      <c r="Q770">
        <v>1</v>
      </c>
      <c r="X770">
        <v>15.59</v>
      </c>
      <c r="Y770">
        <v>1</v>
      </c>
      <c r="Z770">
        <v>0</v>
      </c>
      <c r="AA770">
        <v>0</v>
      </c>
      <c r="AB770">
        <v>0</v>
      </c>
      <c r="AC770">
        <v>0</v>
      </c>
      <c r="AD770">
        <v>1</v>
      </c>
      <c r="AE770">
        <v>0</v>
      </c>
      <c r="AF770" t="s">
        <v>38</v>
      </c>
      <c r="AG770">
        <v>0</v>
      </c>
      <c r="AH770">
        <v>2</v>
      </c>
      <c r="AI770">
        <v>16782953</v>
      </c>
      <c r="AJ770">
        <v>800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ROW(Source!A464)</f>
        <v>464</v>
      </c>
      <c r="B771">
        <v>16782963</v>
      </c>
      <c r="C771">
        <v>16782954</v>
      </c>
      <c r="D771">
        <v>15446300</v>
      </c>
      <c r="E771">
        <v>1</v>
      </c>
      <c r="F771">
        <v>1</v>
      </c>
      <c r="G771">
        <v>1</v>
      </c>
      <c r="H771">
        <v>1</v>
      </c>
      <c r="I771" t="s">
        <v>669</v>
      </c>
      <c r="J771" t="s">
        <v>6</v>
      </c>
      <c r="K771" t="s">
        <v>670</v>
      </c>
      <c r="L771">
        <v>1191</v>
      </c>
      <c r="N771">
        <v>1013</v>
      </c>
      <c r="O771" t="s">
        <v>660</v>
      </c>
      <c r="P771" t="s">
        <v>660</v>
      </c>
      <c r="Q771">
        <v>1</v>
      </c>
      <c r="X771">
        <v>78.56</v>
      </c>
      <c r="Y771">
        <v>0</v>
      </c>
      <c r="Z771">
        <v>0</v>
      </c>
      <c r="AA771">
        <v>0</v>
      </c>
      <c r="AB771">
        <v>9.92</v>
      </c>
      <c r="AC771">
        <v>0</v>
      </c>
      <c r="AD771">
        <v>1</v>
      </c>
      <c r="AE771">
        <v>1</v>
      </c>
      <c r="AF771" t="s">
        <v>6</v>
      </c>
      <c r="AG771">
        <v>78.56</v>
      </c>
      <c r="AH771">
        <v>2</v>
      </c>
      <c r="AI771">
        <v>16782955</v>
      </c>
      <c r="AJ771">
        <v>801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ROW(Source!A464)</f>
        <v>464</v>
      </c>
      <c r="B772">
        <v>16782964</v>
      </c>
      <c r="C772">
        <v>16782954</v>
      </c>
      <c r="D772">
        <v>15430395</v>
      </c>
      <c r="E772">
        <v>1</v>
      </c>
      <c r="F772">
        <v>1</v>
      </c>
      <c r="G772">
        <v>1</v>
      </c>
      <c r="H772">
        <v>1</v>
      </c>
      <c r="I772" t="s">
        <v>661</v>
      </c>
      <c r="J772" t="s">
        <v>6</v>
      </c>
      <c r="K772" t="s">
        <v>662</v>
      </c>
      <c r="L772">
        <v>1191</v>
      </c>
      <c r="N772">
        <v>1013</v>
      </c>
      <c r="O772" t="s">
        <v>660</v>
      </c>
      <c r="P772" t="s">
        <v>660</v>
      </c>
      <c r="Q772">
        <v>1</v>
      </c>
      <c r="X772">
        <v>0.4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1</v>
      </c>
      <c r="AE772">
        <v>2</v>
      </c>
      <c r="AF772" t="s">
        <v>6</v>
      </c>
      <c r="AG772">
        <v>0.4</v>
      </c>
      <c r="AH772">
        <v>2</v>
      </c>
      <c r="AI772">
        <v>16782956</v>
      </c>
      <c r="AJ772">
        <v>802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ROW(Source!A464)</f>
        <v>464</v>
      </c>
      <c r="B773">
        <v>16782965</v>
      </c>
      <c r="C773">
        <v>16782954</v>
      </c>
      <c r="D773">
        <v>15247680</v>
      </c>
      <c r="E773">
        <v>1</v>
      </c>
      <c r="F773">
        <v>1</v>
      </c>
      <c r="G773">
        <v>1</v>
      </c>
      <c r="H773">
        <v>2</v>
      </c>
      <c r="I773" t="s">
        <v>671</v>
      </c>
      <c r="J773" t="s">
        <v>672</v>
      </c>
      <c r="K773" t="s">
        <v>673</v>
      </c>
      <c r="L773">
        <v>1368</v>
      </c>
      <c r="N773">
        <v>1011</v>
      </c>
      <c r="O773" t="s">
        <v>666</v>
      </c>
      <c r="P773" t="s">
        <v>666</v>
      </c>
      <c r="Q773">
        <v>1</v>
      </c>
      <c r="X773">
        <v>0.2</v>
      </c>
      <c r="Y773">
        <v>0</v>
      </c>
      <c r="Z773">
        <v>111.99</v>
      </c>
      <c r="AA773">
        <v>13.5</v>
      </c>
      <c r="AB773">
        <v>0</v>
      </c>
      <c r="AC773">
        <v>0</v>
      </c>
      <c r="AD773">
        <v>1</v>
      </c>
      <c r="AE773">
        <v>0</v>
      </c>
      <c r="AF773" t="s">
        <v>6</v>
      </c>
      <c r="AG773">
        <v>0.2</v>
      </c>
      <c r="AH773">
        <v>2</v>
      </c>
      <c r="AI773">
        <v>16782957</v>
      </c>
      <c r="AJ773">
        <v>803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ROW(Source!A464)</f>
        <v>464</v>
      </c>
      <c r="B774">
        <v>16782966</v>
      </c>
      <c r="C774">
        <v>16782954</v>
      </c>
      <c r="D774">
        <v>15249073</v>
      </c>
      <c r="E774">
        <v>1</v>
      </c>
      <c r="F774">
        <v>1</v>
      </c>
      <c r="G774">
        <v>1</v>
      </c>
      <c r="H774">
        <v>2</v>
      </c>
      <c r="I774" t="s">
        <v>674</v>
      </c>
      <c r="J774" t="s">
        <v>675</v>
      </c>
      <c r="K774" t="s">
        <v>676</v>
      </c>
      <c r="L774">
        <v>1368</v>
      </c>
      <c r="N774">
        <v>1011</v>
      </c>
      <c r="O774" t="s">
        <v>666</v>
      </c>
      <c r="P774" t="s">
        <v>666</v>
      </c>
      <c r="Q774">
        <v>1</v>
      </c>
      <c r="X774">
        <v>0.2</v>
      </c>
      <c r="Y774">
        <v>0</v>
      </c>
      <c r="Z774">
        <v>65.709999999999994</v>
      </c>
      <c r="AA774">
        <v>11.6</v>
      </c>
      <c r="AB774">
        <v>0</v>
      </c>
      <c r="AC774">
        <v>0</v>
      </c>
      <c r="AD774">
        <v>1</v>
      </c>
      <c r="AE774">
        <v>0</v>
      </c>
      <c r="AF774" t="s">
        <v>6</v>
      </c>
      <c r="AG774">
        <v>0.2</v>
      </c>
      <c r="AH774">
        <v>2</v>
      </c>
      <c r="AI774">
        <v>16782958</v>
      </c>
      <c r="AJ774">
        <v>804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ROW(Source!A464)</f>
        <v>464</v>
      </c>
      <c r="B775">
        <v>16782967</v>
      </c>
      <c r="C775">
        <v>16782954</v>
      </c>
      <c r="D775">
        <v>15167588</v>
      </c>
      <c r="E775">
        <v>1</v>
      </c>
      <c r="F775">
        <v>1</v>
      </c>
      <c r="G775">
        <v>1</v>
      </c>
      <c r="H775">
        <v>3</v>
      </c>
      <c r="I775" t="s">
        <v>950</v>
      </c>
      <c r="J775" t="s">
        <v>951</v>
      </c>
      <c r="K775" t="s">
        <v>952</v>
      </c>
      <c r="L775">
        <v>1346</v>
      </c>
      <c r="N775">
        <v>1009</v>
      </c>
      <c r="O775" t="s">
        <v>201</v>
      </c>
      <c r="P775" t="s">
        <v>201</v>
      </c>
      <c r="Q775">
        <v>1</v>
      </c>
      <c r="X775">
        <v>0.21</v>
      </c>
      <c r="Y775">
        <v>30.4</v>
      </c>
      <c r="Z775">
        <v>0</v>
      </c>
      <c r="AA775">
        <v>0</v>
      </c>
      <c r="AB775">
        <v>0</v>
      </c>
      <c r="AC775">
        <v>0</v>
      </c>
      <c r="AD775">
        <v>1</v>
      </c>
      <c r="AE775">
        <v>0</v>
      </c>
      <c r="AF775" t="s">
        <v>6</v>
      </c>
      <c r="AG775">
        <v>0.21</v>
      </c>
      <c r="AH775">
        <v>2</v>
      </c>
      <c r="AI775">
        <v>16782959</v>
      </c>
      <c r="AJ775">
        <v>805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ROW(Source!A464)</f>
        <v>464</v>
      </c>
      <c r="B776">
        <v>16782968</v>
      </c>
      <c r="C776">
        <v>16782954</v>
      </c>
      <c r="D776">
        <v>15170074</v>
      </c>
      <c r="E776">
        <v>1</v>
      </c>
      <c r="F776">
        <v>1</v>
      </c>
      <c r="G776">
        <v>1</v>
      </c>
      <c r="H776">
        <v>3</v>
      </c>
      <c r="I776" t="s">
        <v>953</v>
      </c>
      <c r="J776" t="s">
        <v>954</v>
      </c>
      <c r="K776" t="s">
        <v>955</v>
      </c>
      <c r="L776">
        <v>1355</v>
      </c>
      <c r="N776">
        <v>1010</v>
      </c>
      <c r="O776" t="s">
        <v>292</v>
      </c>
      <c r="P776" t="s">
        <v>292</v>
      </c>
      <c r="Q776">
        <v>100</v>
      </c>
      <c r="X776">
        <v>4.08</v>
      </c>
      <c r="Y776">
        <v>86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0</v>
      </c>
      <c r="AF776" t="s">
        <v>6</v>
      </c>
      <c r="AG776">
        <v>4.08</v>
      </c>
      <c r="AH776">
        <v>2</v>
      </c>
      <c r="AI776">
        <v>16782960</v>
      </c>
      <c r="AJ776">
        <v>806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ROW(Source!A464)</f>
        <v>464</v>
      </c>
      <c r="B777">
        <v>16782969</v>
      </c>
      <c r="C777">
        <v>16782954</v>
      </c>
      <c r="D777">
        <v>15225218</v>
      </c>
      <c r="E777">
        <v>1</v>
      </c>
      <c r="F777">
        <v>1</v>
      </c>
      <c r="G777">
        <v>1</v>
      </c>
      <c r="H777">
        <v>3</v>
      </c>
      <c r="I777" t="s">
        <v>1033</v>
      </c>
      <c r="J777" t="s">
        <v>1034</v>
      </c>
      <c r="K777" t="s">
        <v>1035</v>
      </c>
      <c r="L777">
        <v>1348</v>
      </c>
      <c r="N777">
        <v>1009</v>
      </c>
      <c r="O777" t="s">
        <v>193</v>
      </c>
      <c r="P777" t="s">
        <v>193</v>
      </c>
      <c r="Q777">
        <v>1000</v>
      </c>
      <c r="X777">
        <v>1.5299999999999999E-3</v>
      </c>
      <c r="Y777">
        <v>96440</v>
      </c>
      <c r="Z777">
        <v>0</v>
      </c>
      <c r="AA777">
        <v>0</v>
      </c>
      <c r="AB777">
        <v>0</v>
      </c>
      <c r="AC777">
        <v>0</v>
      </c>
      <c r="AD777">
        <v>1</v>
      </c>
      <c r="AE777">
        <v>0</v>
      </c>
      <c r="AF777" t="s">
        <v>6</v>
      </c>
      <c r="AG777">
        <v>1.5299999999999999E-3</v>
      </c>
      <c r="AH777">
        <v>2</v>
      </c>
      <c r="AI777">
        <v>16782961</v>
      </c>
      <c r="AJ777">
        <v>807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ROW(Source!A464)</f>
        <v>464</v>
      </c>
      <c r="B778">
        <v>16782970</v>
      </c>
      <c r="C778">
        <v>16782954</v>
      </c>
      <c r="D778">
        <v>15164559</v>
      </c>
      <c r="E778">
        <v>17</v>
      </c>
      <c r="F778">
        <v>1</v>
      </c>
      <c r="G778">
        <v>1</v>
      </c>
      <c r="H778">
        <v>3</v>
      </c>
      <c r="I778" t="s">
        <v>692</v>
      </c>
      <c r="J778" t="s">
        <v>6</v>
      </c>
      <c r="K778" t="s">
        <v>693</v>
      </c>
      <c r="L778">
        <v>1374</v>
      </c>
      <c r="N778">
        <v>1013</v>
      </c>
      <c r="O778" t="s">
        <v>694</v>
      </c>
      <c r="P778" t="s">
        <v>694</v>
      </c>
      <c r="Q778">
        <v>1</v>
      </c>
      <c r="X778">
        <v>15.59</v>
      </c>
      <c r="Y778">
        <v>1</v>
      </c>
      <c r="Z778">
        <v>0</v>
      </c>
      <c r="AA778">
        <v>0</v>
      </c>
      <c r="AB778">
        <v>0</v>
      </c>
      <c r="AC778">
        <v>0</v>
      </c>
      <c r="AD778">
        <v>1</v>
      </c>
      <c r="AE778">
        <v>0</v>
      </c>
      <c r="AF778" t="s">
        <v>6</v>
      </c>
      <c r="AG778">
        <v>15.59</v>
      </c>
      <c r="AH778">
        <v>2</v>
      </c>
      <c r="AI778">
        <v>16782962</v>
      </c>
      <c r="AJ778">
        <v>809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ROW(Source!A465)</f>
        <v>465</v>
      </c>
      <c r="B779">
        <v>16782963</v>
      </c>
      <c r="C779">
        <v>16782954</v>
      </c>
      <c r="D779">
        <v>15446300</v>
      </c>
      <c r="E779">
        <v>1</v>
      </c>
      <c r="F779">
        <v>1</v>
      </c>
      <c r="G779">
        <v>1</v>
      </c>
      <c r="H779">
        <v>1</v>
      </c>
      <c r="I779" t="s">
        <v>669</v>
      </c>
      <c r="J779" t="s">
        <v>6</v>
      </c>
      <c r="K779" t="s">
        <v>670</v>
      </c>
      <c r="L779">
        <v>1191</v>
      </c>
      <c r="N779">
        <v>1013</v>
      </c>
      <c r="O779" t="s">
        <v>660</v>
      </c>
      <c r="P779" t="s">
        <v>660</v>
      </c>
      <c r="Q779">
        <v>1</v>
      </c>
      <c r="X779">
        <v>78.56</v>
      </c>
      <c r="Y779">
        <v>0</v>
      </c>
      <c r="Z779">
        <v>0</v>
      </c>
      <c r="AA779">
        <v>0</v>
      </c>
      <c r="AB779">
        <v>9.92</v>
      </c>
      <c r="AC779">
        <v>0</v>
      </c>
      <c r="AD779">
        <v>1</v>
      </c>
      <c r="AE779">
        <v>1</v>
      </c>
      <c r="AF779" t="s">
        <v>6</v>
      </c>
      <c r="AG779">
        <v>78.56</v>
      </c>
      <c r="AH779">
        <v>2</v>
      </c>
      <c r="AI779">
        <v>16782955</v>
      </c>
      <c r="AJ779">
        <v>810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ROW(Source!A465)</f>
        <v>465</v>
      </c>
      <c r="B780">
        <v>16782964</v>
      </c>
      <c r="C780">
        <v>16782954</v>
      </c>
      <c r="D780">
        <v>15430395</v>
      </c>
      <c r="E780">
        <v>1</v>
      </c>
      <c r="F780">
        <v>1</v>
      </c>
      <c r="G780">
        <v>1</v>
      </c>
      <c r="H780">
        <v>1</v>
      </c>
      <c r="I780" t="s">
        <v>661</v>
      </c>
      <c r="J780" t="s">
        <v>6</v>
      </c>
      <c r="K780" t="s">
        <v>662</v>
      </c>
      <c r="L780">
        <v>1191</v>
      </c>
      <c r="N780">
        <v>1013</v>
      </c>
      <c r="O780" t="s">
        <v>660</v>
      </c>
      <c r="P780" t="s">
        <v>660</v>
      </c>
      <c r="Q780">
        <v>1</v>
      </c>
      <c r="X780">
        <v>0.4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1</v>
      </c>
      <c r="AE780">
        <v>2</v>
      </c>
      <c r="AF780" t="s">
        <v>6</v>
      </c>
      <c r="AG780">
        <v>0.4</v>
      </c>
      <c r="AH780">
        <v>2</v>
      </c>
      <c r="AI780">
        <v>16782956</v>
      </c>
      <c r="AJ780">
        <v>811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ROW(Source!A465)</f>
        <v>465</v>
      </c>
      <c r="B781">
        <v>16782965</v>
      </c>
      <c r="C781">
        <v>16782954</v>
      </c>
      <c r="D781">
        <v>15247680</v>
      </c>
      <c r="E781">
        <v>1</v>
      </c>
      <c r="F781">
        <v>1</v>
      </c>
      <c r="G781">
        <v>1</v>
      </c>
      <c r="H781">
        <v>2</v>
      </c>
      <c r="I781" t="s">
        <v>671</v>
      </c>
      <c r="J781" t="s">
        <v>672</v>
      </c>
      <c r="K781" t="s">
        <v>673</v>
      </c>
      <c r="L781">
        <v>1368</v>
      </c>
      <c r="N781">
        <v>1011</v>
      </c>
      <c r="O781" t="s">
        <v>666</v>
      </c>
      <c r="P781" t="s">
        <v>666</v>
      </c>
      <c r="Q781">
        <v>1</v>
      </c>
      <c r="X781">
        <v>0.2</v>
      </c>
      <c r="Y781">
        <v>0</v>
      </c>
      <c r="Z781">
        <v>111.99</v>
      </c>
      <c r="AA781">
        <v>13.5</v>
      </c>
      <c r="AB781">
        <v>0</v>
      </c>
      <c r="AC781">
        <v>0</v>
      </c>
      <c r="AD781">
        <v>1</v>
      </c>
      <c r="AE781">
        <v>0</v>
      </c>
      <c r="AF781" t="s">
        <v>6</v>
      </c>
      <c r="AG781">
        <v>0.2</v>
      </c>
      <c r="AH781">
        <v>2</v>
      </c>
      <c r="AI781">
        <v>16782957</v>
      </c>
      <c r="AJ781">
        <v>812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ROW(Source!A465)</f>
        <v>465</v>
      </c>
      <c r="B782">
        <v>16782966</v>
      </c>
      <c r="C782">
        <v>16782954</v>
      </c>
      <c r="D782">
        <v>15249073</v>
      </c>
      <c r="E782">
        <v>1</v>
      </c>
      <c r="F782">
        <v>1</v>
      </c>
      <c r="G782">
        <v>1</v>
      </c>
      <c r="H782">
        <v>2</v>
      </c>
      <c r="I782" t="s">
        <v>674</v>
      </c>
      <c r="J782" t="s">
        <v>675</v>
      </c>
      <c r="K782" t="s">
        <v>676</v>
      </c>
      <c r="L782">
        <v>1368</v>
      </c>
      <c r="N782">
        <v>1011</v>
      </c>
      <c r="O782" t="s">
        <v>666</v>
      </c>
      <c r="P782" t="s">
        <v>666</v>
      </c>
      <c r="Q782">
        <v>1</v>
      </c>
      <c r="X782">
        <v>0.2</v>
      </c>
      <c r="Y782">
        <v>0</v>
      </c>
      <c r="Z782">
        <v>65.709999999999994</v>
      </c>
      <c r="AA782">
        <v>11.6</v>
      </c>
      <c r="AB782">
        <v>0</v>
      </c>
      <c r="AC782">
        <v>0</v>
      </c>
      <c r="AD782">
        <v>1</v>
      </c>
      <c r="AE782">
        <v>0</v>
      </c>
      <c r="AF782" t="s">
        <v>6</v>
      </c>
      <c r="AG782">
        <v>0.2</v>
      </c>
      <c r="AH782">
        <v>2</v>
      </c>
      <c r="AI782">
        <v>16782958</v>
      </c>
      <c r="AJ782">
        <v>813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ROW(Source!A465)</f>
        <v>465</v>
      </c>
      <c r="B783">
        <v>16782967</v>
      </c>
      <c r="C783">
        <v>16782954</v>
      </c>
      <c r="D783">
        <v>15167588</v>
      </c>
      <c r="E783">
        <v>1</v>
      </c>
      <c r="F783">
        <v>1</v>
      </c>
      <c r="G783">
        <v>1</v>
      </c>
      <c r="H783">
        <v>3</v>
      </c>
      <c r="I783" t="s">
        <v>950</v>
      </c>
      <c r="J783" t="s">
        <v>951</v>
      </c>
      <c r="K783" t="s">
        <v>952</v>
      </c>
      <c r="L783">
        <v>1346</v>
      </c>
      <c r="N783">
        <v>1009</v>
      </c>
      <c r="O783" t="s">
        <v>201</v>
      </c>
      <c r="P783" t="s">
        <v>201</v>
      </c>
      <c r="Q783">
        <v>1</v>
      </c>
      <c r="X783">
        <v>0.21</v>
      </c>
      <c r="Y783">
        <v>30.4</v>
      </c>
      <c r="Z783">
        <v>0</v>
      </c>
      <c r="AA783">
        <v>0</v>
      </c>
      <c r="AB783">
        <v>0</v>
      </c>
      <c r="AC783">
        <v>0</v>
      </c>
      <c r="AD783">
        <v>1</v>
      </c>
      <c r="AE783">
        <v>0</v>
      </c>
      <c r="AF783" t="s">
        <v>6</v>
      </c>
      <c r="AG783">
        <v>0.21</v>
      </c>
      <c r="AH783">
        <v>2</v>
      </c>
      <c r="AI783">
        <v>16782959</v>
      </c>
      <c r="AJ783">
        <v>814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ROW(Source!A465)</f>
        <v>465</v>
      </c>
      <c r="B784">
        <v>16782968</v>
      </c>
      <c r="C784">
        <v>16782954</v>
      </c>
      <c r="D784">
        <v>15170074</v>
      </c>
      <c r="E784">
        <v>1</v>
      </c>
      <c r="F784">
        <v>1</v>
      </c>
      <c r="G784">
        <v>1</v>
      </c>
      <c r="H784">
        <v>3</v>
      </c>
      <c r="I784" t="s">
        <v>953</v>
      </c>
      <c r="J784" t="s">
        <v>954</v>
      </c>
      <c r="K784" t="s">
        <v>955</v>
      </c>
      <c r="L784">
        <v>1355</v>
      </c>
      <c r="N784">
        <v>1010</v>
      </c>
      <c r="O784" t="s">
        <v>292</v>
      </c>
      <c r="P784" t="s">
        <v>292</v>
      </c>
      <c r="Q784">
        <v>100</v>
      </c>
      <c r="X784">
        <v>4.08</v>
      </c>
      <c r="Y784">
        <v>86</v>
      </c>
      <c r="Z784">
        <v>0</v>
      </c>
      <c r="AA784">
        <v>0</v>
      </c>
      <c r="AB784">
        <v>0</v>
      </c>
      <c r="AC784">
        <v>0</v>
      </c>
      <c r="AD784">
        <v>1</v>
      </c>
      <c r="AE784">
        <v>0</v>
      </c>
      <c r="AF784" t="s">
        <v>6</v>
      </c>
      <c r="AG784">
        <v>4.08</v>
      </c>
      <c r="AH784">
        <v>2</v>
      </c>
      <c r="AI784">
        <v>16782960</v>
      </c>
      <c r="AJ784">
        <v>815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ROW(Source!A465)</f>
        <v>465</v>
      </c>
      <c r="B785">
        <v>16782969</v>
      </c>
      <c r="C785">
        <v>16782954</v>
      </c>
      <c r="D785">
        <v>15225218</v>
      </c>
      <c r="E785">
        <v>1</v>
      </c>
      <c r="F785">
        <v>1</v>
      </c>
      <c r="G785">
        <v>1</v>
      </c>
      <c r="H785">
        <v>3</v>
      </c>
      <c r="I785" t="s">
        <v>1033</v>
      </c>
      <c r="J785" t="s">
        <v>1034</v>
      </c>
      <c r="K785" t="s">
        <v>1035</v>
      </c>
      <c r="L785">
        <v>1348</v>
      </c>
      <c r="N785">
        <v>1009</v>
      </c>
      <c r="O785" t="s">
        <v>193</v>
      </c>
      <c r="P785" t="s">
        <v>193</v>
      </c>
      <c r="Q785">
        <v>1000</v>
      </c>
      <c r="X785">
        <v>1.5299999999999999E-3</v>
      </c>
      <c r="Y785">
        <v>96440</v>
      </c>
      <c r="Z785">
        <v>0</v>
      </c>
      <c r="AA785">
        <v>0</v>
      </c>
      <c r="AB785">
        <v>0</v>
      </c>
      <c r="AC785">
        <v>0</v>
      </c>
      <c r="AD785">
        <v>1</v>
      </c>
      <c r="AE785">
        <v>0</v>
      </c>
      <c r="AF785" t="s">
        <v>6</v>
      </c>
      <c r="AG785">
        <v>1.5299999999999999E-3</v>
      </c>
      <c r="AH785">
        <v>2</v>
      </c>
      <c r="AI785">
        <v>16782961</v>
      </c>
      <c r="AJ785">
        <v>816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ROW(Source!A465)</f>
        <v>465</v>
      </c>
      <c r="B786">
        <v>16782970</v>
      </c>
      <c r="C786">
        <v>16782954</v>
      </c>
      <c r="D786">
        <v>15164559</v>
      </c>
      <c r="E786">
        <v>17</v>
      </c>
      <c r="F786">
        <v>1</v>
      </c>
      <c r="G786">
        <v>1</v>
      </c>
      <c r="H786">
        <v>3</v>
      </c>
      <c r="I786" t="s">
        <v>692</v>
      </c>
      <c r="J786" t="s">
        <v>6</v>
      </c>
      <c r="K786" t="s">
        <v>693</v>
      </c>
      <c r="L786">
        <v>1374</v>
      </c>
      <c r="N786">
        <v>1013</v>
      </c>
      <c r="O786" t="s">
        <v>694</v>
      </c>
      <c r="P786" t="s">
        <v>694</v>
      </c>
      <c r="Q786">
        <v>1</v>
      </c>
      <c r="X786">
        <v>15.59</v>
      </c>
      <c r="Y786">
        <v>1</v>
      </c>
      <c r="Z786">
        <v>0</v>
      </c>
      <c r="AA786">
        <v>0</v>
      </c>
      <c r="AB786">
        <v>0</v>
      </c>
      <c r="AC786">
        <v>0</v>
      </c>
      <c r="AD786">
        <v>1</v>
      </c>
      <c r="AE786">
        <v>0</v>
      </c>
      <c r="AF786" t="s">
        <v>6</v>
      </c>
      <c r="AG786">
        <v>15.59</v>
      </c>
      <c r="AH786">
        <v>2</v>
      </c>
      <c r="AI786">
        <v>16782962</v>
      </c>
      <c r="AJ786">
        <v>818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ROW(Source!A468)</f>
        <v>468</v>
      </c>
      <c r="B787">
        <v>16782999</v>
      </c>
      <c r="C787">
        <v>16782998</v>
      </c>
      <c r="D787">
        <v>15430397</v>
      </c>
      <c r="E787">
        <v>1</v>
      </c>
      <c r="F787">
        <v>1</v>
      </c>
      <c r="G787">
        <v>1</v>
      </c>
      <c r="H787">
        <v>1</v>
      </c>
      <c r="I787" t="s">
        <v>695</v>
      </c>
      <c r="J787" t="s">
        <v>6</v>
      </c>
      <c r="K787" t="s">
        <v>696</v>
      </c>
      <c r="L787">
        <v>1191</v>
      </c>
      <c r="N787">
        <v>1013</v>
      </c>
      <c r="O787" t="s">
        <v>660</v>
      </c>
      <c r="P787" t="s">
        <v>660</v>
      </c>
      <c r="Q787">
        <v>1</v>
      </c>
      <c r="X787">
        <v>8.56</v>
      </c>
      <c r="Y787">
        <v>0</v>
      </c>
      <c r="Z787">
        <v>0</v>
      </c>
      <c r="AA787">
        <v>0</v>
      </c>
      <c r="AB787">
        <v>9.4</v>
      </c>
      <c r="AC787">
        <v>0</v>
      </c>
      <c r="AD787">
        <v>1</v>
      </c>
      <c r="AE787">
        <v>1</v>
      </c>
      <c r="AF787" t="s">
        <v>6</v>
      </c>
      <c r="AG787">
        <v>8.56</v>
      </c>
      <c r="AH787">
        <v>2</v>
      </c>
      <c r="AI787">
        <v>16782999</v>
      </c>
      <c r="AJ787">
        <v>819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ROW(Source!A468)</f>
        <v>468</v>
      </c>
      <c r="B788">
        <v>16783000</v>
      </c>
      <c r="C788">
        <v>16782998</v>
      </c>
      <c r="D788">
        <v>15430395</v>
      </c>
      <c r="E788">
        <v>1</v>
      </c>
      <c r="F788">
        <v>1</v>
      </c>
      <c r="G788">
        <v>1</v>
      </c>
      <c r="H788">
        <v>1</v>
      </c>
      <c r="I788" t="s">
        <v>661</v>
      </c>
      <c r="J788" t="s">
        <v>6</v>
      </c>
      <c r="K788" t="s">
        <v>662</v>
      </c>
      <c r="L788">
        <v>1191</v>
      </c>
      <c r="N788">
        <v>1013</v>
      </c>
      <c r="O788" t="s">
        <v>660</v>
      </c>
      <c r="P788" t="s">
        <v>660</v>
      </c>
      <c r="Q788">
        <v>1</v>
      </c>
      <c r="X788">
        <v>2.27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1</v>
      </c>
      <c r="AE788">
        <v>2</v>
      </c>
      <c r="AF788" t="s">
        <v>6</v>
      </c>
      <c r="AG788">
        <v>2.27</v>
      </c>
      <c r="AH788">
        <v>2</v>
      </c>
      <c r="AI788">
        <v>16783000</v>
      </c>
      <c r="AJ788">
        <v>820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ROW(Source!A468)</f>
        <v>468</v>
      </c>
      <c r="B789">
        <v>16783001</v>
      </c>
      <c r="C789">
        <v>16782998</v>
      </c>
      <c r="D789">
        <v>15247680</v>
      </c>
      <c r="E789">
        <v>1</v>
      </c>
      <c r="F789">
        <v>1</v>
      </c>
      <c r="G789">
        <v>1</v>
      </c>
      <c r="H789">
        <v>2</v>
      </c>
      <c r="I789" t="s">
        <v>671</v>
      </c>
      <c r="J789" t="s">
        <v>672</v>
      </c>
      <c r="K789" t="s">
        <v>673</v>
      </c>
      <c r="L789">
        <v>1368</v>
      </c>
      <c r="N789">
        <v>1011</v>
      </c>
      <c r="O789" t="s">
        <v>666</v>
      </c>
      <c r="P789" t="s">
        <v>666</v>
      </c>
      <c r="Q789">
        <v>1</v>
      </c>
      <c r="X789">
        <v>0.1</v>
      </c>
      <c r="Y789">
        <v>0</v>
      </c>
      <c r="Z789">
        <v>111.99</v>
      </c>
      <c r="AA789">
        <v>13.5</v>
      </c>
      <c r="AB789">
        <v>0</v>
      </c>
      <c r="AC789">
        <v>0</v>
      </c>
      <c r="AD789">
        <v>1</v>
      </c>
      <c r="AE789">
        <v>0</v>
      </c>
      <c r="AF789" t="s">
        <v>6</v>
      </c>
      <c r="AG789">
        <v>0.1</v>
      </c>
      <c r="AH789">
        <v>2</v>
      </c>
      <c r="AI789">
        <v>16783001</v>
      </c>
      <c r="AJ789">
        <v>821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ROW(Source!A468)</f>
        <v>468</v>
      </c>
      <c r="B790">
        <v>16783002</v>
      </c>
      <c r="C790">
        <v>16782998</v>
      </c>
      <c r="D790">
        <v>15247962</v>
      </c>
      <c r="E790">
        <v>1</v>
      </c>
      <c r="F790">
        <v>1</v>
      </c>
      <c r="G790">
        <v>1</v>
      </c>
      <c r="H790">
        <v>2</v>
      </c>
      <c r="I790" t="s">
        <v>1036</v>
      </c>
      <c r="J790" t="s">
        <v>1037</v>
      </c>
      <c r="K790" t="s">
        <v>1038</v>
      </c>
      <c r="L790">
        <v>1368</v>
      </c>
      <c r="N790">
        <v>1011</v>
      </c>
      <c r="O790" t="s">
        <v>666</v>
      </c>
      <c r="P790" t="s">
        <v>666</v>
      </c>
      <c r="Q790">
        <v>1</v>
      </c>
      <c r="X790">
        <v>2.0699999999999998</v>
      </c>
      <c r="Y790">
        <v>0</v>
      </c>
      <c r="Z790">
        <v>29.6</v>
      </c>
      <c r="AA790">
        <v>10.06</v>
      </c>
      <c r="AB790">
        <v>0</v>
      </c>
      <c r="AC790">
        <v>0</v>
      </c>
      <c r="AD790">
        <v>1</v>
      </c>
      <c r="AE790">
        <v>0</v>
      </c>
      <c r="AF790" t="s">
        <v>6</v>
      </c>
      <c r="AG790">
        <v>2.0699999999999998</v>
      </c>
      <c r="AH790">
        <v>2</v>
      </c>
      <c r="AI790">
        <v>16783002</v>
      </c>
      <c r="AJ790">
        <v>822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ROW(Source!A468)</f>
        <v>468</v>
      </c>
      <c r="B791">
        <v>16783003</v>
      </c>
      <c r="C791">
        <v>16782998</v>
      </c>
      <c r="D791">
        <v>15249073</v>
      </c>
      <c r="E791">
        <v>1</v>
      </c>
      <c r="F791">
        <v>1</v>
      </c>
      <c r="G791">
        <v>1</v>
      </c>
      <c r="H791">
        <v>2</v>
      </c>
      <c r="I791" t="s">
        <v>674</v>
      </c>
      <c r="J791" t="s">
        <v>675</v>
      </c>
      <c r="K791" t="s">
        <v>676</v>
      </c>
      <c r="L791">
        <v>1368</v>
      </c>
      <c r="N791">
        <v>1011</v>
      </c>
      <c r="O791" t="s">
        <v>666</v>
      </c>
      <c r="P791" t="s">
        <v>666</v>
      </c>
      <c r="Q791">
        <v>1</v>
      </c>
      <c r="X791">
        <v>0.1</v>
      </c>
      <c r="Y791">
        <v>0</v>
      </c>
      <c r="Z791">
        <v>65.709999999999994</v>
      </c>
      <c r="AA791">
        <v>11.6</v>
      </c>
      <c r="AB791">
        <v>0</v>
      </c>
      <c r="AC791">
        <v>0</v>
      </c>
      <c r="AD791">
        <v>1</v>
      </c>
      <c r="AE791">
        <v>0</v>
      </c>
      <c r="AF791" t="s">
        <v>6</v>
      </c>
      <c r="AG791">
        <v>0.1</v>
      </c>
      <c r="AH791">
        <v>2</v>
      </c>
      <c r="AI791">
        <v>16783003</v>
      </c>
      <c r="AJ791">
        <v>823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ROW(Source!A468)</f>
        <v>468</v>
      </c>
      <c r="B792">
        <v>16783004</v>
      </c>
      <c r="C792">
        <v>16782998</v>
      </c>
      <c r="D792">
        <v>15249377</v>
      </c>
      <c r="E792">
        <v>1</v>
      </c>
      <c r="F792">
        <v>1</v>
      </c>
      <c r="G792">
        <v>1</v>
      </c>
      <c r="H792">
        <v>2</v>
      </c>
      <c r="I792" t="s">
        <v>677</v>
      </c>
      <c r="J792" t="s">
        <v>678</v>
      </c>
      <c r="K792" t="s">
        <v>679</v>
      </c>
      <c r="L792">
        <v>1368</v>
      </c>
      <c r="N792">
        <v>1011</v>
      </c>
      <c r="O792" t="s">
        <v>666</v>
      </c>
      <c r="P792" t="s">
        <v>666</v>
      </c>
      <c r="Q792">
        <v>1</v>
      </c>
      <c r="X792">
        <v>1.93</v>
      </c>
      <c r="Y792">
        <v>0</v>
      </c>
      <c r="Z792">
        <v>8.1</v>
      </c>
      <c r="AA792">
        <v>0</v>
      </c>
      <c r="AB792">
        <v>0</v>
      </c>
      <c r="AC792">
        <v>0</v>
      </c>
      <c r="AD792">
        <v>1</v>
      </c>
      <c r="AE792">
        <v>0</v>
      </c>
      <c r="AF792" t="s">
        <v>6</v>
      </c>
      <c r="AG792">
        <v>1.93</v>
      </c>
      <c r="AH792">
        <v>2</v>
      </c>
      <c r="AI792">
        <v>16783004</v>
      </c>
      <c r="AJ792">
        <v>824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ROW(Source!A468)</f>
        <v>468</v>
      </c>
      <c r="B793">
        <v>16783005</v>
      </c>
      <c r="C793">
        <v>16782998</v>
      </c>
      <c r="D793">
        <v>15168752</v>
      </c>
      <c r="E793">
        <v>1</v>
      </c>
      <c r="F793">
        <v>1</v>
      </c>
      <c r="G793">
        <v>1</v>
      </c>
      <c r="H793">
        <v>3</v>
      </c>
      <c r="I793" t="s">
        <v>680</v>
      </c>
      <c r="J793" t="s">
        <v>681</v>
      </c>
      <c r="K793" t="s">
        <v>682</v>
      </c>
      <c r="L793">
        <v>1346</v>
      </c>
      <c r="N793">
        <v>1009</v>
      </c>
      <c r="O793" t="s">
        <v>201</v>
      </c>
      <c r="P793" t="s">
        <v>201</v>
      </c>
      <c r="Q793">
        <v>1</v>
      </c>
      <c r="X793">
        <v>2.14</v>
      </c>
      <c r="Y793">
        <v>10.57</v>
      </c>
      <c r="Z793">
        <v>0</v>
      </c>
      <c r="AA793">
        <v>0</v>
      </c>
      <c r="AB793">
        <v>0</v>
      </c>
      <c r="AC793">
        <v>0</v>
      </c>
      <c r="AD793">
        <v>1</v>
      </c>
      <c r="AE793">
        <v>0</v>
      </c>
      <c r="AF793" t="s">
        <v>6</v>
      </c>
      <c r="AG793">
        <v>2.14</v>
      </c>
      <c r="AH793">
        <v>2</v>
      </c>
      <c r="AI793">
        <v>16783005</v>
      </c>
      <c r="AJ793">
        <v>825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ROW(Source!A468)</f>
        <v>468</v>
      </c>
      <c r="B794">
        <v>16783006</v>
      </c>
      <c r="C794">
        <v>16782998</v>
      </c>
      <c r="D794">
        <v>15169942</v>
      </c>
      <c r="E794">
        <v>1</v>
      </c>
      <c r="F794">
        <v>1</v>
      </c>
      <c r="G794">
        <v>1</v>
      </c>
      <c r="H794">
        <v>3</v>
      </c>
      <c r="I794" t="s">
        <v>683</v>
      </c>
      <c r="J794" t="s">
        <v>684</v>
      </c>
      <c r="K794" t="s">
        <v>685</v>
      </c>
      <c r="L794">
        <v>1346</v>
      </c>
      <c r="N794">
        <v>1009</v>
      </c>
      <c r="O794" t="s">
        <v>201</v>
      </c>
      <c r="P794" t="s">
        <v>201</v>
      </c>
      <c r="Q794">
        <v>1</v>
      </c>
      <c r="X794">
        <v>1.25</v>
      </c>
      <c r="Y794">
        <v>9.0399999999999991</v>
      </c>
      <c r="Z794">
        <v>0</v>
      </c>
      <c r="AA794">
        <v>0</v>
      </c>
      <c r="AB794">
        <v>0</v>
      </c>
      <c r="AC794">
        <v>0</v>
      </c>
      <c r="AD794">
        <v>1</v>
      </c>
      <c r="AE794">
        <v>0</v>
      </c>
      <c r="AF794" t="s">
        <v>6</v>
      </c>
      <c r="AG794">
        <v>1.25</v>
      </c>
      <c r="AH794">
        <v>2</v>
      </c>
      <c r="AI794">
        <v>16783006</v>
      </c>
      <c r="AJ794">
        <v>826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ROW(Source!A468)</f>
        <v>468</v>
      </c>
      <c r="B795">
        <v>16783007</v>
      </c>
      <c r="C795">
        <v>16782998</v>
      </c>
      <c r="D795">
        <v>15170074</v>
      </c>
      <c r="E795">
        <v>1</v>
      </c>
      <c r="F795">
        <v>1</v>
      </c>
      <c r="G795">
        <v>1</v>
      </c>
      <c r="H795">
        <v>3</v>
      </c>
      <c r="I795" t="s">
        <v>953</v>
      </c>
      <c r="J795" t="s">
        <v>954</v>
      </c>
      <c r="K795" t="s">
        <v>955</v>
      </c>
      <c r="L795">
        <v>1355</v>
      </c>
      <c r="N795">
        <v>1010</v>
      </c>
      <c r="O795" t="s">
        <v>292</v>
      </c>
      <c r="P795" t="s">
        <v>292</v>
      </c>
      <c r="Q795">
        <v>100</v>
      </c>
      <c r="X795">
        <v>0.3</v>
      </c>
      <c r="Y795">
        <v>86</v>
      </c>
      <c r="Z795">
        <v>0</v>
      </c>
      <c r="AA795">
        <v>0</v>
      </c>
      <c r="AB795">
        <v>0</v>
      </c>
      <c r="AC795">
        <v>0</v>
      </c>
      <c r="AD795">
        <v>1</v>
      </c>
      <c r="AE795">
        <v>0</v>
      </c>
      <c r="AF795" t="s">
        <v>6</v>
      </c>
      <c r="AG795">
        <v>0.3</v>
      </c>
      <c r="AH795">
        <v>2</v>
      </c>
      <c r="AI795">
        <v>16783007</v>
      </c>
      <c r="AJ795">
        <v>827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ROW(Source!A468)</f>
        <v>468</v>
      </c>
      <c r="B796">
        <v>16783008</v>
      </c>
      <c r="C796">
        <v>16782998</v>
      </c>
      <c r="D796">
        <v>15217313</v>
      </c>
      <c r="E796">
        <v>1</v>
      </c>
      <c r="F796">
        <v>1</v>
      </c>
      <c r="G796">
        <v>1</v>
      </c>
      <c r="H796">
        <v>3</v>
      </c>
      <c r="I796" t="s">
        <v>1039</v>
      </c>
      <c r="J796" t="s">
        <v>1040</v>
      </c>
      <c r="K796" t="s">
        <v>1041</v>
      </c>
      <c r="L796">
        <v>1354</v>
      </c>
      <c r="N796">
        <v>1010</v>
      </c>
      <c r="O796" t="s">
        <v>378</v>
      </c>
      <c r="P796" t="s">
        <v>378</v>
      </c>
      <c r="Q796">
        <v>1</v>
      </c>
      <c r="X796">
        <v>30</v>
      </c>
      <c r="Y796">
        <v>10.54</v>
      </c>
      <c r="Z796">
        <v>0</v>
      </c>
      <c r="AA796">
        <v>0</v>
      </c>
      <c r="AB796">
        <v>0</v>
      </c>
      <c r="AC796">
        <v>0</v>
      </c>
      <c r="AD796">
        <v>1</v>
      </c>
      <c r="AE796">
        <v>0</v>
      </c>
      <c r="AF796" t="s">
        <v>6</v>
      </c>
      <c r="AG796">
        <v>30</v>
      </c>
      <c r="AH796">
        <v>2</v>
      </c>
      <c r="AI796">
        <v>16783008</v>
      </c>
      <c r="AJ796">
        <v>828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ROW(Source!A468)</f>
        <v>468</v>
      </c>
      <c r="B797">
        <v>16783009</v>
      </c>
      <c r="C797">
        <v>16782998</v>
      </c>
      <c r="D797">
        <v>15219265</v>
      </c>
      <c r="E797">
        <v>1</v>
      </c>
      <c r="F797">
        <v>1</v>
      </c>
      <c r="G797">
        <v>1</v>
      </c>
      <c r="H797">
        <v>3</v>
      </c>
      <c r="I797" t="s">
        <v>1042</v>
      </c>
      <c r="J797" t="s">
        <v>1043</v>
      </c>
      <c r="K797" t="s">
        <v>1044</v>
      </c>
      <c r="L797">
        <v>1354</v>
      </c>
      <c r="N797">
        <v>1010</v>
      </c>
      <c r="O797" t="s">
        <v>378</v>
      </c>
      <c r="P797" t="s">
        <v>378</v>
      </c>
      <c r="Q797">
        <v>1</v>
      </c>
      <c r="X797">
        <v>6</v>
      </c>
      <c r="Y797">
        <v>5</v>
      </c>
      <c r="Z797">
        <v>0</v>
      </c>
      <c r="AA797">
        <v>0</v>
      </c>
      <c r="AB797">
        <v>0</v>
      </c>
      <c r="AC797">
        <v>0</v>
      </c>
      <c r="AD797">
        <v>1</v>
      </c>
      <c r="AE797">
        <v>0</v>
      </c>
      <c r="AF797" t="s">
        <v>6</v>
      </c>
      <c r="AG797">
        <v>6</v>
      </c>
      <c r="AH797">
        <v>2</v>
      </c>
      <c r="AI797">
        <v>16783009</v>
      </c>
      <c r="AJ797">
        <v>830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ROW(Source!A468)</f>
        <v>468</v>
      </c>
      <c r="B798">
        <v>16783010</v>
      </c>
      <c r="C798">
        <v>16782998</v>
      </c>
      <c r="D798">
        <v>15164559</v>
      </c>
      <c r="E798">
        <v>17</v>
      </c>
      <c r="F798">
        <v>1</v>
      </c>
      <c r="G798">
        <v>1</v>
      </c>
      <c r="H798">
        <v>3</v>
      </c>
      <c r="I798" t="s">
        <v>692</v>
      </c>
      <c r="J798" t="s">
        <v>6</v>
      </c>
      <c r="K798" t="s">
        <v>693</v>
      </c>
      <c r="L798">
        <v>1374</v>
      </c>
      <c r="N798">
        <v>1013</v>
      </c>
      <c r="O798" t="s">
        <v>694</v>
      </c>
      <c r="P798" t="s">
        <v>694</v>
      </c>
      <c r="Q798">
        <v>1</v>
      </c>
      <c r="X798">
        <v>1.61</v>
      </c>
      <c r="Y798">
        <v>1</v>
      </c>
      <c r="Z798">
        <v>0</v>
      </c>
      <c r="AA798">
        <v>0</v>
      </c>
      <c r="AB798">
        <v>0</v>
      </c>
      <c r="AC798">
        <v>0</v>
      </c>
      <c r="AD798">
        <v>1</v>
      </c>
      <c r="AE798">
        <v>0</v>
      </c>
      <c r="AF798" t="s">
        <v>6</v>
      </c>
      <c r="AG798">
        <v>1.61</v>
      </c>
      <c r="AH798">
        <v>2</v>
      </c>
      <c r="AI798">
        <v>16783010</v>
      </c>
      <c r="AJ798">
        <v>831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ROW(Source!A469)</f>
        <v>469</v>
      </c>
      <c r="B799">
        <v>16782999</v>
      </c>
      <c r="C799">
        <v>16782998</v>
      </c>
      <c r="D799">
        <v>15430397</v>
      </c>
      <c r="E799">
        <v>1</v>
      </c>
      <c r="F799">
        <v>1</v>
      </c>
      <c r="G799">
        <v>1</v>
      </c>
      <c r="H799">
        <v>1</v>
      </c>
      <c r="I799" t="s">
        <v>695</v>
      </c>
      <c r="J799" t="s">
        <v>6</v>
      </c>
      <c r="K799" t="s">
        <v>696</v>
      </c>
      <c r="L799">
        <v>1191</v>
      </c>
      <c r="N799">
        <v>1013</v>
      </c>
      <c r="O799" t="s">
        <v>660</v>
      </c>
      <c r="P799" t="s">
        <v>660</v>
      </c>
      <c r="Q799">
        <v>1</v>
      </c>
      <c r="X799">
        <v>8.56</v>
      </c>
      <c r="Y799">
        <v>0</v>
      </c>
      <c r="Z799">
        <v>0</v>
      </c>
      <c r="AA799">
        <v>0</v>
      </c>
      <c r="AB799">
        <v>9.4</v>
      </c>
      <c r="AC799">
        <v>0</v>
      </c>
      <c r="AD799">
        <v>1</v>
      </c>
      <c r="AE799">
        <v>1</v>
      </c>
      <c r="AF799" t="s">
        <v>6</v>
      </c>
      <c r="AG799">
        <v>8.56</v>
      </c>
      <c r="AH799">
        <v>2</v>
      </c>
      <c r="AI799">
        <v>16782999</v>
      </c>
      <c r="AJ799">
        <v>832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ROW(Source!A469)</f>
        <v>469</v>
      </c>
      <c r="B800">
        <v>16783000</v>
      </c>
      <c r="C800">
        <v>16782998</v>
      </c>
      <c r="D800">
        <v>15430395</v>
      </c>
      <c r="E800">
        <v>1</v>
      </c>
      <c r="F800">
        <v>1</v>
      </c>
      <c r="G800">
        <v>1</v>
      </c>
      <c r="H800">
        <v>1</v>
      </c>
      <c r="I800" t="s">
        <v>661</v>
      </c>
      <c r="J800" t="s">
        <v>6</v>
      </c>
      <c r="K800" t="s">
        <v>662</v>
      </c>
      <c r="L800">
        <v>1191</v>
      </c>
      <c r="N800">
        <v>1013</v>
      </c>
      <c r="O800" t="s">
        <v>660</v>
      </c>
      <c r="P800" t="s">
        <v>660</v>
      </c>
      <c r="Q800">
        <v>1</v>
      </c>
      <c r="X800">
        <v>2.27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1</v>
      </c>
      <c r="AE800">
        <v>2</v>
      </c>
      <c r="AF800" t="s">
        <v>6</v>
      </c>
      <c r="AG800">
        <v>2.27</v>
      </c>
      <c r="AH800">
        <v>2</v>
      </c>
      <c r="AI800">
        <v>16783000</v>
      </c>
      <c r="AJ800">
        <v>833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ROW(Source!A469)</f>
        <v>469</v>
      </c>
      <c r="B801">
        <v>16783001</v>
      </c>
      <c r="C801">
        <v>16782998</v>
      </c>
      <c r="D801">
        <v>15247680</v>
      </c>
      <c r="E801">
        <v>1</v>
      </c>
      <c r="F801">
        <v>1</v>
      </c>
      <c r="G801">
        <v>1</v>
      </c>
      <c r="H801">
        <v>2</v>
      </c>
      <c r="I801" t="s">
        <v>671</v>
      </c>
      <c r="J801" t="s">
        <v>672</v>
      </c>
      <c r="K801" t="s">
        <v>673</v>
      </c>
      <c r="L801">
        <v>1368</v>
      </c>
      <c r="N801">
        <v>1011</v>
      </c>
      <c r="O801" t="s">
        <v>666</v>
      </c>
      <c r="P801" t="s">
        <v>666</v>
      </c>
      <c r="Q801">
        <v>1</v>
      </c>
      <c r="X801">
        <v>0.1</v>
      </c>
      <c r="Y801">
        <v>0</v>
      </c>
      <c r="Z801">
        <v>111.99</v>
      </c>
      <c r="AA801">
        <v>13.5</v>
      </c>
      <c r="AB801">
        <v>0</v>
      </c>
      <c r="AC801">
        <v>0</v>
      </c>
      <c r="AD801">
        <v>1</v>
      </c>
      <c r="AE801">
        <v>0</v>
      </c>
      <c r="AF801" t="s">
        <v>6</v>
      </c>
      <c r="AG801">
        <v>0.1</v>
      </c>
      <c r="AH801">
        <v>2</v>
      </c>
      <c r="AI801">
        <v>16783001</v>
      </c>
      <c r="AJ801">
        <v>834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ROW(Source!A469)</f>
        <v>469</v>
      </c>
      <c r="B802">
        <v>16783002</v>
      </c>
      <c r="C802">
        <v>16782998</v>
      </c>
      <c r="D802">
        <v>15247962</v>
      </c>
      <c r="E802">
        <v>1</v>
      </c>
      <c r="F802">
        <v>1</v>
      </c>
      <c r="G802">
        <v>1</v>
      </c>
      <c r="H802">
        <v>2</v>
      </c>
      <c r="I802" t="s">
        <v>1036</v>
      </c>
      <c r="J802" t="s">
        <v>1037</v>
      </c>
      <c r="K802" t="s">
        <v>1038</v>
      </c>
      <c r="L802">
        <v>1368</v>
      </c>
      <c r="N802">
        <v>1011</v>
      </c>
      <c r="O802" t="s">
        <v>666</v>
      </c>
      <c r="P802" t="s">
        <v>666</v>
      </c>
      <c r="Q802">
        <v>1</v>
      </c>
      <c r="X802">
        <v>2.0699999999999998</v>
      </c>
      <c r="Y802">
        <v>0</v>
      </c>
      <c r="Z802">
        <v>29.6</v>
      </c>
      <c r="AA802">
        <v>10.06</v>
      </c>
      <c r="AB802">
        <v>0</v>
      </c>
      <c r="AC802">
        <v>0</v>
      </c>
      <c r="AD802">
        <v>1</v>
      </c>
      <c r="AE802">
        <v>0</v>
      </c>
      <c r="AF802" t="s">
        <v>6</v>
      </c>
      <c r="AG802">
        <v>2.0699999999999998</v>
      </c>
      <c r="AH802">
        <v>2</v>
      </c>
      <c r="AI802">
        <v>16783002</v>
      </c>
      <c r="AJ802">
        <v>835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ROW(Source!A469)</f>
        <v>469</v>
      </c>
      <c r="B803">
        <v>16783003</v>
      </c>
      <c r="C803">
        <v>16782998</v>
      </c>
      <c r="D803">
        <v>15249073</v>
      </c>
      <c r="E803">
        <v>1</v>
      </c>
      <c r="F803">
        <v>1</v>
      </c>
      <c r="G803">
        <v>1</v>
      </c>
      <c r="H803">
        <v>2</v>
      </c>
      <c r="I803" t="s">
        <v>674</v>
      </c>
      <c r="J803" t="s">
        <v>675</v>
      </c>
      <c r="K803" t="s">
        <v>676</v>
      </c>
      <c r="L803">
        <v>1368</v>
      </c>
      <c r="N803">
        <v>1011</v>
      </c>
      <c r="O803" t="s">
        <v>666</v>
      </c>
      <c r="P803" t="s">
        <v>666</v>
      </c>
      <c r="Q803">
        <v>1</v>
      </c>
      <c r="X803">
        <v>0.1</v>
      </c>
      <c r="Y803">
        <v>0</v>
      </c>
      <c r="Z803">
        <v>65.709999999999994</v>
      </c>
      <c r="AA803">
        <v>11.6</v>
      </c>
      <c r="AB803">
        <v>0</v>
      </c>
      <c r="AC803">
        <v>0</v>
      </c>
      <c r="AD803">
        <v>1</v>
      </c>
      <c r="AE803">
        <v>0</v>
      </c>
      <c r="AF803" t="s">
        <v>6</v>
      </c>
      <c r="AG803">
        <v>0.1</v>
      </c>
      <c r="AH803">
        <v>2</v>
      </c>
      <c r="AI803">
        <v>16783003</v>
      </c>
      <c r="AJ803">
        <v>836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ROW(Source!A469)</f>
        <v>469</v>
      </c>
      <c r="B804">
        <v>16783004</v>
      </c>
      <c r="C804">
        <v>16782998</v>
      </c>
      <c r="D804">
        <v>15249377</v>
      </c>
      <c r="E804">
        <v>1</v>
      </c>
      <c r="F804">
        <v>1</v>
      </c>
      <c r="G804">
        <v>1</v>
      </c>
      <c r="H804">
        <v>2</v>
      </c>
      <c r="I804" t="s">
        <v>677</v>
      </c>
      <c r="J804" t="s">
        <v>678</v>
      </c>
      <c r="K804" t="s">
        <v>679</v>
      </c>
      <c r="L804">
        <v>1368</v>
      </c>
      <c r="N804">
        <v>1011</v>
      </c>
      <c r="O804" t="s">
        <v>666</v>
      </c>
      <c r="P804" t="s">
        <v>666</v>
      </c>
      <c r="Q804">
        <v>1</v>
      </c>
      <c r="X804">
        <v>1.93</v>
      </c>
      <c r="Y804">
        <v>0</v>
      </c>
      <c r="Z804">
        <v>8.1</v>
      </c>
      <c r="AA804">
        <v>0</v>
      </c>
      <c r="AB804">
        <v>0</v>
      </c>
      <c r="AC804">
        <v>0</v>
      </c>
      <c r="AD804">
        <v>1</v>
      </c>
      <c r="AE804">
        <v>0</v>
      </c>
      <c r="AF804" t="s">
        <v>6</v>
      </c>
      <c r="AG804">
        <v>1.93</v>
      </c>
      <c r="AH804">
        <v>2</v>
      </c>
      <c r="AI804">
        <v>16783004</v>
      </c>
      <c r="AJ804">
        <v>837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ROW(Source!A469)</f>
        <v>469</v>
      </c>
      <c r="B805">
        <v>16783005</v>
      </c>
      <c r="C805">
        <v>16782998</v>
      </c>
      <c r="D805">
        <v>15168752</v>
      </c>
      <c r="E805">
        <v>1</v>
      </c>
      <c r="F805">
        <v>1</v>
      </c>
      <c r="G805">
        <v>1</v>
      </c>
      <c r="H805">
        <v>3</v>
      </c>
      <c r="I805" t="s">
        <v>680</v>
      </c>
      <c r="J805" t="s">
        <v>681</v>
      </c>
      <c r="K805" t="s">
        <v>682</v>
      </c>
      <c r="L805">
        <v>1346</v>
      </c>
      <c r="N805">
        <v>1009</v>
      </c>
      <c r="O805" t="s">
        <v>201</v>
      </c>
      <c r="P805" t="s">
        <v>201</v>
      </c>
      <c r="Q805">
        <v>1</v>
      </c>
      <c r="X805">
        <v>2.14</v>
      </c>
      <c r="Y805">
        <v>10.57</v>
      </c>
      <c r="Z805">
        <v>0</v>
      </c>
      <c r="AA805">
        <v>0</v>
      </c>
      <c r="AB805">
        <v>0</v>
      </c>
      <c r="AC805">
        <v>0</v>
      </c>
      <c r="AD805">
        <v>1</v>
      </c>
      <c r="AE805">
        <v>0</v>
      </c>
      <c r="AF805" t="s">
        <v>6</v>
      </c>
      <c r="AG805">
        <v>2.14</v>
      </c>
      <c r="AH805">
        <v>2</v>
      </c>
      <c r="AI805">
        <v>16783005</v>
      </c>
      <c r="AJ805">
        <v>838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ROW(Source!A469)</f>
        <v>469</v>
      </c>
      <c r="B806">
        <v>16783006</v>
      </c>
      <c r="C806">
        <v>16782998</v>
      </c>
      <c r="D806">
        <v>15169942</v>
      </c>
      <c r="E806">
        <v>1</v>
      </c>
      <c r="F806">
        <v>1</v>
      </c>
      <c r="G806">
        <v>1</v>
      </c>
      <c r="H806">
        <v>3</v>
      </c>
      <c r="I806" t="s">
        <v>683</v>
      </c>
      <c r="J806" t="s">
        <v>684</v>
      </c>
      <c r="K806" t="s">
        <v>685</v>
      </c>
      <c r="L806">
        <v>1346</v>
      </c>
      <c r="N806">
        <v>1009</v>
      </c>
      <c r="O806" t="s">
        <v>201</v>
      </c>
      <c r="P806" t="s">
        <v>201</v>
      </c>
      <c r="Q806">
        <v>1</v>
      </c>
      <c r="X806">
        <v>1.25</v>
      </c>
      <c r="Y806">
        <v>9.0399999999999991</v>
      </c>
      <c r="Z806">
        <v>0</v>
      </c>
      <c r="AA806">
        <v>0</v>
      </c>
      <c r="AB806">
        <v>0</v>
      </c>
      <c r="AC806">
        <v>0</v>
      </c>
      <c r="AD806">
        <v>1</v>
      </c>
      <c r="AE806">
        <v>0</v>
      </c>
      <c r="AF806" t="s">
        <v>6</v>
      </c>
      <c r="AG806">
        <v>1.25</v>
      </c>
      <c r="AH806">
        <v>2</v>
      </c>
      <c r="AI806">
        <v>16783006</v>
      </c>
      <c r="AJ806">
        <v>839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ROW(Source!A469)</f>
        <v>469</v>
      </c>
      <c r="B807">
        <v>16783007</v>
      </c>
      <c r="C807">
        <v>16782998</v>
      </c>
      <c r="D807">
        <v>15170074</v>
      </c>
      <c r="E807">
        <v>1</v>
      </c>
      <c r="F807">
        <v>1</v>
      </c>
      <c r="G807">
        <v>1</v>
      </c>
      <c r="H807">
        <v>3</v>
      </c>
      <c r="I807" t="s">
        <v>953</v>
      </c>
      <c r="J807" t="s">
        <v>954</v>
      </c>
      <c r="K807" t="s">
        <v>955</v>
      </c>
      <c r="L807">
        <v>1355</v>
      </c>
      <c r="N807">
        <v>1010</v>
      </c>
      <c r="O807" t="s">
        <v>292</v>
      </c>
      <c r="P807" t="s">
        <v>292</v>
      </c>
      <c r="Q807">
        <v>100</v>
      </c>
      <c r="X807">
        <v>0.3</v>
      </c>
      <c r="Y807">
        <v>86</v>
      </c>
      <c r="Z807">
        <v>0</v>
      </c>
      <c r="AA807">
        <v>0</v>
      </c>
      <c r="AB807">
        <v>0</v>
      </c>
      <c r="AC807">
        <v>0</v>
      </c>
      <c r="AD807">
        <v>1</v>
      </c>
      <c r="AE807">
        <v>0</v>
      </c>
      <c r="AF807" t="s">
        <v>6</v>
      </c>
      <c r="AG807">
        <v>0.3</v>
      </c>
      <c r="AH807">
        <v>2</v>
      </c>
      <c r="AI807">
        <v>16783007</v>
      </c>
      <c r="AJ807">
        <v>840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ROW(Source!A469)</f>
        <v>469</v>
      </c>
      <c r="B808">
        <v>16783008</v>
      </c>
      <c r="C808">
        <v>16782998</v>
      </c>
      <c r="D808">
        <v>15217313</v>
      </c>
      <c r="E808">
        <v>1</v>
      </c>
      <c r="F808">
        <v>1</v>
      </c>
      <c r="G808">
        <v>1</v>
      </c>
      <c r="H808">
        <v>3</v>
      </c>
      <c r="I808" t="s">
        <v>1039</v>
      </c>
      <c r="J808" t="s">
        <v>1040</v>
      </c>
      <c r="K808" t="s">
        <v>1041</v>
      </c>
      <c r="L808">
        <v>1354</v>
      </c>
      <c r="N808">
        <v>1010</v>
      </c>
      <c r="O808" t="s">
        <v>378</v>
      </c>
      <c r="P808" t="s">
        <v>378</v>
      </c>
      <c r="Q808">
        <v>1</v>
      </c>
      <c r="X808">
        <v>30</v>
      </c>
      <c r="Y808">
        <v>10.54</v>
      </c>
      <c r="Z808">
        <v>0</v>
      </c>
      <c r="AA808">
        <v>0</v>
      </c>
      <c r="AB808">
        <v>0</v>
      </c>
      <c r="AC808">
        <v>0</v>
      </c>
      <c r="AD808">
        <v>1</v>
      </c>
      <c r="AE808">
        <v>0</v>
      </c>
      <c r="AF808" t="s">
        <v>6</v>
      </c>
      <c r="AG808">
        <v>30</v>
      </c>
      <c r="AH808">
        <v>2</v>
      </c>
      <c r="AI808">
        <v>16783008</v>
      </c>
      <c r="AJ808">
        <v>841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ROW(Source!A469)</f>
        <v>469</v>
      </c>
      <c r="B809">
        <v>16783009</v>
      </c>
      <c r="C809">
        <v>16782998</v>
      </c>
      <c r="D809">
        <v>15219265</v>
      </c>
      <c r="E809">
        <v>1</v>
      </c>
      <c r="F809">
        <v>1</v>
      </c>
      <c r="G809">
        <v>1</v>
      </c>
      <c r="H809">
        <v>3</v>
      </c>
      <c r="I809" t="s">
        <v>1042</v>
      </c>
      <c r="J809" t="s">
        <v>1043</v>
      </c>
      <c r="K809" t="s">
        <v>1044</v>
      </c>
      <c r="L809">
        <v>1354</v>
      </c>
      <c r="N809">
        <v>1010</v>
      </c>
      <c r="O809" t="s">
        <v>378</v>
      </c>
      <c r="P809" t="s">
        <v>378</v>
      </c>
      <c r="Q809">
        <v>1</v>
      </c>
      <c r="X809">
        <v>6</v>
      </c>
      <c r="Y809">
        <v>5</v>
      </c>
      <c r="Z809">
        <v>0</v>
      </c>
      <c r="AA809">
        <v>0</v>
      </c>
      <c r="AB809">
        <v>0</v>
      </c>
      <c r="AC809">
        <v>0</v>
      </c>
      <c r="AD809">
        <v>1</v>
      </c>
      <c r="AE809">
        <v>0</v>
      </c>
      <c r="AF809" t="s">
        <v>6</v>
      </c>
      <c r="AG809">
        <v>6</v>
      </c>
      <c r="AH809">
        <v>2</v>
      </c>
      <c r="AI809">
        <v>16783009</v>
      </c>
      <c r="AJ809">
        <v>843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ROW(Source!A469)</f>
        <v>469</v>
      </c>
      <c r="B810">
        <v>16783010</v>
      </c>
      <c r="C810">
        <v>16782998</v>
      </c>
      <c r="D810">
        <v>15164559</v>
      </c>
      <c r="E810">
        <v>17</v>
      </c>
      <c r="F810">
        <v>1</v>
      </c>
      <c r="G810">
        <v>1</v>
      </c>
      <c r="H810">
        <v>3</v>
      </c>
      <c r="I810" t="s">
        <v>692</v>
      </c>
      <c r="J810" t="s">
        <v>6</v>
      </c>
      <c r="K810" t="s">
        <v>693</v>
      </c>
      <c r="L810">
        <v>1374</v>
      </c>
      <c r="N810">
        <v>1013</v>
      </c>
      <c r="O810" t="s">
        <v>694</v>
      </c>
      <c r="P810" t="s">
        <v>694</v>
      </c>
      <c r="Q810">
        <v>1</v>
      </c>
      <c r="X810">
        <v>1.61</v>
      </c>
      <c r="Y810">
        <v>1</v>
      </c>
      <c r="Z810">
        <v>0</v>
      </c>
      <c r="AA810">
        <v>0</v>
      </c>
      <c r="AB810">
        <v>0</v>
      </c>
      <c r="AC810">
        <v>0</v>
      </c>
      <c r="AD810">
        <v>1</v>
      </c>
      <c r="AE810">
        <v>0</v>
      </c>
      <c r="AF810" t="s">
        <v>6</v>
      </c>
      <c r="AG810">
        <v>1.61</v>
      </c>
      <c r="AH810">
        <v>2</v>
      </c>
      <c r="AI810">
        <v>16783010</v>
      </c>
      <c r="AJ810">
        <v>844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ROW(Source!A472)</f>
        <v>472</v>
      </c>
      <c r="B811">
        <v>16783022</v>
      </c>
      <c r="C811">
        <v>16783013</v>
      </c>
      <c r="D811">
        <v>15430397</v>
      </c>
      <c r="E811">
        <v>1</v>
      </c>
      <c r="F811">
        <v>1</v>
      </c>
      <c r="G811">
        <v>1</v>
      </c>
      <c r="H811">
        <v>1</v>
      </c>
      <c r="I811" t="s">
        <v>695</v>
      </c>
      <c r="J811" t="s">
        <v>6</v>
      </c>
      <c r="K811" t="s">
        <v>696</v>
      </c>
      <c r="L811">
        <v>1191</v>
      </c>
      <c r="N811">
        <v>1013</v>
      </c>
      <c r="O811" t="s">
        <v>660</v>
      </c>
      <c r="P811" t="s">
        <v>660</v>
      </c>
      <c r="Q811">
        <v>1</v>
      </c>
      <c r="X811">
        <v>1.03</v>
      </c>
      <c r="Y811">
        <v>0</v>
      </c>
      <c r="Z811">
        <v>0</v>
      </c>
      <c r="AA811">
        <v>0</v>
      </c>
      <c r="AB811">
        <v>9.4</v>
      </c>
      <c r="AC811">
        <v>0</v>
      </c>
      <c r="AD811">
        <v>1</v>
      </c>
      <c r="AE811">
        <v>1</v>
      </c>
      <c r="AF811" t="s">
        <v>6</v>
      </c>
      <c r="AG811">
        <v>1.03</v>
      </c>
      <c r="AH811">
        <v>2</v>
      </c>
      <c r="AI811">
        <v>16783022</v>
      </c>
      <c r="AJ811">
        <v>845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ROW(Source!A472)</f>
        <v>472</v>
      </c>
      <c r="B812">
        <v>16783023</v>
      </c>
      <c r="C812">
        <v>16783013</v>
      </c>
      <c r="D812">
        <v>15430395</v>
      </c>
      <c r="E812">
        <v>1</v>
      </c>
      <c r="F812">
        <v>1</v>
      </c>
      <c r="G812">
        <v>1</v>
      </c>
      <c r="H812">
        <v>1</v>
      </c>
      <c r="I812" t="s">
        <v>661</v>
      </c>
      <c r="J812" t="s">
        <v>6</v>
      </c>
      <c r="K812" t="s">
        <v>662</v>
      </c>
      <c r="L812">
        <v>1191</v>
      </c>
      <c r="N812">
        <v>1013</v>
      </c>
      <c r="O812" t="s">
        <v>660</v>
      </c>
      <c r="P812" t="s">
        <v>660</v>
      </c>
      <c r="Q812">
        <v>1</v>
      </c>
      <c r="X812">
        <v>0.02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1</v>
      </c>
      <c r="AE812">
        <v>2</v>
      </c>
      <c r="AF812" t="s">
        <v>6</v>
      </c>
      <c r="AG812">
        <v>0.02</v>
      </c>
      <c r="AH812">
        <v>2</v>
      </c>
      <c r="AI812">
        <v>16783023</v>
      </c>
      <c r="AJ812">
        <v>846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ROW(Source!A472)</f>
        <v>472</v>
      </c>
      <c r="B813">
        <v>16783024</v>
      </c>
      <c r="C813">
        <v>16783013</v>
      </c>
      <c r="D813">
        <v>15247680</v>
      </c>
      <c r="E813">
        <v>1</v>
      </c>
      <c r="F813">
        <v>1</v>
      </c>
      <c r="G813">
        <v>1</v>
      </c>
      <c r="H813">
        <v>2</v>
      </c>
      <c r="I813" t="s">
        <v>671</v>
      </c>
      <c r="J813" t="s">
        <v>672</v>
      </c>
      <c r="K813" t="s">
        <v>673</v>
      </c>
      <c r="L813">
        <v>1368</v>
      </c>
      <c r="N813">
        <v>1011</v>
      </c>
      <c r="O813" t="s">
        <v>666</v>
      </c>
      <c r="P813" t="s">
        <v>666</v>
      </c>
      <c r="Q813">
        <v>1</v>
      </c>
      <c r="X813">
        <v>0.01</v>
      </c>
      <c r="Y813">
        <v>0</v>
      </c>
      <c r="Z813">
        <v>111.99</v>
      </c>
      <c r="AA813">
        <v>13.5</v>
      </c>
      <c r="AB813">
        <v>0</v>
      </c>
      <c r="AC813">
        <v>0</v>
      </c>
      <c r="AD813">
        <v>1</v>
      </c>
      <c r="AE813">
        <v>0</v>
      </c>
      <c r="AF813" t="s">
        <v>6</v>
      </c>
      <c r="AG813">
        <v>0.01</v>
      </c>
      <c r="AH813">
        <v>2</v>
      </c>
      <c r="AI813">
        <v>16783024</v>
      </c>
      <c r="AJ813">
        <v>847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ROW(Source!A472)</f>
        <v>472</v>
      </c>
      <c r="B814">
        <v>16783025</v>
      </c>
      <c r="C814">
        <v>16783013</v>
      </c>
      <c r="D814">
        <v>15249073</v>
      </c>
      <c r="E814">
        <v>1</v>
      </c>
      <c r="F814">
        <v>1</v>
      </c>
      <c r="G814">
        <v>1</v>
      </c>
      <c r="H814">
        <v>2</v>
      </c>
      <c r="I814" t="s">
        <v>674</v>
      </c>
      <c r="J814" t="s">
        <v>675</v>
      </c>
      <c r="K814" t="s">
        <v>676</v>
      </c>
      <c r="L814">
        <v>1368</v>
      </c>
      <c r="N814">
        <v>1011</v>
      </c>
      <c r="O814" t="s">
        <v>666</v>
      </c>
      <c r="P814" t="s">
        <v>666</v>
      </c>
      <c r="Q814">
        <v>1</v>
      </c>
      <c r="X814">
        <v>0.01</v>
      </c>
      <c r="Y814">
        <v>0</v>
      </c>
      <c r="Z814">
        <v>65.709999999999994</v>
      </c>
      <c r="AA814">
        <v>11.6</v>
      </c>
      <c r="AB814">
        <v>0</v>
      </c>
      <c r="AC814">
        <v>0</v>
      </c>
      <c r="AD814">
        <v>1</v>
      </c>
      <c r="AE814">
        <v>0</v>
      </c>
      <c r="AF814" t="s">
        <v>6</v>
      </c>
      <c r="AG814">
        <v>0.01</v>
      </c>
      <c r="AH814">
        <v>2</v>
      </c>
      <c r="AI814">
        <v>16783025</v>
      </c>
      <c r="AJ814">
        <v>848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ROW(Source!A472)</f>
        <v>472</v>
      </c>
      <c r="B815">
        <v>16783026</v>
      </c>
      <c r="C815">
        <v>16783013</v>
      </c>
      <c r="D815">
        <v>15167588</v>
      </c>
      <c r="E815">
        <v>1</v>
      </c>
      <c r="F815">
        <v>1</v>
      </c>
      <c r="G815">
        <v>1</v>
      </c>
      <c r="H815">
        <v>3</v>
      </c>
      <c r="I815" t="s">
        <v>950</v>
      </c>
      <c r="J815" t="s">
        <v>951</v>
      </c>
      <c r="K815" t="s">
        <v>952</v>
      </c>
      <c r="L815">
        <v>1346</v>
      </c>
      <c r="N815">
        <v>1009</v>
      </c>
      <c r="O815" t="s">
        <v>201</v>
      </c>
      <c r="P815" t="s">
        <v>201</v>
      </c>
      <c r="Q815">
        <v>1</v>
      </c>
      <c r="X815">
        <v>0.16</v>
      </c>
      <c r="Y815">
        <v>30.4</v>
      </c>
      <c r="Z815">
        <v>0</v>
      </c>
      <c r="AA815">
        <v>0</v>
      </c>
      <c r="AB815">
        <v>0</v>
      </c>
      <c r="AC815">
        <v>0</v>
      </c>
      <c r="AD815">
        <v>1</v>
      </c>
      <c r="AE815">
        <v>0</v>
      </c>
      <c r="AF815" t="s">
        <v>6</v>
      </c>
      <c r="AG815">
        <v>0.16</v>
      </c>
      <c r="AH815">
        <v>2</v>
      </c>
      <c r="AI815">
        <v>16783026</v>
      </c>
      <c r="AJ815">
        <v>849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ROW(Source!A472)</f>
        <v>472</v>
      </c>
      <c r="B816">
        <v>16783027</v>
      </c>
      <c r="C816">
        <v>16783013</v>
      </c>
      <c r="D816">
        <v>15167600</v>
      </c>
      <c r="E816">
        <v>1</v>
      </c>
      <c r="F816">
        <v>1</v>
      </c>
      <c r="G816">
        <v>1</v>
      </c>
      <c r="H816">
        <v>3</v>
      </c>
      <c r="I816" t="s">
        <v>1010</v>
      </c>
      <c r="J816" t="s">
        <v>1011</v>
      </c>
      <c r="K816" t="s">
        <v>1012</v>
      </c>
      <c r="L816">
        <v>1308</v>
      </c>
      <c r="N816">
        <v>1003</v>
      </c>
      <c r="O816" t="s">
        <v>30</v>
      </c>
      <c r="P816" t="s">
        <v>30</v>
      </c>
      <c r="Q816">
        <v>100</v>
      </c>
      <c r="X816">
        <v>0.05</v>
      </c>
      <c r="Y816">
        <v>120</v>
      </c>
      <c r="Z816">
        <v>0</v>
      </c>
      <c r="AA816">
        <v>0</v>
      </c>
      <c r="AB816">
        <v>0</v>
      </c>
      <c r="AC816">
        <v>0</v>
      </c>
      <c r="AD816">
        <v>1</v>
      </c>
      <c r="AE816">
        <v>0</v>
      </c>
      <c r="AF816" t="s">
        <v>6</v>
      </c>
      <c r="AG816">
        <v>0.05</v>
      </c>
      <c r="AH816">
        <v>2</v>
      </c>
      <c r="AI816">
        <v>16783027</v>
      </c>
      <c r="AJ816">
        <v>850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ROW(Source!A472)</f>
        <v>472</v>
      </c>
      <c r="B817">
        <v>16783028</v>
      </c>
      <c r="C817">
        <v>16783013</v>
      </c>
      <c r="D817">
        <v>15203834</v>
      </c>
      <c r="E817">
        <v>1</v>
      </c>
      <c r="F817">
        <v>1</v>
      </c>
      <c r="G817">
        <v>1</v>
      </c>
      <c r="H817">
        <v>3</v>
      </c>
      <c r="I817" t="s">
        <v>689</v>
      </c>
      <c r="J817" t="s">
        <v>690</v>
      </c>
      <c r="K817" t="s">
        <v>691</v>
      </c>
      <c r="L817">
        <v>1346</v>
      </c>
      <c r="N817">
        <v>1009</v>
      </c>
      <c r="O817" t="s">
        <v>201</v>
      </c>
      <c r="P817" t="s">
        <v>201</v>
      </c>
      <c r="Q817">
        <v>1</v>
      </c>
      <c r="X817">
        <v>0.05</v>
      </c>
      <c r="Y817">
        <v>28.6</v>
      </c>
      <c r="Z817">
        <v>0</v>
      </c>
      <c r="AA817">
        <v>0</v>
      </c>
      <c r="AB817">
        <v>0</v>
      </c>
      <c r="AC817">
        <v>0</v>
      </c>
      <c r="AD817">
        <v>1</v>
      </c>
      <c r="AE817">
        <v>0</v>
      </c>
      <c r="AF817" t="s">
        <v>6</v>
      </c>
      <c r="AG817">
        <v>0.05</v>
      </c>
      <c r="AH817">
        <v>2</v>
      </c>
      <c r="AI817">
        <v>16783028</v>
      </c>
      <c r="AJ817">
        <v>851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ROW(Source!A472)</f>
        <v>472</v>
      </c>
      <c r="B818">
        <v>16783029</v>
      </c>
      <c r="C818">
        <v>16783013</v>
      </c>
      <c r="D818">
        <v>15164559</v>
      </c>
      <c r="E818">
        <v>17</v>
      </c>
      <c r="F818">
        <v>1</v>
      </c>
      <c r="G818">
        <v>1</v>
      </c>
      <c r="H818">
        <v>3</v>
      </c>
      <c r="I818" t="s">
        <v>692</v>
      </c>
      <c r="J818" t="s">
        <v>6</v>
      </c>
      <c r="K818" t="s">
        <v>693</v>
      </c>
      <c r="L818">
        <v>1374</v>
      </c>
      <c r="N818">
        <v>1013</v>
      </c>
      <c r="O818" t="s">
        <v>694</v>
      </c>
      <c r="P818" t="s">
        <v>694</v>
      </c>
      <c r="Q818">
        <v>1</v>
      </c>
      <c r="X818">
        <v>0.19</v>
      </c>
      <c r="Y818">
        <v>1</v>
      </c>
      <c r="Z818">
        <v>0</v>
      </c>
      <c r="AA818">
        <v>0</v>
      </c>
      <c r="AB818">
        <v>0</v>
      </c>
      <c r="AC818">
        <v>0</v>
      </c>
      <c r="AD818">
        <v>1</v>
      </c>
      <c r="AE818">
        <v>0</v>
      </c>
      <c r="AF818" t="s">
        <v>6</v>
      </c>
      <c r="AG818">
        <v>0.19</v>
      </c>
      <c r="AH818">
        <v>2</v>
      </c>
      <c r="AI818">
        <v>16783029</v>
      </c>
      <c r="AJ818">
        <v>853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ROW(Source!A473)</f>
        <v>473</v>
      </c>
      <c r="B819">
        <v>16783022</v>
      </c>
      <c r="C819">
        <v>16783013</v>
      </c>
      <c r="D819">
        <v>15430397</v>
      </c>
      <c r="E819">
        <v>1</v>
      </c>
      <c r="F819">
        <v>1</v>
      </c>
      <c r="G819">
        <v>1</v>
      </c>
      <c r="H819">
        <v>1</v>
      </c>
      <c r="I819" t="s">
        <v>695</v>
      </c>
      <c r="J819" t="s">
        <v>6</v>
      </c>
      <c r="K819" t="s">
        <v>696</v>
      </c>
      <c r="L819">
        <v>1191</v>
      </c>
      <c r="N819">
        <v>1013</v>
      </c>
      <c r="O819" t="s">
        <v>660</v>
      </c>
      <c r="P819" t="s">
        <v>660</v>
      </c>
      <c r="Q819">
        <v>1</v>
      </c>
      <c r="X819">
        <v>1.03</v>
      </c>
      <c r="Y819">
        <v>0</v>
      </c>
      <c r="Z819">
        <v>0</v>
      </c>
      <c r="AA819">
        <v>0</v>
      </c>
      <c r="AB819">
        <v>9.4</v>
      </c>
      <c r="AC819">
        <v>0</v>
      </c>
      <c r="AD819">
        <v>1</v>
      </c>
      <c r="AE819">
        <v>1</v>
      </c>
      <c r="AF819" t="s">
        <v>6</v>
      </c>
      <c r="AG819">
        <v>1.03</v>
      </c>
      <c r="AH819">
        <v>2</v>
      </c>
      <c r="AI819">
        <v>16783022</v>
      </c>
      <c r="AJ819">
        <v>854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ROW(Source!A473)</f>
        <v>473</v>
      </c>
      <c r="B820">
        <v>16783023</v>
      </c>
      <c r="C820">
        <v>16783013</v>
      </c>
      <c r="D820">
        <v>15430395</v>
      </c>
      <c r="E820">
        <v>1</v>
      </c>
      <c r="F820">
        <v>1</v>
      </c>
      <c r="G820">
        <v>1</v>
      </c>
      <c r="H820">
        <v>1</v>
      </c>
      <c r="I820" t="s">
        <v>661</v>
      </c>
      <c r="J820" t="s">
        <v>6</v>
      </c>
      <c r="K820" t="s">
        <v>662</v>
      </c>
      <c r="L820">
        <v>1191</v>
      </c>
      <c r="N820">
        <v>1013</v>
      </c>
      <c r="O820" t="s">
        <v>660</v>
      </c>
      <c r="P820" t="s">
        <v>660</v>
      </c>
      <c r="Q820">
        <v>1</v>
      </c>
      <c r="X820">
        <v>0.02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1</v>
      </c>
      <c r="AE820">
        <v>2</v>
      </c>
      <c r="AF820" t="s">
        <v>6</v>
      </c>
      <c r="AG820">
        <v>0.02</v>
      </c>
      <c r="AH820">
        <v>2</v>
      </c>
      <c r="AI820">
        <v>16783023</v>
      </c>
      <c r="AJ820">
        <v>855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ROW(Source!A473)</f>
        <v>473</v>
      </c>
      <c r="B821">
        <v>16783024</v>
      </c>
      <c r="C821">
        <v>16783013</v>
      </c>
      <c r="D821">
        <v>15247680</v>
      </c>
      <c r="E821">
        <v>1</v>
      </c>
      <c r="F821">
        <v>1</v>
      </c>
      <c r="G821">
        <v>1</v>
      </c>
      <c r="H821">
        <v>2</v>
      </c>
      <c r="I821" t="s">
        <v>671</v>
      </c>
      <c r="J821" t="s">
        <v>672</v>
      </c>
      <c r="K821" t="s">
        <v>673</v>
      </c>
      <c r="L821">
        <v>1368</v>
      </c>
      <c r="N821">
        <v>1011</v>
      </c>
      <c r="O821" t="s">
        <v>666</v>
      </c>
      <c r="P821" t="s">
        <v>666</v>
      </c>
      <c r="Q821">
        <v>1</v>
      </c>
      <c r="X821">
        <v>0.01</v>
      </c>
      <c r="Y821">
        <v>0</v>
      </c>
      <c r="Z821">
        <v>111.99</v>
      </c>
      <c r="AA821">
        <v>13.5</v>
      </c>
      <c r="AB821">
        <v>0</v>
      </c>
      <c r="AC821">
        <v>0</v>
      </c>
      <c r="AD821">
        <v>1</v>
      </c>
      <c r="AE821">
        <v>0</v>
      </c>
      <c r="AF821" t="s">
        <v>6</v>
      </c>
      <c r="AG821">
        <v>0.01</v>
      </c>
      <c r="AH821">
        <v>2</v>
      </c>
      <c r="AI821">
        <v>16783024</v>
      </c>
      <c r="AJ821">
        <v>856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ROW(Source!A473)</f>
        <v>473</v>
      </c>
      <c r="B822">
        <v>16783025</v>
      </c>
      <c r="C822">
        <v>16783013</v>
      </c>
      <c r="D822">
        <v>15249073</v>
      </c>
      <c r="E822">
        <v>1</v>
      </c>
      <c r="F822">
        <v>1</v>
      </c>
      <c r="G822">
        <v>1</v>
      </c>
      <c r="H822">
        <v>2</v>
      </c>
      <c r="I822" t="s">
        <v>674</v>
      </c>
      <c r="J822" t="s">
        <v>675</v>
      </c>
      <c r="K822" t="s">
        <v>676</v>
      </c>
      <c r="L822">
        <v>1368</v>
      </c>
      <c r="N822">
        <v>1011</v>
      </c>
      <c r="O822" t="s">
        <v>666</v>
      </c>
      <c r="P822" t="s">
        <v>666</v>
      </c>
      <c r="Q822">
        <v>1</v>
      </c>
      <c r="X822">
        <v>0.01</v>
      </c>
      <c r="Y822">
        <v>0</v>
      </c>
      <c r="Z822">
        <v>65.709999999999994</v>
      </c>
      <c r="AA822">
        <v>11.6</v>
      </c>
      <c r="AB822">
        <v>0</v>
      </c>
      <c r="AC822">
        <v>0</v>
      </c>
      <c r="AD822">
        <v>1</v>
      </c>
      <c r="AE822">
        <v>0</v>
      </c>
      <c r="AF822" t="s">
        <v>6</v>
      </c>
      <c r="AG822">
        <v>0.01</v>
      </c>
      <c r="AH822">
        <v>2</v>
      </c>
      <c r="AI822">
        <v>16783025</v>
      </c>
      <c r="AJ822">
        <v>857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ROW(Source!A473)</f>
        <v>473</v>
      </c>
      <c r="B823">
        <v>16783026</v>
      </c>
      <c r="C823">
        <v>16783013</v>
      </c>
      <c r="D823">
        <v>15167588</v>
      </c>
      <c r="E823">
        <v>1</v>
      </c>
      <c r="F823">
        <v>1</v>
      </c>
      <c r="G823">
        <v>1</v>
      </c>
      <c r="H823">
        <v>3</v>
      </c>
      <c r="I823" t="s">
        <v>950</v>
      </c>
      <c r="J823" t="s">
        <v>951</v>
      </c>
      <c r="K823" t="s">
        <v>952</v>
      </c>
      <c r="L823">
        <v>1346</v>
      </c>
      <c r="N823">
        <v>1009</v>
      </c>
      <c r="O823" t="s">
        <v>201</v>
      </c>
      <c r="P823" t="s">
        <v>201</v>
      </c>
      <c r="Q823">
        <v>1</v>
      </c>
      <c r="X823">
        <v>0.16</v>
      </c>
      <c r="Y823">
        <v>30.4</v>
      </c>
      <c r="Z823">
        <v>0</v>
      </c>
      <c r="AA823">
        <v>0</v>
      </c>
      <c r="AB823">
        <v>0</v>
      </c>
      <c r="AC823">
        <v>0</v>
      </c>
      <c r="AD823">
        <v>1</v>
      </c>
      <c r="AE823">
        <v>0</v>
      </c>
      <c r="AF823" t="s">
        <v>6</v>
      </c>
      <c r="AG823">
        <v>0.16</v>
      </c>
      <c r="AH823">
        <v>2</v>
      </c>
      <c r="AI823">
        <v>16783026</v>
      </c>
      <c r="AJ823">
        <v>858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ROW(Source!A473)</f>
        <v>473</v>
      </c>
      <c r="B824">
        <v>16783027</v>
      </c>
      <c r="C824">
        <v>16783013</v>
      </c>
      <c r="D824">
        <v>15167600</v>
      </c>
      <c r="E824">
        <v>1</v>
      </c>
      <c r="F824">
        <v>1</v>
      </c>
      <c r="G824">
        <v>1</v>
      </c>
      <c r="H824">
        <v>3</v>
      </c>
      <c r="I824" t="s">
        <v>1010</v>
      </c>
      <c r="J824" t="s">
        <v>1011</v>
      </c>
      <c r="K824" t="s">
        <v>1012</v>
      </c>
      <c r="L824">
        <v>1308</v>
      </c>
      <c r="N824">
        <v>1003</v>
      </c>
      <c r="O824" t="s">
        <v>30</v>
      </c>
      <c r="P824" t="s">
        <v>30</v>
      </c>
      <c r="Q824">
        <v>100</v>
      </c>
      <c r="X824">
        <v>0.05</v>
      </c>
      <c r="Y824">
        <v>120</v>
      </c>
      <c r="Z824">
        <v>0</v>
      </c>
      <c r="AA824">
        <v>0</v>
      </c>
      <c r="AB824">
        <v>0</v>
      </c>
      <c r="AC824">
        <v>0</v>
      </c>
      <c r="AD824">
        <v>1</v>
      </c>
      <c r="AE824">
        <v>0</v>
      </c>
      <c r="AF824" t="s">
        <v>6</v>
      </c>
      <c r="AG824">
        <v>0.05</v>
      </c>
      <c r="AH824">
        <v>2</v>
      </c>
      <c r="AI824">
        <v>16783027</v>
      </c>
      <c r="AJ824">
        <v>859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ROW(Source!A473)</f>
        <v>473</v>
      </c>
      <c r="B825">
        <v>16783028</v>
      </c>
      <c r="C825">
        <v>16783013</v>
      </c>
      <c r="D825">
        <v>15203834</v>
      </c>
      <c r="E825">
        <v>1</v>
      </c>
      <c r="F825">
        <v>1</v>
      </c>
      <c r="G825">
        <v>1</v>
      </c>
      <c r="H825">
        <v>3</v>
      </c>
      <c r="I825" t="s">
        <v>689</v>
      </c>
      <c r="J825" t="s">
        <v>690</v>
      </c>
      <c r="K825" t="s">
        <v>691</v>
      </c>
      <c r="L825">
        <v>1346</v>
      </c>
      <c r="N825">
        <v>1009</v>
      </c>
      <c r="O825" t="s">
        <v>201</v>
      </c>
      <c r="P825" t="s">
        <v>201</v>
      </c>
      <c r="Q825">
        <v>1</v>
      </c>
      <c r="X825">
        <v>0.05</v>
      </c>
      <c r="Y825">
        <v>28.6</v>
      </c>
      <c r="Z825">
        <v>0</v>
      </c>
      <c r="AA825">
        <v>0</v>
      </c>
      <c r="AB825">
        <v>0</v>
      </c>
      <c r="AC825">
        <v>0</v>
      </c>
      <c r="AD825">
        <v>1</v>
      </c>
      <c r="AE825">
        <v>0</v>
      </c>
      <c r="AF825" t="s">
        <v>6</v>
      </c>
      <c r="AG825">
        <v>0.05</v>
      </c>
      <c r="AH825">
        <v>2</v>
      </c>
      <c r="AI825">
        <v>16783028</v>
      </c>
      <c r="AJ825">
        <v>860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ROW(Source!A473)</f>
        <v>473</v>
      </c>
      <c r="B826">
        <v>16783029</v>
      </c>
      <c r="C826">
        <v>16783013</v>
      </c>
      <c r="D826">
        <v>15164559</v>
      </c>
      <c r="E826">
        <v>17</v>
      </c>
      <c r="F826">
        <v>1</v>
      </c>
      <c r="G826">
        <v>1</v>
      </c>
      <c r="H826">
        <v>3</v>
      </c>
      <c r="I826" t="s">
        <v>692</v>
      </c>
      <c r="J826" t="s">
        <v>6</v>
      </c>
      <c r="K826" t="s">
        <v>693</v>
      </c>
      <c r="L826">
        <v>1374</v>
      </c>
      <c r="N826">
        <v>1013</v>
      </c>
      <c r="O826" t="s">
        <v>694</v>
      </c>
      <c r="P826" t="s">
        <v>694</v>
      </c>
      <c r="Q826">
        <v>1</v>
      </c>
      <c r="X826">
        <v>0.19</v>
      </c>
      <c r="Y826">
        <v>1</v>
      </c>
      <c r="Z826">
        <v>0</v>
      </c>
      <c r="AA826">
        <v>0</v>
      </c>
      <c r="AB826">
        <v>0</v>
      </c>
      <c r="AC826">
        <v>0</v>
      </c>
      <c r="AD826">
        <v>1</v>
      </c>
      <c r="AE826">
        <v>0</v>
      </c>
      <c r="AF826" t="s">
        <v>6</v>
      </c>
      <c r="AG826">
        <v>0.19</v>
      </c>
      <c r="AH826">
        <v>2</v>
      </c>
      <c r="AI826">
        <v>16783029</v>
      </c>
      <c r="AJ826">
        <v>862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ROW(Source!A476)</f>
        <v>476</v>
      </c>
      <c r="B827">
        <v>16782978</v>
      </c>
      <c r="C827">
        <v>16782977</v>
      </c>
      <c r="D827">
        <v>15430447</v>
      </c>
      <c r="E827">
        <v>1</v>
      </c>
      <c r="F827">
        <v>1</v>
      </c>
      <c r="G827">
        <v>1</v>
      </c>
      <c r="H827">
        <v>1</v>
      </c>
      <c r="I827" t="s">
        <v>700</v>
      </c>
      <c r="J827" t="s">
        <v>6</v>
      </c>
      <c r="K827" t="s">
        <v>701</v>
      </c>
      <c r="L827">
        <v>1191</v>
      </c>
      <c r="N827">
        <v>1013</v>
      </c>
      <c r="O827" t="s">
        <v>660</v>
      </c>
      <c r="P827" t="s">
        <v>660</v>
      </c>
      <c r="Q827">
        <v>1</v>
      </c>
      <c r="X827">
        <v>1</v>
      </c>
      <c r="Y827">
        <v>0</v>
      </c>
      <c r="Z827">
        <v>0</v>
      </c>
      <c r="AA827">
        <v>0</v>
      </c>
      <c r="AB827">
        <v>9.07</v>
      </c>
      <c r="AC827">
        <v>0</v>
      </c>
      <c r="AD827">
        <v>1</v>
      </c>
      <c r="AE827">
        <v>1</v>
      </c>
      <c r="AF827" t="s">
        <v>39</v>
      </c>
      <c r="AG827">
        <v>0.3</v>
      </c>
      <c r="AH827">
        <v>2</v>
      </c>
      <c r="AI827">
        <v>16782978</v>
      </c>
      <c r="AJ827">
        <v>863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ROW(Source!A476)</f>
        <v>476</v>
      </c>
      <c r="B828">
        <v>16782979</v>
      </c>
      <c r="C828">
        <v>16782977</v>
      </c>
      <c r="D828">
        <v>15195043</v>
      </c>
      <c r="E828">
        <v>1</v>
      </c>
      <c r="F828">
        <v>1</v>
      </c>
      <c r="G828">
        <v>1</v>
      </c>
      <c r="H828">
        <v>3</v>
      </c>
      <c r="I828" t="s">
        <v>936</v>
      </c>
      <c r="J828" t="s">
        <v>937</v>
      </c>
      <c r="K828" t="s">
        <v>938</v>
      </c>
      <c r="L828">
        <v>1346</v>
      </c>
      <c r="N828">
        <v>1009</v>
      </c>
      <c r="O828" t="s">
        <v>201</v>
      </c>
      <c r="P828" t="s">
        <v>201</v>
      </c>
      <c r="Q828">
        <v>1</v>
      </c>
      <c r="X828">
        <v>0.01</v>
      </c>
      <c r="Y828">
        <v>65.75</v>
      </c>
      <c r="Z828">
        <v>0</v>
      </c>
      <c r="AA828">
        <v>0</v>
      </c>
      <c r="AB828">
        <v>0</v>
      </c>
      <c r="AC828">
        <v>0</v>
      </c>
      <c r="AD828">
        <v>1</v>
      </c>
      <c r="AE828">
        <v>0</v>
      </c>
      <c r="AF828" t="s">
        <v>38</v>
      </c>
      <c r="AG828">
        <v>0</v>
      </c>
      <c r="AH828">
        <v>2</v>
      </c>
      <c r="AI828">
        <v>16782979</v>
      </c>
      <c r="AJ828">
        <v>864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ROW(Source!A476)</f>
        <v>476</v>
      </c>
      <c r="B829">
        <v>16782980</v>
      </c>
      <c r="C829">
        <v>16782977</v>
      </c>
      <c r="D829">
        <v>15225376</v>
      </c>
      <c r="E829">
        <v>1</v>
      </c>
      <c r="F829">
        <v>1</v>
      </c>
      <c r="G829">
        <v>1</v>
      </c>
      <c r="H829">
        <v>3</v>
      </c>
      <c r="I829" t="s">
        <v>1045</v>
      </c>
      <c r="J829" t="s">
        <v>1046</v>
      </c>
      <c r="K829" t="s">
        <v>1047</v>
      </c>
      <c r="L829">
        <v>1477</v>
      </c>
      <c r="N829">
        <v>1013</v>
      </c>
      <c r="O829" t="s">
        <v>411</v>
      </c>
      <c r="P829" t="s">
        <v>413</v>
      </c>
      <c r="Q829">
        <v>1</v>
      </c>
      <c r="X829">
        <v>2E-3</v>
      </c>
      <c r="Y829">
        <v>3005.8</v>
      </c>
      <c r="Z829">
        <v>0</v>
      </c>
      <c r="AA829">
        <v>0</v>
      </c>
      <c r="AB829">
        <v>0</v>
      </c>
      <c r="AC829">
        <v>0</v>
      </c>
      <c r="AD829">
        <v>1</v>
      </c>
      <c r="AE829">
        <v>0</v>
      </c>
      <c r="AF829" t="s">
        <v>38</v>
      </c>
      <c r="AG829">
        <v>0</v>
      </c>
      <c r="AH829">
        <v>2</v>
      </c>
      <c r="AI829">
        <v>16782980</v>
      </c>
      <c r="AJ829">
        <v>865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ROW(Source!A476)</f>
        <v>476</v>
      </c>
      <c r="B830">
        <v>16782981</v>
      </c>
      <c r="C830">
        <v>16782977</v>
      </c>
      <c r="D830">
        <v>15164559</v>
      </c>
      <c r="E830">
        <v>17</v>
      </c>
      <c r="F830">
        <v>1</v>
      </c>
      <c r="G830">
        <v>1</v>
      </c>
      <c r="H830">
        <v>3</v>
      </c>
      <c r="I830" t="s">
        <v>692</v>
      </c>
      <c r="J830" t="s">
        <v>6</v>
      </c>
      <c r="K830" t="s">
        <v>693</v>
      </c>
      <c r="L830">
        <v>1374</v>
      </c>
      <c r="N830">
        <v>1013</v>
      </c>
      <c r="O830" t="s">
        <v>694</v>
      </c>
      <c r="P830" t="s">
        <v>694</v>
      </c>
      <c r="Q830">
        <v>1</v>
      </c>
      <c r="X830">
        <v>0.18</v>
      </c>
      <c r="Y830">
        <v>1</v>
      </c>
      <c r="Z830">
        <v>0</v>
      </c>
      <c r="AA830">
        <v>0</v>
      </c>
      <c r="AB830">
        <v>0</v>
      </c>
      <c r="AC830">
        <v>0</v>
      </c>
      <c r="AD830">
        <v>1</v>
      </c>
      <c r="AE830">
        <v>0</v>
      </c>
      <c r="AF830" t="s">
        <v>38</v>
      </c>
      <c r="AG830">
        <v>0</v>
      </c>
      <c r="AH830">
        <v>2</v>
      </c>
      <c r="AI830">
        <v>16782981</v>
      </c>
      <c r="AJ830">
        <v>866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ROW(Source!A477)</f>
        <v>477</v>
      </c>
      <c r="B831">
        <v>16782978</v>
      </c>
      <c r="C831">
        <v>16782977</v>
      </c>
      <c r="D831">
        <v>15430447</v>
      </c>
      <c r="E831">
        <v>1</v>
      </c>
      <c r="F831">
        <v>1</v>
      </c>
      <c r="G831">
        <v>1</v>
      </c>
      <c r="H831">
        <v>1</v>
      </c>
      <c r="I831" t="s">
        <v>700</v>
      </c>
      <c r="J831" t="s">
        <v>6</v>
      </c>
      <c r="K831" t="s">
        <v>701</v>
      </c>
      <c r="L831">
        <v>1191</v>
      </c>
      <c r="N831">
        <v>1013</v>
      </c>
      <c r="O831" t="s">
        <v>660</v>
      </c>
      <c r="P831" t="s">
        <v>660</v>
      </c>
      <c r="Q831">
        <v>1</v>
      </c>
      <c r="X831">
        <v>1</v>
      </c>
      <c r="Y831">
        <v>0</v>
      </c>
      <c r="Z831">
        <v>0</v>
      </c>
      <c r="AA831">
        <v>0</v>
      </c>
      <c r="AB831">
        <v>9.07</v>
      </c>
      <c r="AC831">
        <v>0</v>
      </c>
      <c r="AD831">
        <v>1</v>
      </c>
      <c r="AE831">
        <v>1</v>
      </c>
      <c r="AF831" t="s">
        <v>39</v>
      </c>
      <c r="AG831">
        <v>0.3</v>
      </c>
      <c r="AH831">
        <v>2</v>
      </c>
      <c r="AI831">
        <v>16782978</v>
      </c>
      <c r="AJ831">
        <v>867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ROW(Source!A477)</f>
        <v>477</v>
      </c>
      <c r="B832">
        <v>16782979</v>
      </c>
      <c r="C832">
        <v>16782977</v>
      </c>
      <c r="D832">
        <v>15195043</v>
      </c>
      <c r="E832">
        <v>1</v>
      </c>
      <c r="F832">
        <v>1</v>
      </c>
      <c r="G832">
        <v>1</v>
      </c>
      <c r="H832">
        <v>3</v>
      </c>
      <c r="I832" t="s">
        <v>936</v>
      </c>
      <c r="J832" t="s">
        <v>937</v>
      </c>
      <c r="K832" t="s">
        <v>938</v>
      </c>
      <c r="L832">
        <v>1346</v>
      </c>
      <c r="N832">
        <v>1009</v>
      </c>
      <c r="O832" t="s">
        <v>201</v>
      </c>
      <c r="P832" t="s">
        <v>201</v>
      </c>
      <c r="Q832">
        <v>1</v>
      </c>
      <c r="X832">
        <v>0.01</v>
      </c>
      <c r="Y832">
        <v>65.75</v>
      </c>
      <c r="Z832">
        <v>0</v>
      </c>
      <c r="AA832">
        <v>0</v>
      </c>
      <c r="AB832">
        <v>0</v>
      </c>
      <c r="AC832">
        <v>0</v>
      </c>
      <c r="AD832">
        <v>1</v>
      </c>
      <c r="AE832">
        <v>0</v>
      </c>
      <c r="AF832" t="s">
        <v>38</v>
      </c>
      <c r="AG832">
        <v>0</v>
      </c>
      <c r="AH832">
        <v>2</v>
      </c>
      <c r="AI832">
        <v>16782979</v>
      </c>
      <c r="AJ832">
        <v>868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ROW(Source!A477)</f>
        <v>477</v>
      </c>
      <c r="B833">
        <v>16782980</v>
      </c>
      <c r="C833">
        <v>16782977</v>
      </c>
      <c r="D833">
        <v>15225376</v>
      </c>
      <c r="E833">
        <v>1</v>
      </c>
      <c r="F833">
        <v>1</v>
      </c>
      <c r="G833">
        <v>1</v>
      </c>
      <c r="H833">
        <v>3</v>
      </c>
      <c r="I833" t="s">
        <v>1045</v>
      </c>
      <c r="J833" t="s">
        <v>1046</v>
      </c>
      <c r="K833" t="s">
        <v>1047</v>
      </c>
      <c r="L833">
        <v>1477</v>
      </c>
      <c r="N833">
        <v>1013</v>
      </c>
      <c r="O833" t="s">
        <v>411</v>
      </c>
      <c r="P833" t="s">
        <v>413</v>
      </c>
      <c r="Q833">
        <v>1</v>
      </c>
      <c r="X833">
        <v>2E-3</v>
      </c>
      <c r="Y833">
        <v>3005.8</v>
      </c>
      <c r="Z833">
        <v>0</v>
      </c>
      <c r="AA833">
        <v>0</v>
      </c>
      <c r="AB833">
        <v>0</v>
      </c>
      <c r="AC833">
        <v>0</v>
      </c>
      <c r="AD833">
        <v>1</v>
      </c>
      <c r="AE833">
        <v>0</v>
      </c>
      <c r="AF833" t="s">
        <v>38</v>
      </c>
      <c r="AG833">
        <v>0</v>
      </c>
      <c r="AH833">
        <v>2</v>
      </c>
      <c r="AI833">
        <v>16782980</v>
      </c>
      <c r="AJ833">
        <v>869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ROW(Source!A477)</f>
        <v>477</v>
      </c>
      <c r="B834">
        <v>16782981</v>
      </c>
      <c r="C834">
        <v>16782977</v>
      </c>
      <c r="D834">
        <v>15164559</v>
      </c>
      <c r="E834">
        <v>17</v>
      </c>
      <c r="F834">
        <v>1</v>
      </c>
      <c r="G834">
        <v>1</v>
      </c>
      <c r="H834">
        <v>3</v>
      </c>
      <c r="I834" t="s">
        <v>692</v>
      </c>
      <c r="J834" t="s">
        <v>6</v>
      </c>
      <c r="K834" t="s">
        <v>693</v>
      </c>
      <c r="L834">
        <v>1374</v>
      </c>
      <c r="N834">
        <v>1013</v>
      </c>
      <c r="O834" t="s">
        <v>694</v>
      </c>
      <c r="P834" t="s">
        <v>694</v>
      </c>
      <c r="Q834">
        <v>1</v>
      </c>
      <c r="X834">
        <v>0.18</v>
      </c>
      <c r="Y834">
        <v>1</v>
      </c>
      <c r="Z834">
        <v>0</v>
      </c>
      <c r="AA834">
        <v>0</v>
      </c>
      <c r="AB834">
        <v>0</v>
      </c>
      <c r="AC834">
        <v>0</v>
      </c>
      <c r="AD834">
        <v>1</v>
      </c>
      <c r="AE834">
        <v>0</v>
      </c>
      <c r="AF834" t="s">
        <v>38</v>
      </c>
      <c r="AG834">
        <v>0</v>
      </c>
      <c r="AH834">
        <v>2</v>
      </c>
      <c r="AI834">
        <v>16782981</v>
      </c>
      <c r="AJ834">
        <v>870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ROW(Source!A478)</f>
        <v>478</v>
      </c>
      <c r="B835">
        <v>16782987</v>
      </c>
      <c r="C835">
        <v>16782982</v>
      </c>
      <c r="D835">
        <v>15430447</v>
      </c>
      <c r="E835">
        <v>1</v>
      </c>
      <c r="F835">
        <v>1</v>
      </c>
      <c r="G835">
        <v>1</v>
      </c>
      <c r="H835">
        <v>1</v>
      </c>
      <c r="I835" t="s">
        <v>700</v>
      </c>
      <c r="J835" t="s">
        <v>6</v>
      </c>
      <c r="K835" t="s">
        <v>701</v>
      </c>
      <c r="L835">
        <v>1191</v>
      </c>
      <c r="N835">
        <v>1013</v>
      </c>
      <c r="O835" t="s">
        <v>660</v>
      </c>
      <c r="P835" t="s">
        <v>660</v>
      </c>
      <c r="Q835">
        <v>1</v>
      </c>
      <c r="X835">
        <v>1</v>
      </c>
      <c r="Y835">
        <v>0</v>
      </c>
      <c r="Z835">
        <v>0</v>
      </c>
      <c r="AA835">
        <v>0</v>
      </c>
      <c r="AB835">
        <v>9.07</v>
      </c>
      <c r="AC835">
        <v>0</v>
      </c>
      <c r="AD835">
        <v>1</v>
      </c>
      <c r="AE835">
        <v>1</v>
      </c>
      <c r="AF835" t="s">
        <v>6</v>
      </c>
      <c r="AG835">
        <v>1</v>
      </c>
      <c r="AH835">
        <v>2</v>
      </c>
      <c r="AI835">
        <v>16782983</v>
      </c>
      <c r="AJ835">
        <v>871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ROW(Source!A478)</f>
        <v>478</v>
      </c>
      <c r="B836">
        <v>16782988</v>
      </c>
      <c r="C836">
        <v>16782982</v>
      </c>
      <c r="D836">
        <v>15195043</v>
      </c>
      <c r="E836">
        <v>1</v>
      </c>
      <c r="F836">
        <v>1</v>
      </c>
      <c r="G836">
        <v>1</v>
      </c>
      <c r="H836">
        <v>3</v>
      </c>
      <c r="I836" t="s">
        <v>936</v>
      </c>
      <c r="J836" t="s">
        <v>937</v>
      </c>
      <c r="K836" t="s">
        <v>938</v>
      </c>
      <c r="L836">
        <v>1346</v>
      </c>
      <c r="N836">
        <v>1009</v>
      </c>
      <c r="O836" t="s">
        <v>201</v>
      </c>
      <c r="P836" t="s">
        <v>201</v>
      </c>
      <c r="Q836">
        <v>1</v>
      </c>
      <c r="X836">
        <v>0.01</v>
      </c>
      <c r="Y836">
        <v>65.75</v>
      </c>
      <c r="Z836">
        <v>0</v>
      </c>
      <c r="AA836">
        <v>0</v>
      </c>
      <c r="AB836">
        <v>0</v>
      </c>
      <c r="AC836">
        <v>0</v>
      </c>
      <c r="AD836">
        <v>1</v>
      </c>
      <c r="AE836">
        <v>0</v>
      </c>
      <c r="AF836" t="s">
        <v>6</v>
      </c>
      <c r="AG836">
        <v>0.01</v>
      </c>
      <c r="AH836">
        <v>2</v>
      </c>
      <c r="AI836">
        <v>16782984</v>
      </c>
      <c r="AJ836">
        <v>872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 x14ac:dyDescent="0.2">
      <c r="A837">
        <f>ROW(Source!A478)</f>
        <v>478</v>
      </c>
      <c r="B837">
        <v>16782989</v>
      </c>
      <c r="C837">
        <v>16782982</v>
      </c>
      <c r="D837">
        <v>15225376</v>
      </c>
      <c r="E837">
        <v>1</v>
      </c>
      <c r="F837">
        <v>1</v>
      </c>
      <c r="G837">
        <v>1</v>
      </c>
      <c r="H837">
        <v>3</v>
      </c>
      <c r="I837" t="s">
        <v>1045</v>
      </c>
      <c r="J837" t="s">
        <v>1046</v>
      </c>
      <c r="K837" t="s">
        <v>1047</v>
      </c>
      <c r="L837">
        <v>1477</v>
      </c>
      <c r="N837">
        <v>1013</v>
      </c>
      <c r="O837" t="s">
        <v>411</v>
      </c>
      <c r="P837" t="s">
        <v>413</v>
      </c>
      <c r="Q837">
        <v>1</v>
      </c>
      <c r="X837">
        <v>2E-3</v>
      </c>
      <c r="Y837">
        <v>3005.8</v>
      </c>
      <c r="Z837">
        <v>0</v>
      </c>
      <c r="AA837">
        <v>0</v>
      </c>
      <c r="AB837">
        <v>0</v>
      </c>
      <c r="AC837">
        <v>0</v>
      </c>
      <c r="AD837">
        <v>1</v>
      </c>
      <c r="AE837">
        <v>0</v>
      </c>
      <c r="AF837" t="s">
        <v>6</v>
      </c>
      <c r="AG837">
        <v>2E-3</v>
      </c>
      <c r="AH837">
        <v>2</v>
      </c>
      <c r="AI837">
        <v>16782985</v>
      </c>
      <c r="AJ837">
        <v>873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 x14ac:dyDescent="0.2">
      <c r="A838">
        <f>ROW(Source!A478)</f>
        <v>478</v>
      </c>
      <c r="B838">
        <v>16782990</v>
      </c>
      <c r="C838">
        <v>16782982</v>
      </c>
      <c r="D838">
        <v>15164559</v>
      </c>
      <c r="E838">
        <v>17</v>
      </c>
      <c r="F838">
        <v>1</v>
      </c>
      <c r="G838">
        <v>1</v>
      </c>
      <c r="H838">
        <v>3</v>
      </c>
      <c r="I838" t="s">
        <v>692</v>
      </c>
      <c r="J838" t="s">
        <v>6</v>
      </c>
      <c r="K838" t="s">
        <v>693</v>
      </c>
      <c r="L838">
        <v>1374</v>
      </c>
      <c r="N838">
        <v>1013</v>
      </c>
      <c r="O838" t="s">
        <v>694</v>
      </c>
      <c r="P838" t="s">
        <v>694</v>
      </c>
      <c r="Q838">
        <v>1</v>
      </c>
      <c r="X838">
        <v>0.18</v>
      </c>
      <c r="Y838">
        <v>1</v>
      </c>
      <c r="Z838">
        <v>0</v>
      </c>
      <c r="AA838">
        <v>0</v>
      </c>
      <c r="AB838">
        <v>0</v>
      </c>
      <c r="AC838">
        <v>0</v>
      </c>
      <c r="AD838">
        <v>1</v>
      </c>
      <c r="AE838">
        <v>0</v>
      </c>
      <c r="AF838" t="s">
        <v>6</v>
      </c>
      <c r="AG838">
        <v>0.18</v>
      </c>
      <c r="AH838">
        <v>2</v>
      </c>
      <c r="AI838">
        <v>16782986</v>
      </c>
      <c r="AJ838">
        <v>875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 x14ac:dyDescent="0.2">
      <c r="A839">
        <f>ROW(Source!A479)</f>
        <v>479</v>
      </c>
      <c r="B839">
        <v>16782987</v>
      </c>
      <c r="C839">
        <v>16782982</v>
      </c>
      <c r="D839">
        <v>15430447</v>
      </c>
      <c r="E839">
        <v>1</v>
      </c>
      <c r="F839">
        <v>1</v>
      </c>
      <c r="G839">
        <v>1</v>
      </c>
      <c r="H839">
        <v>1</v>
      </c>
      <c r="I839" t="s">
        <v>700</v>
      </c>
      <c r="J839" t="s">
        <v>6</v>
      </c>
      <c r="K839" t="s">
        <v>701</v>
      </c>
      <c r="L839">
        <v>1191</v>
      </c>
      <c r="N839">
        <v>1013</v>
      </c>
      <c r="O839" t="s">
        <v>660</v>
      </c>
      <c r="P839" t="s">
        <v>660</v>
      </c>
      <c r="Q839">
        <v>1</v>
      </c>
      <c r="X839">
        <v>1</v>
      </c>
      <c r="Y839">
        <v>0</v>
      </c>
      <c r="Z839">
        <v>0</v>
      </c>
      <c r="AA839">
        <v>0</v>
      </c>
      <c r="AB839">
        <v>9.07</v>
      </c>
      <c r="AC839">
        <v>0</v>
      </c>
      <c r="AD839">
        <v>1</v>
      </c>
      <c r="AE839">
        <v>1</v>
      </c>
      <c r="AF839" t="s">
        <v>6</v>
      </c>
      <c r="AG839">
        <v>1</v>
      </c>
      <c r="AH839">
        <v>2</v>
      </c>
      <c r="AI839">
        <v>16782983</v>
      </c>
      <c r="AJ839">
        <v>876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 x14ac:dyDescent="0.2">
      <c r="A840">
        <f>ROW(Source!A479)</f>
        <v>479</v>
      </c>
      <c r="B840">
        <v>16782988</v>
      </c>
      <c r="C840">
        <v>16782982</v>
      </c>
      <c r="D840">
        <v>15195043</v>
      </c>
      <c r="E840">
        <v>1</v>
      </c>
      <c r="F840">
        <v>1</v>
      </c>
      <c r="G840">
        <v>1</v>
      </c>
      <c r="H840">
        <v>3</v>
      </c>
      <c r="I840" t="s">
        <v>936</v>
      </c>
      <c r="J840" t="s">
        <v>937</v>
      </c>
      <c r="K840" t="s">
        <v>938</v>
      </c>
      <c r="L840">
        <v>1346</v>
      </c>
      <c r="N840">
        <v>1009</v>
      </c>
      <c r="O840" t="s">
        <v>201</v>
      </c>
      <c r="P840" t="s">
        <v>201</v>
      </c>
      <c r="Q840">
        <v>1</v>
      </c>
      <c r="X840">
        <v>0.01</v>
      </c>
      <c r="Y840">
        <v>65.75</v>
      </c>
      <c r="Z840">
        <v>0</v>
      </c>
      <c r="AA840">
        <v>0</v>
      </c>
      <c r="AB840">
        <v>0</v>
      </c>
      <c r="AC840">
        <v>0</v>
      </c>
      <c r="AD840">
        <v>1</v>
      </c>
      <c r="AE840">
        <v>0</v>
      </c>
      <c r="AF840" t="s">
        <v>6</v>
      </c>
      <c r="AG840">
        <v>0.01</v>
      </c>
      <c r="AH840">
        <v>2</v>
      </c>
      <c r="AI840">
        <v>16782984</v>
      </c>
      <c r="AJ840">
        <v>877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 x14ac:dyDescent="0.2">
      <c r="A841">
        <f>ROW(Source!A479)</f>
        <v>479</v>
      </c>
      <c r="B841">
        <v>16782989</v>
      </c>
      <c r="C841">
        <v>16782982</v>
      </c>
      <c r="D841">
        <v>15225376</v>
      </c>
      <c r="E841">
        <v>1</v>
      </c>
      <c r="F841">
        <v>1</v>
      </c>
      <c r="G841">
        <v>1</v>
      </c>
      <c r="H841">
        <v>3</v>
      </c>
      <c r="I841" t="s">
        <v>1045</v>
      </c>
      <c r="J841" t="s">
        <v>1046</v>
      </c>
      <c r="K841" t="s">
        <v>1047</v>
      </c>
      <c r="L841">
        <v>1477</v>
      </c>
      <c r="N841">
        <v>1013</v>
      </c>
      <c r="O841" t="s">
        <v>411</v>
      </c>
      <c r="P841" t="s">
        <v>413</v>
      </c>
      <c r="Q841">
        <v>1</v>
      </c>
      <c r="X841">
        <v>2E-3</v>
      </c>
      <c r="Y841">
        <v>3005.8</v>
      </c>
      <c r="Z841">
        <v>0</v>
      </c>
      <c r="AA841">
        <v>0</v>
      </c>
      <c r="AB841">
        <v>0</v>
      </c>
      <c r="AC841">
        <v>0</v>
      </c>
      <c r="AD841">
        <v>1</v>
      </c>
      <c r="AE841">
        <v>0</v>
      </c>
      <c r="AF841" t="s">
        <v>6</v>
      </c>
      <c r="AG841">
        <v>2E-3</v>
      </c>
      <c r="AH841">
        <v>2</v>
      </c>
      <c r="AI841">
        <v>16782985</v>
      </c>
      <c r="AJ841">
        <v>878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 x14ac:dyDescent="0.2">
      <c r="A842">
        <f>ROW(Source!A479)</f>
        <v>479</v>
      </c>
      <c r="B842">
        <v>16782990</v>
      </c>
      <c r="C842">
        <v>16782982</v>
      </c>
      <c r="D842">
        <v>15164559</v>
      </c>
      <c r="E842">
        <v>17</v>
      </c>
      <c r="F842">
        <v>1</v>
      </c>
      <c r="G842">
        <v>1</v>
      </c>
      <c r="H842">
        <v>3</v>
      </c>
      <c r="I842" t="s">
        <v>692</v>
      </c>
      <c r="J842" t="s">
        <v>6</v>
      </c>
      <c r="K842" t="s">
        <v>693</v>
      </c>
      <c r="L842">
        <v>1374</v>
      </c>
      <c r="N842">
        <v>1013</v>
      </c>
      <c r="O842" t="s">
        <v>694</v>
      </c>
      <c r="P842" t="s">
        <v>694</v>
      </c>
      <c r="Q842">
        <v>1</v>
      </c>
      <c r="X842">
        <v>0.18</v>
      </c>
      <c r="Y842">
        <v>1</v>
      </c>
      <c r="Z842">
        <v>0</v>
      </c>
      <c r="AA842">
        <v>0</v>
      </c>
      <c r="AB842">
        <v>0</v>
      </c>
      <c r="AC842">
        <v>0</v>
      </c>
      <c r="AD842">
        <v>1</v>
      </c>
      <c r="AE842">
        <v>0</v>
      </c>
      <c r="AF842" t="s">
        <v>6</v>
      </c>
      <c r="AG842">
        <v>0.18</v>
      </c>
      <c r="AH842">
        <v>2</v>
      </c>
      <c r="AI842">
        <v>16782986</v>
      </c>
      <c r="AJ842">
        <v>880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 x14ac:dyDescent="0.2">
      <c r="A843">
        <f>ROW(Source!A545)</f>
        <v>545</v>
      </c>
      <c r="B843">
        <v>16783089</v>
      </c>
      <c r="C843">
        <v>16783088</v>
      </c>
      <c r="D843">
        <v>15431465</v>
      </c>
      <c r="E843">
        <v>1</v>
      </c>
      <c r="F843">
        <v>1</v>
      </c>
      <c r="G843">
        <v>1</v>
      </c>
      <c r="H843">
        <v>1</v>
      </c>
      <c r="I843" t="s">
        <v>1048</v>
      </c>
      <c r="J843" t="s">
        <v>6</v>
      </c>
      <c r="K843" t="s">
        <v>1049</v>
      </c>
      <c r="L843">
        <v>1191</v>
      </c>
      <c r="N843">
        <v>1013</v>
      </c>
      <c r="O843" t="s">
        <v>660</v>
      </c>
      <c r="P843" t="s">
        <v>660</v>
      </c>
      <c r="Q843">
        <v>1</v>
      </c>
      <c r="X843">
        <v>158</v>
      </c>
      <c r="Y843">
        <v>0</v>
      </c>
      <c r="Z843">
        <v>0</v>
      </c>
      <c r="AA843">
        <v>0</v>
      </c>
      <c r="AB843">
        <v>7.87</v>
      </c>
      <c r="AC843">
        <v>0</v>
      </c>
      <c r="AD843">
        <v>1</v>
      </c>
      <c r="AE843">
        <v>1</v>
      </c>
      <c r="AF843" t="s">
        <v>6</v>
      </c>
      <c r="AG843">
        <v>158</v>
      </c>
      <c r="AH843">
        <v>2</v>
      </c>
      <c r="AI843">
        <v>16783089</v>
      </c>
      <c r="AJ843">
        <v>881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 x14ac:dyDescent="0.2">
      <c r="A844">
        <f>ROW(Source!A545)</f>
        <v>545</v>
      </c>
      <c r="B844">
        <v>16783090</v>
      </c>
      <c r="C844">
        <v>16783088</v>
      </c>
      <c r="D844">
        <v>15430395</v>
      </c>
      <c r="E844">
        <v>1</v>
      </c>
      <c r="F844">
        <v>1</v>
      </c>
      <c r="G844">
        <v>1</v>
      </c>
      <c r="H844">
        <v>1</v>
      </c>
      <c r="I844" t="s">
        <v>661</v>
      </c>
      <c r="J844" t="s">
        <v>6</v>
      </c>
      <c r="K844" t="s">
        <v>662</v>
      </c>
      <c r="L844">
        <v>1191</v>
      </c>
      <c r="N844">
        <v>1013</v>
      </c>
      <c r="O844" t="s">
        <v>660</v>
      </c>
      <c r="P844" t="s">
        <v>660</v>
      </c>
      <c r="Q844">
        <v>1</v>
      </c>
      <c r="X844">
        <v>3.82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1</v>
      </c>
      <c r="AE844">
        <v>2</v>
      </c>
      <c r="AF844" t="s">
        <v>6</v>
      </c>
      <c r="AG844">
        <v>3.82</v>
      </c>
      <c r="AH844">
        <v>2</v>
      </c>
      <c r="AI844">
        <v>16783090</v>
      </c>
      <c r="AJ844">
        <v>882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 x14ac:dyDescent="0.2">
      <c r="A845">
        <f>ROW(Source!A545)</f>
        <v>545</v>
      </c>
      <c r="B845">
        <v>16783091</v>
      </c>
      <c r="C845">
        <v>16783088</v>
      </c>
      <c r="D845">
        <v>15247974</v>
      </c>
      <c r="E845">
        <v>1</v>
      </c>
      <c r="F845">
        <v>1</v>
      </c>
      <c r="G845">
        <v>1</v>
      </c>
      <c r="H845">
        <v>2</v>
      </c>
      <c r="I845" t="s">
        <v>663</v>
      </c>
      <c r="J845" t="s">
        <v>664</v>
      </c>
      <c r="K845" t="s">
        <v>665</v>
      </c>
      <c r="L845">
        <v>1368</v>
      </c>
      <c r="N845">
        <v>1011</v>
      </c>
      <c r="O845" t="s">
        <v>666</v>
      </c>
      <c r="P845" t="s">
        <v>666</v>
      </c>
      <c r="Q845">
        <v>1</v>
      </c>
      <c r="X845">
        <v>3.82</v>
      </c>
      <c r="Y845">
        <v>0</v>
      </c>
      <c r="Z845">
        <v>31.26</v>
      </c>
      <c r="AA845">
        <v>13.5</v>
      </c>
      <c r="AB845">
        <v>0</v>
      </c>
      <c r="AC845">
        <v>0</v>
      </c>
      <c r="AD845">
        <v>1</v>
      </c>
      <c r="AE845">
        <v>0</v>
      </c>
      <c r="AF845" t="s">
        <v>6</v>
      </c>
      <c r="AG845">
        <v>3.82</v>
      </c>
      <c r="AH845">
        <v>2</v>
      </c>
      <c r="AI845">
        <v>16783091</v>
      </c>
      <c r="AJ845">
        <v>883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 x14ac:dyDescent="0.2">
      <c r="A846">
        <f>ROW(Source!A546)</f>
        <v>546</v>
      </c>
      <c r="B846">
        <v>16783089</v>
      </c>
      <c r="C846">
        <v>16783088</v>
      </c>
      <c r="D846">
        <v>15431465</v>
      </c>
      <c r="E846">
        <v>1</v>
      </c>
      <c r="F846">
        <v>1</v>
      </c>
      <c r="G846">
        <v>1</v>
      </c>
      <c r="H846">
        <v>1</v>
      </c>
      <c r="I846" t="s">
        <v>1048</v>
      </c>
      <c r="J846" t="s">
        <v>6</v>
      </c>
      <c r="K846" t="s">
        <v>1049</v>
      </c>
      <c r="L846">
        <v>1191</v>
      </c>
      <c r="N846">
        <v>1013</v>
      </c>
      <c r="O846" t="s">
        <v>660</v>
      </c>
      <c r="P846" t="s">
        <v>660</v>
      </c>
      <c r="Q846">
        <v>1</v>
      </c>
      <c r="X846">
        <v>158</v>
      </c>
      <c r="Y846">
        <v>0</v>
      </c>
      <c r="Z846">
        <v>0</v>
      </c>
      <c r="AA846">
        <v>0</v>
      </c>
      <c r="AB846">
        <v>7.87</v>
      </c>
      <c r="AC846">
        <v>0</v>
      </c>
      <c r="AD846">
        <v>1</v>
      </c>
      <c r="AE846">
        <v>1</v>
      </c>
      <c r="AF846" t="s">
        <v>6</v>
      </c>
      <c r="AG846">
        <v>158</v>
      </c>
      <c r="AH846">
        <v>2</v>
      </c>
      <c r="AI846">
        <v>16783089</v>
      </c>
      <c r="AJ846">
        <v>884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 x14ac:dyDescent="0.2">
      <c r="A847">
        <f>ROW(Source!A546)</f>
        <v>546</v>
      </c>
      <c r="B847">
        <v>16783090</v>
      </c>
      <c r="C847">
        <v>16783088</v>
      </c>
      <c r="D847">
        <v>15430395</v>
      </c>
      <c r="E847">
        <v>1</v>
      </c>
      <c r="F847">
        <v>1</v>
      </c>
      <c r="G847">
        <v>1</v>
      </c>
      <c r="H847">
        <v>1</v>
      </c>
      <c r="I847" t="s">
        <v>661</v>
      </c>
      <c r="J847" t="s">
        <v>6</v>
      </c>
      <c r="K847" t="s">
        <v>662</v>
      </c>
      <c r="L847">
        <v>1191</v>
      </c>
      <c r="N847">
        <v>1013</v>
      </c>
      <c r="O847" t="s">
        <v>660</v>
      </c>
      <c r="P847" t="s">
        <v>660</v>
      </c>
      <c r="Q847">
        <v>1</v>
      </c>
      <c r="X847">
        <v>3.82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1</v>
      </c>
      <c r="AE847">
        <v>2</v>
      </c>
      <c r="AF847" t="s">
        <v>6</v>
      </c>
      <c r="AG847">
        <v>3.82</v>
      </c>
      <c r="AH847">
        <v>2</v>
      </c>
      <c r="AI847">
        <v>16783090</v>
      </c>
      <c r="AJ847">
        <v>885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 x14ac:dyDescent="0.2">
      <c r="A848">
        <f>ROW(Source!A546)</f>
        <v>546</v>
      </c>
      <c r="B848">
        <v>16783091</v>
      </c>
      <c r="C848">
        <v>16783088</v>
      </c>
      <c r="D848">
        <v>15247974</v>
      </c>
      <c r="E848">
        <v>1</v>
      </c>
      <c r="F848">
        <v>1</v>
      </c>
      <c r="G848">
        <v>1</v>
      </c>
      <c r="H848">
        <v>2</v>
      </c>
      <c r="I848" t="s">
        <v>663</v>
      </c>
      <c r="J848" t="s">
        <v>664</v>
      </c>
      <c r="K848" t="s">
        <v>665</v>
      </c>
      <c r="L848">
        <v>1368</v>
      </c>
      <c r="N848">
        <v>1011</v>
      </c>
      <c r="O848" t="s">
        <v>666</v>
      </c>
      <c r="P848" t="s">
        <v>666</v>
      </c>
      <c r="Q848">
        <v>1</v>
      </c>
      <c r="X848">
        <v>3.82</v>
      </c>
      <c r="Y848">
        <v>0</v>
      </c>
      <c r="Z848">
        <v>31.26</v>
      </c>
      <c r="AA848">
        <v>13.5</v>
      </c>
      <c r="AB848">
        <v>0</v>
      </c>
      <c r="AC848">
        <v>0</v>
      </c>
      <c r="AD848">
        <v>1</v>
      </c>
      <c r="AE848">
        <v>0</v>
      </c>
      <c r="AF848" t="s">
        <v>6</v>
      </c>
      <c r="AG848">
        <v>3.82</v>
      </c>
      <c r="AH848">
        <v>2</v>
      </c>
      <c r="AI848">
        <v>16783091</v>
      </c>
      <c r="AJ848">
        <v>886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 x14ac:dyDescent="0.2">
      <c r="A849">
        <f>ROW(Source!A547)</f>
        <v>547</v>
      </c>
      <c r="B849">
        <v>16783093</v>
      </c>
      <c r="C849">
        <v>16783092</v>
      </c>
      <c r="D849">
        <v>15435609</v>
      </c>
      <c r="E849">
        <v>1</v>
      </c>
      <c r="F849">
        <v>1</v>
      </c>
      <c r="G849">
        <v>1</v>
      </c>
      <c r="H849">
        <v>1</v>
      </c>
      <c r="I849" t="s">
        <v>1050</v>
      </c>
      <c r="J849" t="s">
        <v>6</v>
      </c>
      <c r="K849" t="s">
        <v>1051</v>
      </c>
      <c r="L849">
        <v>1191</v>
      </c>
      <c r="N849">
        <v>1013</v>
      </c>
      <c r="O849" t="s">
        <v>660</v>
      </c>
      <c r="P849" t="s">
        <v>660</v>
      </c>
      <c r="Q849">
        <v>1</v>
      </c>
      <c r="X849">
        <v>65.599999999999994</v>
      </c>
      <c r="Y849">
        <v>0</v>
      </c>
      <c r="Z849">
        <v>0</v>
      </c>
      <c r="AA849">
        <v>0</v>
      </c>
      <c r="AB849">
        <v>8.9700000000000006</v>
      </c>
      <c r="AC849">
        <v>0</v>
      </c>
      <c r="AD849">
        <v>1</v>
      </c>
      <c r="AE849">
        <v>1</v>
      </c>
      <c r="AF849" t="s">
        <v>361</v>
      </c>
      <c r="AG849">
        <v>75.439999999999984</v>
      </c>
      <c r="AH849">
        <v>2</v>
      </c>
      <c r="AI849">
        <v>16783093</v>
      </c>
      <c r="AJ849">
        <v>887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 x14ac:dyDescent="0.2">
      <c r="A850">
        <f>ROW(Source!A547)</f>
        <v>547</v>
      </c>
      <c r="B850">
        <v>16783094</v>
      </c>
      <c r="C850">
        <v>16783092</v>
      </c>
      <c r="D850">
        <v>15430395</v>
      </c>
      <c r="E850">
        <v>1</v>
      </c>
      <c r="F850">
        <v>1</v>
      </c>
      <c r="G850">
        <v>1</v>
      </c>
      <c r="H850">
        <v>1</v>
      </c>
      <c r="I850" t="s">
        <v>661</v>
      </c>
      <c r="J850" t="s">
        <v>6</v>
      </c>
      <c r="K850" t="s">
        <v>662</v>
      </c>
      <c r="L850">
        <v>1191</v>
      </c>
      <c r="N850">
        <v>1013</v>
      </c>
      <c r="O850" t="s">
        <v>660</v>
      </c>
      <c r="P850" t="s">
        <v>660</v>
      </c>
      <c r="Q850">
        <v>1</v>
      </c>
      <c r="X850">
        <v>3.13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1</v>
      </c>
      <c r="AE850">
        <v>2</v>
      </c>
      <c r="AF850" t="s">
        <v>360</v>
      </c>
      <c r="AG850">
        <v>3.9124999999999996</v>
      </c>
      <c r="AH850">
        <v>2</v>
      </c>
      <c r="AI850">
        <v>16783094</v>
      </c>
      <c r="AJ850">
        <v>888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 x14ac:dyDescent="0.2">
      <c r="A851">
        <f>ROW(Source!A547)</f>
        <v>547</v>
      </c>
      <c r="B851">
        <v>16783095</v>
      </c>
      <c r="C851">
        <v>16783092</v>
      </c>
      <c r="D851">
        <v>15247680</v>
      </c>
      <c r="E851">
        <v>1</v>
      </c>
      <c r="F851">
        <v>1</v>
      </c>
      <c r="G851">
        <v>1</v>
      </c>
      <c r="H851">
        <v>2</v>
      </c>
      <c r="I851" t="s">
        <v>671</v>
      </c>
      <c r="J851" t="s">
        <v>672</v>
      </c>
      <c r="K851" t="s">
        <v>673</v>
      </c>
      <c r="L851">
        <v>1368</v>
      </c>
      <c r="N851">
        <v>1011</v>
      </c>
      <c r="O851" t="s">
        <v>666</v>
      </c>
      <c r="P851" t="s">
        <v>666</v>
      </c>
      <c r="Q851">
        <v>1</v>
      </c>
      <c r="X851">
        <v>0.09</v>
      </c>
      <c r="Y851">
        <v>0</v>
      </c>
      <c r="Z851">
        <v>111.99</v>
      </c>
      <c r="AA851">
        <v>13.5</v>
      </c>
      <c r="AB851">
        <v>0</v>
      </c>
      <c r="AC851">
        <v>0</v>
      </c>
      <c r="AD851">
        <v>1</v>
      </c>
      <c r="AE851">
        <v>0</v>
      </c>
      <c r="AF851" t="s">
        <v>360</v>
      </c>
      <c r="AG851">
        <v>0.11249999999999999</v>
      </c>
      <c r="AH851">
        <v>2</v>
      </c>
      <c r="AI851">
        <v>16783095</v>
      </c>
      <c r="AJ851">
        <v>889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 x14ac:dyDescent="0.2">
      <c r="A852">
        <f>ROW(Source!A547)</f>
        <v>547</v>
      </c>
      <c r="B852">
        <v>16783096</v>
      </c>
      <c r="C852">
        <v>16783092</v>
      </c>
      <c r="D852">
        <v>15247974</v>
      </c>
      <c r="E852">
        <v>1</v>
      </c>
      <c r="F852">
        <v>1</v>
      </c>
      <c r="G852">
        <v>1</v>
      </c>
      <c r="H852">
        <v>2</v>
      </c>
      <c r="I852" t="s">
        <v>663</v>
      </c>
      <c r="J852" t="s">
        <v>664</v>
      </c>
      <c r="K852" t="s">
        <v>665</v>
      </c>
      <c r="L852">
        <v>1368</v>
      </c>
      <c r="N852">
        <v>1011</v>
      </c>
      <c r="O852" t="s">
        <v>666</v>
      </c>
      <c r="P852" t="s">
        <v>666</v>
      </c>
      <c r="Q852">
        <v>1</v>
      </c>
      <c r="X852">
        <v>1.19</v>
      </c>
      <c r="Y852">
        <v>0</v>
      </c>
      <c r="Z852">
        <v>31.26</v>
      </c>
      <c r="AA852">
        <v>13.5</v>
      </c>
      <c r="AB852">
        <v>0</v>
      </c>
      <c r="AC852">
        <v>0</v>
      </c>
      <c r="AD852">
        <v>1</v>
      </c>
      <c r="AE852">
        <v>0</v>
      </c>
      <c r="AF852" t="s">
        <v>360</v>
      </c>
      <c r="AG852">
        <v>1.4874999999999998</v>
      </c>
      <c r="AH852">
        <v>2</v>
      </c>
      <c r="AI852">
        <v>16783096</v>
      </c>
      <c r="AJ852">
        <v>890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 x14ac:dyDescent="0.2">
      <c r="A853">
        <f>ROW(Source!A547)</f>
        <v>547</v>
      </c>
      <c r="B853">
        <v>16783097</v>
      </c>
      <c r="C853">
        <v>16783092</v>
      </c>
      <c r="D853">
        <v>15248793</v>
      </c>
      <c r="E853">
        <v>1</v>
      </c>
      <c r="F853">
        <v>1</v>
      </c>
      <c r="G853">
        <v>1</v>
      </c>
      <c r="H853">
        <v>2</v>
      </c>
      <c r="I853" t="s">
        <v>1052</v>
      </c>
      <c r="J853" t="s">
        <v>1053</v>
      </c>
      <c r="K853" t="s">
        <v>1054</v>
      </c>
      <c r="L853">
        <v>1368</v>
      </c>
      <c r="N853">
        <v>1011</v>
      </c>
      <c r="O853" t="s">
        <v>666</v>
      </c>
      <c r="P853" t="s">
        <v>666</v>
      </c>
      <c r="Q853">
        <v>1</v>
      </c>
      <c r="X853">
        <v>0.8</v>
      </c>
      <c r="Y853">
        <v>0</v>
      </c>
      <c r="Z853">
        <v>29.67</v>
      </c>
      <c r="AA853">
        <v>0</v>
      </c>
      <c r="AB853">
        <v>0</v>
      </c>
      <c r="AC853">
        <v>0</v>
      </c>
      <c r="AD853">
        <v>1</v>
      </c>
      <c r="AE853">
        <v>0</v>
      </c>
      <c r="AF853" t="s">
        <v>360</v>
      </c>
      <c r="AG853">
        <v>1</v>
      </c>
      <c r="AH853">
        <v>2</v>
      </c>
      <c r="AI853">
        <v>16783097</v>
      </c>
      <c r="AJ853">
        <v>891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 x14ac:dyDescent="0.2">
      <c r="A854">
        <f>ROW(Source!A547)</f>
        <v>547</v>
      </c>
      <c r="B854">
        <v>16783098</v>
      </c>
      <c r="C854">
        <v>16783092</v>
      </c>
      <c r="D854">
        <v>15249073</v>
      </c>
      <c r="E854">
        <v>1</v>
      </c>
      <c r="F854">
        <v>1</v>
      </c>
      <c r="G854">
        <v>1</v>
      </c>
      <c r="H854">
        <v>2</v>
      </c>
      <c r="I854" t="s">
        <v>674</v>
      </c>
      <c r="J854" t="s">
        <v>675</v>
      </c>
      <c r="K854" t="s">
        <v>676</v>
      </c>
      <c r="L854">
        <v>1368</v>
      </c>
      <c r="N854">
        <v>1011</v>
      </c>
      <c r="O854" t="s">
        <v>666</v>
      </c>
      <c r="P854" t="s">
        <v>666</v>
      </c>
      <c r="Q854">
        <v>1</v>
      </c>
      <c r="X854">
        <v>1.85</v>
      </c>
      <c r="Y854">
        <v>0</v>
      </c>
      <c r="Z854">
        <v>65.709999999999994</v>
      </c>
      <c r="AA854">
        <v>11.6</v>
      </c>
      <c r="AB854">
        <v>0</v>
      </c>
      <c r="AC854">
        <v>0</v>
      </c>
      <c r="AD854">
        <v>1</v>
      </c>
      <c r="AE854">
        <v>0</v>
      </c>
      <c r="AF854" t="s">
        <v>360</v>
      </c>
      <c r="AG854">
        <v>2.3125</v>
      </c>
      <c r="AH854">
        <v>2</v>
      </c>
      <c r="AI854">
        <v>16783098</v>
      </c>
      <c r="AJ854">
        <v>892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 x14ac:dyDescent="0.2">
      <c r="A855">
        <f>ROW(Source!A547)</f>
        <v>547</v>
      </c>
      <c r="B855">
        <v>16783099</v>
      </c>
      <c r="C855">
        <v>16783092</v>
      </c>
      <c r="D855">
        <v>15166084</v>
      </c>
      <c r="E855">
        <v>1</v>
      </c>
      <c r="F855">
        <v>1</v>
      </c>
      <c r="G855">
        <v>1</v>
      </c>
      <c r="H855">
        <v>3</v>
      </c>
      <c r="I855" t="s">
        <v>1055</v>
      </c>
      <c r="J855" t="s">
        <v>1056</v>
      </c>
      <c r="K855" t="s">
        <v>1057</v>
      </c>
      <c r="L855">
        <v>1339</v>
      </c>
      <c r="N855">
        <v>1007</v>
      </c>
      <c r="O855" t="s">
        <v>95</v>
      </c>
      <c r="P855" t="s">
        <v>95</v>
      </c>
      <c r="Q855">
        <v>1</v>
      </c>
      <c r="X855">
        <v>0.67</v>
      </c>
      <c r="Y855">
        <v>45.83</v>
      </c>
      <c r="Z855">
        <v>0</v>
      </c>
      <c r="AA855">
        <v>0</v>
      </c>
      <c r="AB855">
        <v>0</v>
      </c>
      <c r="AC855">
        <v>0</v>
      </c>
      <c r="AD855">
        <v>1</v>
      </c>
      <c r="AE855">
        <v>0</v>
      </c>
      <c r="AF855" t="s">
        <v>6</v>
      </c>
      <c r="AG855">
        <v>0.67</v>
      </c>
      <c r="AH855">
        <v>2</v>
      </c>
      <c r="AI855">
        <v>16783099</v>
      </c>
      <c r="AJ855">
        <v>893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 x14ac:dyDescent="0.2">
      <c r="A856">
        <f>ROW(Source!A547)</f>
        <v>547</v>
      </c>
      <c r="B856">
        <v>16783100</v>
      </c>
      <c r="C856">
        <v>16783092</v>
      </c>
      <c r="D856">
        <v>15167286</v>
      </c>
      <c r="E856">
        <v>1</v>
      </c>
      <c r="F856">
        <v>1</v>
      </c>
      <c r="G856">
        <v>1</v>
      </c>
      <c r="H856">
        <v>3</v>
      </c>
      <c r="I856" t="s">
        <v>822</v>
      </c>
      <c r="J856" t="s">
        <v>823</v>
      </c>
      <c r="K856" t="s">
        <v>824</v>
      </c>
      <c r="L856">
        <v>1339</v>
      </c>
      <c r="N856">
        <v>1007</v>
      </c>
      <c r="O856" t="s">
        <v>95</v>
      </c>
      <c r="P856" t="s">
        <v>95</v>
      </c>
      <c r="Q856">
        <v>1</v>
      </c>
      <c r="X856">
        <v>15</v>
      </c>
      <c r="Y856">
        <v>2.44</v>
      </c>
      <c r="Z856">
        <v>0</v>
      </c>
      <c r="AA856">
        <v>0</v>
      </c>
      <c r="AB856">
        <v>0</v>
      </c>
      <c r="AC856">
        <v>0</v>
      </c>
      <c r="AD856">
        <v>1</v>
      </c>
      <c r="AE856">
        <v>0</v>
      </c>
      <c r="AF856" t="s">
        <v>6</v>
      </c>
      <c r="AG856">
        <v>15</v>
      </c>
      <c r="AH856">
        <v>2</v>
      </c>
      <c r="AI856">
        <v>16783100</v>
      </c>
      <c r="AJ856">
        <v>894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 x14ac:dyDescent="0.2">
      <c r="A857">
        <f>ROW(Source!A547)</f>
        <v>547</v>
      </c>
      <c r="B857">
        <v>16783101</v>
      </c>
      <c r="C857">
        <v>16783092</v>
      </c>
      <c r="D857">
        <v>15163011</v>
      </c>
      <c r="E857">
        <v>17</v>
      </c>
      <c r="F857">
        <v>1</v>
      </c>
      <c r="G857">
        <v>1</v>
      </c>
      <c r="H857">
        <v>3</v>
      </c>
      <c r="I857" t="s">
        <v>1092</v>
      </c>
      <c r="J857" t="s">
        <v>6</v>
      </c>
      <c r="K857" t="s">
        <v>1093</v>
      </c>
      <c r="L857">
        <v>1358</v>
      </c>
      <c r="N857">
        <v>1010</v>
      </c>
      <c r="O857" t="s">
        <v>439</v>
      </c>
      <c r="P857" t="s">
        <v>439</v>
      </c>
      <c r="Q857">
        <v>10</v>
      </c>
      <c r="X857">
        <v>8.9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 t="s">
        <v>6</v>
      </c>
      <c r="AG857">
        <v>8.9</v>
      </c>
      <c r="AH857">
        <v>3</v>
      </c>
      <c r="AI857">
        <v>-1</v>
      </c>
      <c r="AJ857" t="s">
        <v>6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 x14ac:dyDescent="0.2">
      <c r="A858">
        <f>ROW(Source!A547)</f>
        <v>547</v>
      </c>
      <c r="B858">
        <v>16783102</v>
      </c>
      <c r="C858">
        <v>16783092</v>
      </c>
      <c r="D858">
        <v>15162072</v>
      </c>
      <c r="E858">
        <v>17</v>
      </c>
      <c r="F858">
        <v>1</v>
      </c>
      <c r="G858">
        <v>1</v>
      </c>
      <c r="H858">
        <v>3</v>
      </c>
      <c r="I858" t="s">
        <v>248</v>
      </c>
      <c r="J858" t="s">
        <v>6</v>
      </c>
      <c r="K858" t="s">
        <v>249</v>
      </c>
      <c r="L858">
        <v>1348</v>
      </c>
      <c r="N858">
        <v>1009</v>
      </c>
      <c r="O858" t="s">
        <v>193</v>
      </c>
      <c r="P858" t="s">
        <v>193</v>
      </c>
      <c r="Q858">
        <v>1000</v>
      </c>
      <c r="X858">
        <v>4.4999999999999997E-3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 t="s">
        <v>6</v>
      </c>
      <c r="AG858">
        <v>4.4999999999999997E-3</v>
      </c>
      <c r="AH858">
        <v>3</v>
      </c>
      <c r="AI858">
        <v>-1</v>
      </c>
      <c r="AJ858" t="s">
        <v>6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 x14ac:dyDescent="0.2">
      <c r="A859">
        <f>ROW(Source!A547)</f>
        <v>547</v>
      </c>
      <c r="B859">
        <v>16783103</v>
      </c>
      <c r="C859">
        <v>16783092</v>
      </c>
      <c r="D859">
        <v>15212828</v>
      </c>
      <c r="E859">
        <v>1</v>
      </c>
      <c r="F859">
        <v>1</v>
      </c>
      <c r="G859">
        <v>1</v>
      </c>
      <c r="H859">
        <v>3</v>
      </c>
      <c r="I859" t="s">
        <v>1058</v>
      </c>
      <c r="J859" t="s">
        <v>1059</v>
      </c>
      <c r="K859" t="s">
        <v>1060</v>
      </c>
      <c r="L859">
        <v>1035</v>
      </c>
      <c r="N859">
        <v>1013</v>
      </c>
      <c r="O859" t="s">
        <v>570</v>
      </c>
      <c r="P859" t="s">
        <v>570</v>
      </c>
      <c r="Q859">
        <v>1</v>
      </c>
      <c r="X859">
        <v>44.2</v>
      </c>
      <c r="Y859">
        <v>24.75</v>
      </c>
      <c r="Z859">
        <v>0</v>
      </c>
      <c r="AA859">
        <v>0</v>
      </c>
      <c r="AB859">
        <v>0</v>
      </c>
      <c r="AC859">
        <v>0</v>
      </c>
      <c r="AD859">
        <v>1</v>
      </c>
      <c r="AE859">
        <v>0</v>
      </c>
      <c r="AF859" t="s">
        <v>6</v>
      </c>
      <c r="AG859">
        <v>44.2</v>
      </c>
      <c r="AH859">
        <v>2</v>
      </c>
      <c r="AI859">
        <v>16783103</v>
      </c>
      <c r="AJ859">
        <v>895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 x14ac:dyDescent="0.2">
      <c r="A860">
        <f>ROW(Source!A547)</f>
        <v>547</v>
      </c>
      <c r="B860">
        <v>16783104</v>
      </c>
      <c r="C860">
        <v>16783092</v>
      </c>
      <c r="D860">
        <v>15163239</v>
      </c>
      <c r="E860">
        <v>17</v>
      </c>
      <c r="F860">
        <v>1</v>
      </c>
      <c r="G860">
        <v>1</v>
      </c>
      <c r="H860">
        <v>3</v>
      </c>
      <c r="I860" t="s">
        <v>554</v>
      </c>
      <c r="J860" t="s">
        <v>6</v>
      </c>
      <c r="K860" t="s">
        <v>555</v>
      </c>
      <c r="L860">
        <v>1033</v>
      </c>
      <c r="N860">
        <v>1013</v>
      </c>
      <c r="O860" t="s">
        <v>556</v>
      </c>
      <c r="P860" t="s">
        <v>556</v>
      </c>
      <c r="Q860">
        <v>1</v>
      </c>
      <c r="X860">
        <v>100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 t="s">
        <v>6</v>
      </c>
      <c r="AG860">
        <v>100</v>
      </c>
      <c r="AH860">
        <v>2</v>
      </c>
      <c r="AI860">
        <v>16783104</v>
      </c>
      <c r="AJ860">
        <v>897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 x14ac:dyDescent="0.2">
      <c r="A861">
        <f>ROW(Source!A548)</f>
        <v>548</v>
      </c>
      <c r="B861">
        <v>16783093</v>
      </c>
      <c r="C861">
        <v>16783092</v>
      </c>
      <c r="D861">
        <v>15435609</v>
      </c>
      <c r="E861">
        <v>1</v>
      </c>
      <c r="F861">
        <v>1</v>
      </c>
      <c r="G861">
        <v>1</v>
      </c>
      <c r="H861">
        <v>1</v>
      </c>
      <c r="I861" t="s">
        <v>1050</v>
      </c>
      <c r="J861" t="s">
        <v>6</v>
      </c>
      <c r="K861" t="s">
        <v>1051</v>
      </c>
      <c r="L861">
        <v>1191</v>
      </c>
      <c r="N861">
        <v>1013</v>
      </c>
      <c r="O861" t="s">
        <v>660</v>
      </c>
      <c r="P861" t="s">
        <v>660</v>
      </c>
      <c r="Q861">
        <v>1</v>
      </c>
      <c r="X861">
        <v>65.599999999999994</v>
      </c>
      <c r="Y861">
        <v>0</v>
      </c>
      <c r="Z861">
        <v>0</v>
      </c>
      <c r="AA861">
        <v>0</v>
      </c>
      <c r="AB861">
        <v>8.9700000000000006</v>
      </c>
      <c r="AC861">
        <v>0</v>
      </c>
      <c r="AD861">
        <v>1</v>
      </c>
      <c r="AE861">
        <v>1</v>
      </c>
      <c r="AF861" t="s">
        <v>361</v>
      </c>
      <c r="AG861">
        <v>75.439999999999984</v>
      </c>
      <c r="AH861">
        <v>2</v>
      </c>
      <c r="AI861">
        <v>16783093</v>
      </c>
      <c r="AJ861">
        <v>898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 x14ac:dyDescent="0.2">
      <c r="A862">
        <f>ROW(Source!A548)</f>
        <v>548</v>
      </c>
      <c r="B862">
        <v>16783094</v>
      </c>
      <c r="C862">
        <v>16783092</v>
      </c>
      <c r="D862">
        <v>15430395</v>
      </c>
      <c r="E862">
        <v>1</v>
      </c>
      <c r="F862">
        <v>1</v>
      </c>
      <c r="G862">
        <v>1</v>
      </c>
      <c r="H862">
        <v>1</v>
      </c>
      <c r="I862" t="s">
        <v>661</v>
      </c>
      <c r="J862" t="s">
        <v>6</v>
      </c>
      <c r="K862" t="s">
        <v>662</v>
      </c>
      <c r="L862">
        <v>1191</v>
      </c>
      <c r="N862">
        <v>1013</v>
      </c>
      <c r="O862" t="s">
        <v>660</v>
      </c>
      <c r="P862" t="s">
        <v>660</v>
      </c>
      <c r="Q862">
        <v>1</v>
      </c>
      <c r="X862">
        <v>3.13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1</v>
      </c>
      <c r="AE862">
        <v>2</v>
      </c>
      <c r="AF862" t="s">
        <v>360</v>
      </c>
      <c r="AG862">
        <v>3.9124999999999996</v>
      </c>
      <c r="AH862">
        <v>2</v>
      </c>
      <c r="AI862">
        <v>16783094</v>
      </c>
      <c r="AJ862">
        <v>899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 x14ac:dyDescent="0.2">
      <c r="A863">
        <f>ROW(Source!A548)</f>
        <v>548</v>
      </c>
      <c r="B863">
        <v>16783095</v>
      </c>
      <c r="C863">
        <v>16783092</v>
      </c>
      <c r="D863">
        <v>15247680</v>
      </c>
      <c r="E863">
        <v>1</v>
      </c>
      <c r="F863">
        <v>1</v>
      </c>
      <c r="G863">
        <v>1</v>
      </c>
      <c r="H863">
        <v>2</v>
      </c>
      <c r="I863" t="s">
        <v>671</v>
      </c>
      <c r="J863" t="s">
        <v>672</v>
      </c>
      <c r="K863" t="s">
        <v>673</v>
      </c>
      <c r="L863">
        <v>1368</v>
      </c>
      <c r="N863">
        <v>1011</v>
      </c>
      <c r="O863" t="s">
        <v>666</v>
      </c>
      <c r="P863" t="s">
        <v>666</v>
      </c>
      <c r="Q863">
        <v>1</v>
      </c>
      <c r="X863">
        <v>0.09</v>
      </c>
      <c r="Y863">
        <v>0</v>
      </c>
      <c r="Z863">
        <v>111.99</v>
      </c>
      <c r="AA863">
        <v>13.5</v>
      </c>
      <c r="AB863">
        <v>0</v>
      </c>
      <c r="AC863">
        <v>0</v>
      </c>
      <c r="AD863">
        <v>1</v>
      </c>
      <c r="AE863">
        <v>0</v>
      </c>
      <c r="AF863" t="s">
        <v>360</v>
      </c>
      <c r="AG863">
        <v>0.11249999999999999</v>
      </c>
      <c r="AH863">
        <v>2</v>
      </c>
      <c r="AI863">
        <v>16783095</v>
      </c>
      <c r="AJ863">
        <v>900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 x14ac:dyDescent="0.2">
      <c r="A864">
        <f>ROW(Source!A548)</f>
        <v>548</v>
      </c>
      <c r="B864">
        <v>16783096</v>
      </c>
      <c r="C864">
        <v>16783092</v>
      </c>
      <c r="D864">
        <v>15247974</v>
      </c>
      <c r="E864">
        <v>1</v>
      </c>
      <c r="F864">
        <v>1</v>
      </c>
      <c r="G864">
        <v>1</v>
      </c>
      <c r="H864">
        <v>2</v>
      </c>
      <c r="I864" t="s">
        <v>663</v>
      </c>
      <c r="J864" t="s">
        <v>664</v>
      </c>
      <c r="K864" t="s">
        <v>665</v>
      </c>
      <c r="L864">
        <v>1368</v>
      </c>
      <c r="N864">
        <v>1011</v>
      </c>
      <c r="O864" t="s">
        <v>666</v>
      </c>
      <c r="P864" t="s">
        <v>666</v>
      </c>
      <c r="Q864">
        <v>1</v>
      </c>
      <c r="X864">
        <v>1.19</v>
      </c>
      <c r="Y864">
        <v>0</v>
      </c>
      <c r="Z864">
        <v>31.26</v>
      </c>
      <c r="AA864">
        <v>13.5</v>
      </c>
      <c r="AB864">
        <v>0</v>
      </c>
      <c r="AC864">
        <v>0</v>
      </c>
      <c r="AD864">
        <v>1</v>
      </c>
      <c r="AE864">
        <v>0</v>
      </c>
      <c r="AF864" t="s">
        <v>360</v>
      </c>
      <c r="AG864">
        <v>1.4874999999999998</v>
      </c>
      <c r="AH864">
        <v>2</v>
      </c>
      <c r="AI864">
        <v>16783096</v>
      </c>
      <c r="AJ864">
        <v>901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 x14ac:dyDescent="0.2">
      <c r="A865">
        <f>ROW(Source!A548)</f>
        <v>548</v>
      </c>
      <c r="B865">
        <v>16783097</v>
      </c>
      <c r="C865">
        <v>16783092</v>
      </c>
      <c r="D865">
        <v>15248793</v>
      </c>
      <c r="E865">
        <v>1</v>
      </c>
      <c r="F865">
        <v>1</v>
      </c>
      <c r="G865">
        <v>1</v>
      </c>
      <c r="H865">
        <v>2</v>
      </c>
      <c r="I865" t="s">
        <v>1052</v>
      </c>
      <c r="J865" t="s">
        <v>1053</v>
      </c>
      <c r="K865" t="s">
        <v>1054</v>
      </c>
      <c r="L865">
        <v>1368</v>
      </c>
      <c r="N865">
        <v>1011</v>
      </c>
      <c r="O865" t="s">
        <v>666</v>
      </c>
      <c r="P865" t="s">
        <v>666</v>
      </c>
      <c r="Q865">
        <v>1</v>
      </c>
      <c r="X865">
        <v>0.8</v>
      </c>
      <c r="Y865">
        <v>0</v>
      </c>
      <c r="Z865">
        <v>29.67</v>
      </c>
      <c r="AA865">
        <v>0</v>
      </c>
      <c r="AB865">
        <v>0</v>
      </c>
      <c r="AC865">
        <v>0</v>
      </c>
      <c r="AD865">
        <v>1</v>
      </c>
      <c r="AE865">
        <v>0</v>
      </c>
      <c r="AF865" t="s">
        <v>360</v>
      </c>
      <c r="AG865">
        <v>1</v>
      </c>
      <c r="AH865">
        <v>2</v>
      </c>
      <c r="AI865">
        <v>16783097</v>
      </c>
      <c r="AJ865">
        <v>902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 x14ac:dyDescent="0.2">
      <c r="A866">
        <f>ROW(Source!A548)</f>
        <v>548</v>
      </c>
      <c r="B866">
        <v>16783098</v>
      </c>
      <c r="C866">
        <v>16783092</v>
      </c>
      <c r="D866">
        <v>15249073</v>
      </c>
      <c r="E866">
        <v>1</v>
      </c>
      <c r="F866">
        <v>1</v>
      </c>
      <c r="G866">
        <v>1</v>
      </c>
      <c r="H866">
        <v>2</v>
      </c>
      <c r="I866" t="s">
        <v>674</v>
      </c>
      <c r="J866" t="s">
        <v>675</v>
      </c>
      <c r="K866" t="s">
        <v>676</v>
      </c>
      <c r="L866">
        <v>1368</v>
      </c>
      <c r="N866">
        <v>1011</v>
      </c>
      <c r="O866" t="s">
        <v>666</v>
      </c>
      <c r="P866" t="s">
        <v>666</v>
      </c>
      <c r="Q866">
        <v>1</v>
      </c>
      <c r="X866">
        <v>1.85</v>
      </c>
      <c r="Y866">
        <v>0</v>
      </c>
      <c r="Z866">
        <v>65.709999999999994</v>
      </c>
      <c r="AA866">
        <v>11.6</v>
      </c>
      <c r="AB866">
        <v>0</v>
      </c>
      <c r="AC866">
        <v>0</v>
      </c>
      <c r="AD866">
        <v>1</v>
      </c>
      <c r="AE866">
        <v>0</v>
      </c>
      <c r="AF866" t="s">
        <v>360</v>
      </c>
      <c r="AG866">
        <v>2.3125</v>
      </c>
      <c r="AH866">
        <v>2</v>
      </c>
      <c r="AI866">
        <v>16783098</v>
      </c>
      <c r="AJ866">
        <v>903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 x14ac:dyDescent="0.2">
      <c r="A867">
        <f>ROW(Source!A548)</f>
        <v>548</v>
      </c>
      <c r="B867">
        <v>16783099</v>
      </c>
      <c r="C867">
        <v>16783092</v>
      </c>
      <c r="D867">
        <v>15166084</v>
      </c>
      <c r="E867">
        <v>1</v>
      </c>
      <c r="F867">
        <v>1</v>
      </c>
      <c r="G867">
        <v>1</v>
      </c>
      <c r="H867">
        <v>3</v>
      </c>
      <c r="I867" t="s">
        <v>1055</v>
      </c>
      <c r="J867" t="s">
        <v>1056</v>
      </c>
      <c r="K867" t="s">
        <v>1057</v>
      </c>
      <c r="L867">
        <v>1339</v>
      </c>
      <c r="N867">
        <v>1007</v>
      </c>
      <c r="O867" t="s">
        <v>95</v>
      </c>
      <c r="P867" t="s">
        <v>95</v>
      </c>
      <c r="Q867">
        <v>1</v>
      </c>
      <c r="X867">
        <v>0.67</v>
      </c>
      <c r="Y867">
        <v>45.83</v>
      </c>
      <c r="Z867">
        <v>0</v>
      </c>
      <c r="AA867">
        <v>0</v>
      </c>
      <c r="AB867">
        <v>0</v>
      </c>
      <c r="AC867">
        <v>0</v>
      </c>
      <c r="AD867">
        <v>1</v>
      </c>
      <c r="AE867">
        <v>0</v>
      </c>
      <c r="AF867" t="s">
        <v>6</v>
      </c>
      <c r="AG867">
        <v>0.67</v>
      </c>
      <c r="AH867">
        <v>2</v>
      </c>
      <c r="AI867">
        <v>16783099</v>
      </c>
      <c r="AJ867">
        <v>904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 x14ac:dyDescent="0.2">
      <c r="A868">
        <f>ROW(Source!A548)</f>
        <v>548</v>
      </c>
      <c r="B868">
        <v>16783100</v>
      </c>
      <c r="C868">
        <v>16783092</v>
      </c>
      <c r="D868">
        <v>15167286</v>
      </c>
      <c r="E868">
        <v>1</v>
      </c>
      <c r="F868">
        <v>1</v>
      </c>
      <c r="G868">
        <v>1</v>
      </c>
      <c r="H868">
        <v>3</v>
      </c>
      <c r="I868" t="s">
        <v>822</v>
      </c>
      <c r="J868" t="s">
        <v>823</v>
      </c>
      <c r="K868" t="s">
        <v>824</v>
      </c>
      <c r="L868">
        <v>1339</v>
      </c>
      <c r="N868">
        <v>1007</v>
      </c>
      <c r="O868" t="s">
        <v>95</v>
      </c>
      <c r="P868" t="s">
        <v>95</v>
      </c>
      <c r="Q868">
        <v>1</v>
      </c>
      <c r="X868">
        <v>15</v>
      </c>
      <c r="Y868">
        <v>2.44</v>
      </c>
      <c r="Z868">
        <v>0</v>
      </c>
      <c r="AA868">
        <v>0</v>
      </c>
      <c r="AB868">
        <v>0</v>
      </c>
      <c r="AC868">
        <v>0</v>
      </c>
      <c r="AD868">
        <v>1</v>
      </c>
      <c r="AE868">
        <v>0</v>
      </c>
      <c r="AF868" t="s">
        <v>6</v>
      </c>
      <c r="AG868">
        <v>15</v>
      </c>
      <c r="AH868">
        <v>2</v>
      </c>
      <c r="AI868">
        <v>16783100</v>
      </c>
      <c r="AJ868">
        <v>905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  <row r="869" spans="1:44" x14ac:dyDescent="0.2">
      <c r="A869">
        <f>ROW(Source!A548)</f>
        <v>548</v>
      </c>
      <c r="B869">
        <v>16783101</v>
      </c>
      <c r="C869">
        <v>16783092</v>
      </c>
      <c r="D869">
        <v>15163011</v>
      </c>
      <c r="E869">
        <v>17</v>
      </c>
      <c r="F869">
        <v>1</v>
      </c>
      <c r="G869">
        <v>1</v>
      </c>
      <c r="H869">
        <v>3</v>
      </c>
      <c r="I869" t="s">
        <v>1092</v>
      </c>
      <c r="J869" t="s">
        <v>6</v>
      </c>
      <c r="K869" t="s">
        <v>1093</v>
      </c>
      <c r="L869">
        <v>1358</v>
      </c>
      <c r="N869">
        <v>1010</v>
      </c>
      <c r="O869" t="s">
        <v>439</v>
      </c>
      <c r="P869" t="s">
        <v>439</v>
      </c>
      <c r="Q869">
        <v>10</v>
      </c>
      <c r="X869">
        <v>8.9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 t="s">
        <v>6</v>
      </c>
      <c r="AG869">
        <v>8.9</v>
      </c>
      <c r="AH869">
        <v>3</v>
      </c>
      <c r="AI869">
        <v>-1</v>
      </c>
      <c r="AJ869" t="s">
        <v>6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</row>
    <row r="870" spans="1:44" x14ac:dyDescent="0.2">
      <c r="A870">
        <f>ROW(Source!A548)</f>
        <v>548</v>
      </c>
      <c r="B870">
        <v>16783102</v>
      </c>
      <c r="C870">
        <v>16783092</v>
      </c>
      <c r="D870">
        <v>15162072</v>
      </c>
      <c r="E870">
        <v>17</v>
      </c>
      <c r="F870">
        <v>1</v>
      </c>
      <c r="G870">
        <v>1</v>
      </c>
      <c r="H870">
        <v>3</v>
      </c>
      <c r="I870" t="s">
        <v>248</v>
      </c>
      <c r="J870" t="s">
        <v>6</v>
      </c>
      <c r="K870" t="s">
        <v>249</v>
      </c>
      <c r="L870">
        <v>1348</v>
      </c>
      <c r="N870">
        <v>1009</v>
      </c>
      <c r="O870" t="s">
        <v>193</v>
      </c>
      <c r="P870" t="s">
        <v>193</v>
      </c>
      <c r="Q870">
        <v>1000</v>
      </c>
      <c r="X870">
        <v>4.4999999999999997E-3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 t="s">
        <v>6</v>
      </c>
      <c r="AG870">
        <v>4.4999999999999997E-3</v>
      </c>
      <c r="AH870">
        <v>3</v>
      </c>
      <c r="AI870">
        <v>-1</v>
      </c>
      <c r="AJ870" t="s">
        <v>6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</row>
    <row r="871" spans="1:44" x14ac:dyDescent="0.2">
      <c r="A871">
        <f>ROW(Source!A548)</f>
        <v>548</v>
      </c>
      <c r="B871">
        <v>16783103</v>
      </c>
      <c r="C871">
        <v>16783092</v>
      </c>
      <c r="D871">
        <v>15212828</v>
      </c>
      <c r="E871">
        <v>1</v>
      </c>
      <c r="F871">
        <v>1</v>
      </c>
      <c r="G871">
        <v>1</v>
      </c>
      <c r="H871">
        <v>3</v>
      </c>
      <c r="I871" t="s">
        <v>1058</v>
      </c>
      <c r="J871" t="s">
        <v>1059</v>
      </c>
      <c r="K871" t="s">
        <v>1060</v>
      </c>
      <c r="L871">
        <v>1035</v>
      </c>
      <c r="N871">
        <v>1013</v>
      </c>
      <c r="O871" t="s">
        <v>570</v>
      </c>
      <c r="P871" t="s">
        <v>570</v>
      </c>
      <c r="Q871">
        <v>1</v>
      </c>
      <c r="X871">
        <v>44.2</v>
      </c>
      <c r="Y871">
        <v>24.75</v>
      </c>
      <c r="Z871">
        <v>0</v>
      </c>
      <c r="AA871">
        <v>0</v>
      </c>
      <c r="AB871">
        <v>0</v>
      </c>
      <c r="AC871">
        <v>0</v>
      </c>
      <c r="AD871">
        <v>1</v>
      </c>
      <c r="AE871">
        <v>0</v>
      </c>
      <c r="AF871" t="s">
        <v>6</v>
      </c>
      <c r="AG871">
        <v>44.2</v>
      </c>
      <c r="AH871">
        <v>2</v>
      </c>
      <c r="AI871">
        <v>16783103</v>
      </c>
      <c r="AJ871">
        <v>906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</row>
    <row r="872" spans="1:44" x14ac:dyDescent="0.2">
      <c r="A872">
        <f>ROW(Source!A548)</f>
        <v>548</v>
      </c>
      <c r="B872">
        <v>16783104</v>
      </c>
      <c r="C872">
        <v>16783092</v>
      </c>
      <c r="D872">
        <v>15163239</v>
      </c>
      <c r="E872">
        <v>17</v>
      </c>
      <c r="F872">
        <v>1</v>
      </c>
      <c r="G872">
        <v>1</v>
      </c>
      <c r="H872">
        <v>3</v>
      </c>
      <c r="I872" t="s">
        <v>554</v>
      </c>
      <c r="J872" t="s">
        <v>6</v>
      </c>
      <c r="K872" t="s">
        <v>555</v>
      </c>
      <c r="L872">
        <v>1033</v>
      </c>
      <c r="N872">
        <v>1013</v>
      </c>
      <c r="O872" t="s">
        <v>556</v>
      </c>
      <c r="P872" t="s">
        <v>556</v>
      </c>
      <c r="Q872">
        <v>1</v>
      </c>
      <c r="X872">
        <v>100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 t="s">
        <v>6</v>
      </c>
      <c r="AG872">
        <v>100</v>
      </c>
      <c r="AH872">
        <v>2</v>
      </c>
      <c r="AI872">
        <v>16783104</v>
      </c>
      <c r="AJ872">
        <v>908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</row>
    <row r="873" spans="1:44" x14ac:dyDescent="0.2">
      <c r="A873">
        <f>ROW(Source!A553)</f>
        <v>553</v>
      </c>
      <c r="B873">
        <v>16783136</v>
      </c>
      <c r="C873">
        <v>16783135</v>
      </c>
      <c r="D873">
        <v>15478766</v>
      </c>
      <c r="E873">
        <v>1</v>
      </c>
      <c r="F873">
        <v>1</v>
      </c>
      <c r="G873">
        <v>1</v>
      </c>
      <c r="H873">
        <v>1</v>
      </c>
      <c r="I873" t="s">
        <v>1061</v>
      </c>
      <c r="J873" t="s">
        <v>6</v>
      </c>
      <c r="K873" t="s">
        <v>1062</v>
      </c>
      <c r="L873">
        <v>1191</v>
      </c>
      <c r="N873">
        <v>1013</v>
      </c>
      <c r="O873" t="s">
        <v>660</v>
      </c>
      <c r="P873" t="s">
        <v>660</v>
      </c>
      <c r="Q873">
        <v>1</v>
      </c>
      <c r="X873">
        <v>4.6100000000000003</v>
      </c>
      <c r="Y873">
        <v>0</v>
      </c>
      <c r="Z873">
        <v>0</v>
      </c>
      <c r="AA873">
        <v>0</v>
      </c>
      <c r="AB873">
        <v>11.09</v>
      </c>
      <c r="AC873">
        <v>0</v>
      </c>
      <c r="AD873">
        <v>1</v>
      </c>
      <c r="AE873">
        <v>1</v>
      </c>
      <c r="AF873" t="s">
        <v>173</v>
      </c>
      <c r="AG873">
        <v>6.3617999999999997</v>
      </c>
      <c r="AH873">
        <v>2</v>
      </c>
      <c r="AI873">
        <v>16783136</v>
      </c>
      <c r="AJ873">
        <v>909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</row>
    <row r="874" spans="1:44" x14ac:dyDescent="0.2">
      <c r="A874">
        <f>ROW(Source!A553)</f>
        <v>553</v>
      </c>
      <c r="B874">
        <v>16783137</v>
      </c>
      <c r="C874">
        <v>16783135</v>
      </c>
      <c r="D874">
        <v>15167568</v>
      </c>
      <c r="E874">
        <v>1</v>
      </c>
      <c r="F874">
        <v>1</v>
      </c>
      <c r="G874">
        <v>1</v>
      </c>
      <c r="H874">
        <v>3</v>
      </c>
      <c r="I874" t="s">
        <v>1094</v>
      </c>
      <c r="J874" t="s">
        <v>1095</v>
      </c>
      <c r="K874" t="s">
        <v>1096</v>
      </c>
      <c r="L874">
        <v>1346</v>
      </c>
      <c r="N874">
        <v>1009</v>
      </c>
      <c r="O874" t="s">
        <v>201</v>
      </c>
      <c r="P874" t="s">
        <v>201</v>
      </c>
      <c r="Q874">
        <v>1</v>
      </c>
      <c r="X874">
        <v>0</v>
      </c>
      <c r="Y874">
        <v>81.75</v>
      </c>
      <c r="Z874">
        <v>0</v>
      </c>
      <c r="AA874">
        <v>0</v>
      </c>
      <c r="AB874">
        <v>0</v>
      </c>
      <c r="AC874">
        <v>1</v>
      </c>
      <c r="AD874">
        <v>0</v>
      </c>
      <c r="AE874">
        <v>0</v>
      </c>
      <c r="AF874" t="s">
        <v>6</v>
      </c>
      <c r="AG874">
        <v>0</v>
      </c>
      <c r="AH874">
        <v>3</v>
      </c>
      <c r="AI874">
        <v>-1</v>
      </c>
      <c r="AJ874" t="s">
        <v>6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</row>
    <row r="875" spans="1:44" x14ac:dyDescent="0.2">
      <c r="A875">
        <f>ROW(Source!A553)</f>
        <v>553</v>
      </c>
      <c r="B875">
        <v>16783138</v>
      </c>
      <c r="C875">
        <v>16783135</v>
      </c>
      <c r="D875">
        <v>15169989</v>
      </c>
      <c r="E875">
        <v>1</v>
      </c>
      <c r="F875">
        <v>1</v>
      </c>
      <c r="G875">
        <v>1</v>
      </c>
      <c r="H875">
        <v>3</v>
      </c>
      <c r="I875" t="s">
        <v>1063</v>
      </c>
      <c r="J875" t="s">
        <v>1064</v>
      </c>
      <c r="K875" t="s">
        <v>1065</v>
      </c>
      <c r="L875">
        <v>1348</v>
      </c>
      <c r="N875">
        <v>1009</v>
      </c>
      <c r="O875" t="s">
        <v>193</v>
      </c>
      <c r="P875" t="s">
        <v>193</v>
      </c>
      <c r="Q875">
        <v>1000</v>
      </c>
      <c r="X875">
        <v>8.0000000000000007E-5</v>
      </c>
      <c r="Y875">
        <v>11628</v>
      </c>
      <c r="Z875">
        <v>0</v>
      </c>
      <c r="AA875">
        <v>0</v>
      </c>
      <c r="AB875">
        <v>0</v>
      </c>
      <c r="AC875">
        <v>0</v>
      </c>
      <c r="AD875">
        <v>1</v>
      </c>
      <c r="AE875">
        <v>0</v>
      </c>
      <c r="AF875" t="s">
        <v>6</v>
      </c>
      <c r="AG875">
        <v>8.0000000000000007E-5</v>
      </c>
      <c r="AH875">
        <v>2</v>
      </c>
      <c r="AI875">
        <v>16783138</v>
      </c>
      <c r="AJ875">
        <v>910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</row>
    <row r="876" spans="1:44" x14ac:dyDescent="0.2">
      <c r="A876">
        <f>ROW(Source!A553)</f>
        <v>553</v>
      </c>
      <c r="B876">
        <v>16783139</v>
      </c>
      <c r="C876">
        <v>16783135</v>
      </c>
      <c r="D876">
        <v>15163011</v>
      </c>
      <c r="E876">
        <v>17</v>
      </c>
      <c r="F876">
        <v>1</v>
      </c>
      <c r="G876">
        <v>1</v>
      </c>
      <c r="H876">
        <v>3</v>
      </c>
      <c r="I876" t="s">
        <v>1092</v>
      </c>
      <c r="J876" t="s">
        <v>6</v>
      </c>
      <c r="K876" t="s">
        <v>1093</v>
      </c>
      <c r="L876">
        <v>1358</v>
      </c>
      <c r="N876">
        <v>1010</v>
      </c>
      <c r="O876" t="s">
        <v>439</v>
      </c>
      <c r="P876" t="s">
        <v>439</v>
      </c>
      <c r="Q876">
        <v>10</v>
      </c>
      <c r="X876">
        <v>0.4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 t="s">
        <v>6</v>
      </c>
      <c r="AG876">
        <v>0.4</v>
      </c>
      <c r="AH876">
        <v>3</v>
      </c>
      <c r="AI876">
        <v>-1</v>
      </c>
      <c r="AJ876" t="s">
        <v>6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</row>
    <row r="877" spans="1:44" x14ac:dyDescent="0.2">
      <c r="A877">
        <f>ROW(Source!A553)</f>
        <v>553</v>
      </c>
      <c r="B877">
        <v>16783140</v>
      </c>
      <c r="C877">
        <v>16783135</v>
      </c>
      <c r="D877">
        <v>15170228</v>
      </c>
      <c r="E877">
        <v>1</v>
      </c>
      <c r="F877">
        <v>1</v>
      </c>
      <c r="G877">
        <v>1</v>
      </c>
      <c r="H877">
        <v>3</v>
      </c>
      <c r="I877" t="s">
        <v>1066</v>
      </c>
      <c r="J877" t="s">
        <v>1067</v>
      </c>
      <c r="K877" t="s">
        <v>1068</v>
      </c>
      <c r="L877">
        <v>1346</v>
      </c>
      <c r="N877">
        <v>1009</v>
      </c>
      <c r="O877" t="s">
        <v>201</v>
      </c>
      <c r="P877" t="s">
        <v>201</v>
      </c>
      <c r="Q877">
        <v>1</v>
      </c>
      <c r="X877">
        <v>8.6E-3</v>
      </c>
      <c r="Y877">
        <v>28.17</v>
      </c>
      <c r="Z877">
        <v>0</v>
      </c>
      <c r="AA877">
        <v>0</v>
      </c>
      <c r="AB877">
        <v>0</v>
      </c>
      <c r="AC877">
        <v>0</v>
      </c>
      <c r="AD877">
        <v>1</v>
      </c>
      <c r="AE877">
        <v>0</v>
      </c>
      <c r="AF877" t="s">
        <v>6</v>
      </c>
      <c r="AG877">
        <v>8.6E-3</v>
      </c>
      <c r="AH877">
        <v>2</v>
      </c>
      <c r="AI877">
        <v>16783140</v>
      </c>
      <c r="AJ877">
        <v>911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</row>
    <row r="878" spans="1:44" x14ac:dyDescent="0.2">
      <c r="A878">
        <f>ROW(Source!A553)</f>
        <v>553</v>
      </c>
      <c r="B878">
        <v>16783141</v>
      </c>
      <c r="C878">
        <v>16783135</v>
      </c>
      <c r="D878">
        <v>15170262</v>
      </c>
      <c r="E878">
        <v>1</v>
      </c>
      <c r="F878">
        <v>1</v>
      </c>
      <c r="G878">
        <v>1</v>
      </c>
      <c r="H878">
        <v>3</v>
      </c>
      <c r="I878" t="s">
        <v>1069</v>
      </c>
      <c r="J878" t="s">
        <v>1070</v>
      </c>
      <c r="K878" t="s">
        <v>1071</v>
      </c>
      <c r="L878">
        <v>1354</v>
      </c>
      <c r="N878">
        <v>1010</v>
      </c>
      <c r="O878" t="s">
        <v>378</v>
      </c>
      <c r="P878" t="s">
        <v>378</v>
      </c>
      <c r="Q878">
        <v>1</v>
      </c>
      <c r="X878">
        <v>0.8</v>
      </c>
      <c r="Y878">
        <v>14.45</v>
      </c>
      <c r="Z878">
        <v>0</v>
      </c>
      <c r="AA878">
        <v>0</v>
      </c>
      <c r="AB878">
        <v>0</v>
      </c>
      <c r="AC878">
        <v>0</v>
      </c>
      <c r="AD878">
        <v>1</v>
      </c>
      <c r="AE878">
        <v>0</v>
      </c>
      <c r="AF878" t="s">
        <v>6</v>
      </c>
      <c r="AG878">
        <v>0.8</v>
      </c>
      <c r="AH878">
        <v>2</v>
      </c>
      <c r="AI878">
        <v>16783141</v>
      </c>
      <c r="AJ878">
        <v>912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</row>
    <row r="879" spans="1:44" x14ac:dyDescent="0.2">
      <c r="A879">
        <f>ROW(Source!A553)</f>
        <v>553</v>
      </c>
      <c r="B879">
        <v>16783142</v>
      </c>
      <c r="C879">
        <v>16783135</v>
      </c>
      <c r="D879">
        <v>15163409</v>
      </c>
      <c r="E879">
        <v>17</v>
      </c>
      <c r="F879">
        <v>1</v>
      </c>
      <c r="G879">
        <v>1</v>
      </c>
      <c r="H879">
        <v>3</v>
      </c>
      <c r="I879" t="s">
        <v>1097</v>
      </c>
      <c r="J879" t="s">
        <v>6</v>
      </c>
      <c r="K879" t="s">
        <v>1098</v>
      </c>
      <c r="L879">
        <v>1301</v>
      </c>
      <c r="N879">
        <v>1003</v>
      </c>
      <c r="O879" t="s">
        <v>284</v>
      </c>
      <c r="P879" t="s">
        <v>284</v>
      </c>
      <c r="Q879">
        <v>1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1</v>
      </c>
      <c r="AD879">
        <v>0</v>
      </c>
      <c r="AE879">
        <v>0</v>
      </c>
      <c r="AF879" t="s">
        <v>6</v>
      </c>
      <c r="AG879">
        <v>0</v>
      </c>
      <c r="AH879">
        <v>3</v>
      </c>
      <c r="AI879">
        <v>-1</v>
      </c>
      <c r="AJ879" t="s">
        <v>6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</row>
    <row r="880" spans="1:44" x14ac:dyDescent="0.2">
      <c r="A880">
        <f>ROW(Source!A553)</f>
        <v>553</v>
      </c>
      <c r="B880">
        <v>16783143</v>
      </c>
      <c r="C880">
        <v>16783135</v>
      </c>
      <c r="D880">
        <v>15204315</v>
      </c>
      <c r="E880">
        <v>1</v>
      </c>
      <c r="F880">
        <v>1</v>
      </c>
      <c r="G880">
        <v>1</v>
      </c>
      <c r="H880">
        <v>3</v>
      </c>
      <c r="I880" t="s">
        <v>1099</v>
      </c>
      <c r="J880" t="s">
        <v>1100</v>
      </c>
      <c r="K880" t="s">
        <v>1101</v>
      </c>
      <c r="L880">
        <v>1296</v>
      </c>
      <c r="N880">
        <v>1002</v>
      </c>
      <c r="O880" t="s">
        <v>1102</v>
      </c>
      <c r="P880" t="s">
        <v>1102</v>
      </c>
      <c r="Q880">
        <v>1</v>
      </c>
      <c r="X880">
        <v>0</v>
      </c>
      <c r="Y880">
        <v>46.86</v>
      </c>
      <c r="Z880">
        <v>0</v>
      </c>
      <c r="AA880">
        <v>0</v>
      </c>
      <c r="AB880">
        <v>0</v>
      </c>
      <c r="AC880">
        <v>1</v>
      </c>
      <c r="AD880">
        <v>0</v>
      </c>
      <c r="AE880">
        <v>0</v>
      </c>
      <c r="AF880" t="s">
        <v>6</v>
      </c>
      <c r="AG880">
        <v>0</v>
      </c>
      <c r="AH880">
        <v>3</v>
      </c>
      <c r="AI880">
        <v>-1</v>
      </c>
      <c r="AJ880" t="s">
        <v>6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</row>
    <row r="881" spans="1:44" x14ac:dyDescent="0.2">
      <c r="A881">
        <f>ROW(Source!A553)</f>
        <v>553</v>
      </c>
      <c r="B881">
        <v>16783144</v>
      </c>
      <c r="C881">
        <v>16783135</v>
      </c>
      <c r="D881">
        <v>15163412</v>
      </c>
      <c r="E881">
        <v>17</v>
      </c>
      <c r="F881">
        <v>1</v>
      </c>
      <c r="G881">
        <v>1</v>
      </c>
      <c r="H881">
        <v>3</v>
      </c>
      <c r="I881" t="s">
        <v>1103</v>
      </c>
      <c r="J881" t="s">
        <v>6</v>
      </c>
      <c r="K881" t="s">
        <v>1104</v>
      </c>
      <c r="L881">
        <v>1035</v>
      </c>
      <c r="N881">
        <v>1013</v>
      </c>
      <c r="O881" t="s">
        <v>570</v>
      </c>
      <c r="P881" t="s">
        <v>570</v>
      </c>
      <c r="Q881">
        <v>1</v>
      </c>
      <c r="X881">
        <v>1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 t="s">
        <v>6</v>
      </c>
      <c r="AG881">
        <v>1</v>
      </c>
      <c r="AH881">
        <v>3</v>
      </c>
      <c r="AI881">
        <v>-1</v>
      </c>
      <c r="AJ881" t="s">
        <v>6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</row>
    <row r="882" spans="1:44" x14ac:dyDescent="0.2">
      <c r="A882">
        <f>ROW(Source!A553)</f>
        <v>553</v>
      </c>
      <c r="B882">
        <v>16783145</v>
      </c>
      <c r="C882">
        <v>16783135</v>
      </c>
      <c r="D882">
        <v>15216097</v>
      </c>
      <c r="E882">
        <v>1</v>
      </c>
      <c r="F882">
        <v>1</v>
      </c>
      <c r="G882">
        <v>1</v>
      </c>
      <c r="H882">
        <v>3</v>
      </c>
      <c r="I882" t="s">
        <v>1105</v>
      </c>
      <c r="J882" t="s">
        <v>1106</v>
      </c>
      <c r="K882" t="s">
        <v>1107</v>
      </c>
      <c r="L882">
        <v>1302</v>
      </c>
      <c r="N882">
        <v>1003</v>
      </c>
      <c r="O882" t="s">
        <v>738</v>
      </c>
      <c r="P882" t="s">
        <v>738</v>
      </c>
      <c r="Q882">
        <v>10</v>
      </c>
      <c r="X882">
        <v>0</v>
      </c>
      <c r="Y882">
        <v>96.2</v>
      </c>
      <c r="Z882">
        <v>0</v>
      </c>
      <c r="AA882">
        <v>0</v>
      </c>
      <c r="AB882">
        <v>0</v>
      </c>
      <c r="AC882">
        <v>1</v>
      </c>
      <c r="AD882">
        <v>0</v>
      </c>
      <c r="AE882">
        <v>0</v>
      </c>
      <c r="AF882" t="s">
        <v>6</v>
      </c>
      <c r="AG882">
        <v>0</v>
      </c>
      <c r="AH882">
        <v>3</v>
      </c>
      <c r="AI882">
        <v>-1</v>
      </c>
      <c r="AJ882" t="s">
        <v>6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</row>
    <row r="883" spans="1:44" x14ac:dyDescent="0.2">
      <c r="A883">
        <f>ROW(Source!A553)</f>
        <v>553</v>
      </c>
      <c r="B883">
        <v>16783146</v>
      </c>
      <c r="C883">
        <v>16783135</v>
      </c>
      <c r="D883">
        <v>15163403</v>
      </c>
      <c r="E883">
        <v>17</v>
      </c>
      <c r="F883">
        <v>1</v>
      </c>
      <c r="G883">
        <v>1</v>
      </c>
      <c r="H883">
        <v>3</v>
      </c>
      <c r="I883" t="s">
        <v>1108</v>
      </c>
      <c r="J883" t="s">
        <v>6</v>
      </c>
      <c r="K883" t="s">
        <v>1109</v>
      </c>
      <c r="L883">
        <v>1477</v>
      </c>
      <c r="N883">
        <v>1013</v>
      </c>
      <c r="O883" t="s">
        <v>411</v>
      </c>
      <c r="P883" t="s">
        <v>413</v>
      </c>
      <c r="Q883">
        <v>1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1</v>
      </c>
      <c r="AD883">
        <v>0</v>
      </c>
      <c r="AE883">
        <v>0</v>
      </c>
      <c r="AF883" t="s">
        <v>6</v>
      </c>
      <c r="AG883">
        <v>0</v>
      </c>
      <c r="AH883">
        <v>3</v>
      </c>
      <c r="AI883">
        <v>-1</v>
      </c>
      <c r="AJ883" t="s">
        <v>6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</row>
    <row r="884" spans="1:44" x14ac:dyDescent="0.2">
      <c r="A884">
        <f>ROW(Source!A553)</f>
        <v>553</v>
      </c>
      <c r="B884">
        <v>16783147</v>
      </c>
      <c r="C884">
        <v>16783135</v>
      </c>
      <c r="D884">
        <v>15163419</v>
      </c>
      <c r="E884">
        <v>17</v>
      </c>
      <c r="F884">
        <v>1</v>
      </c>
      <c r="G884">
        <v>1</v>
      </c>
      <c r="H884">
        <v>3</v>
      </c>
      <c r="I884" t="s">
        <v>1110</v>
      </c>
      <c r="J884" t="s">
        <v>6</v>
      </c>
      <c r="K884" t="s">
        <v>1111</v>
      </c>
      <c r="L884">
        <v>1301</v>
      </c>
      <c r="N884">
        <v>1003</v>
      </c>
      <c r="O884" t="s">
        <v>284</v>
      </c>
      <c r="P884" t="s">
        <v>284</v>
      </c>
      <c r="Q884">
        <v>1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1</v>
      </c>
      <c r="AD884">
        <v>0</v>
      </c>
      <c r="AE884">
        <v>0</v>
      </c>
      <c r="AF884" t="s">
        <v>6</v>
      </c>
      <c r="AG884">
        <v>0</v>
      </c>
      <c r="AH884">
        <v>3</v>
      </c>
      <c r="AI884">
        <v>-1</v>
      </c>
      <c r="AJ884" t="s">
        <v>6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</row>
    <row r="885" spans="1:44" x14ac:dyDescent="0.2">
      <c r="A885">
        <f>ROW(Source!A554)</f>
        <v>554</v>
      </c>
      <c r="B885">
        <v>16783136</v>
      </c>
      <c r="C885">
        <v>16783135</v>
      </c>
      <c r="D885">
        <v>15478766</v>
      </c>
      <c r="E885">
        <v>1</v>
      </c>
      <c r="F885">
        <v>1</v>
      </c>
      <c r="G885">
        <v>1</v>
      </c>
      <c r="H885">
        <v>1</v>
      </c>
      <c r="I885" t="s">
        <v>1061</v>
      </c>
      <c r="J885" t="s">
        <v>6</v>
      </c>
      <c r="K885" t="s">
        <v>1062</v>
      </c>
      <c r="L885">
        <v>1191</v>
      </c>
      <c r="N885">
        <v>1013</v>
      </c>
      <c r="O885" t="s">
        <v>660</v>
      </c>
      <c r="P885" t="s">
        <v>660</v>
      </c>
      <c r="Q885">
        <v>1</v>
      </c>
      <c r="X885">
        <v>4.6100000000000003</v>
      </c>
      <c r="Y885">
        <v>0</v>
      </c>
      <c r="Z885">
        <v>0</v>
      </c>
      <c r="AA885">
        <v>0</v>
      </c>
      <c r="AB885">
        <v>11.09</v>
      </c>
      <c r="AC885">
        <v>0</v>
      </c>
      <c r="AD885">
        <v>1</v>
      </c>
      <c r="AE885">
        <v>1</v>
      </c>
      <c r="AF885" t="s">
        <v>173</v>
      </c>
      <c r="AG885">
        <v>6.3617999999999997</v>
      </c>
      <c r="AH885">
        <v>2</v>
      </c>
      <c r="AI885">
        <v>16783136</v>
      </c>
      <c r="AJ885">
        <v>914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</row>
    <row r="886" spans="1:44" x14ac:dyDescent="0.2">
      <c r="A886">
        <f>ROW(Source!A554)</f>
        <v>554</v>
      </c>
      <c r="B886">
        <v>16783137</v>
      </c>
      <c r="C886">
        <v>16783135</v>
      </c>
      <c r="D886">
        <v>15167568</v>
      </c>
      <c r="E886">
        <v>1</v>
      </c>
      <c r="F886">
        <v>1</v>
      </c>
      <c r="G886">
        <v>1</v>
      </c>
      <c r="H886">
        <v>3</v>
      </c>
      <c r="I886" t="s">
        <v>1094</v>
      </c>
      <c r="J886" t="s">
        <v>1095</v>
      </c>
      <c r="K886" t="s">
        <v>1096</v>
      </c>
      <c r="L886">
        <v>1346</v>
      </c>
      <c r="N886">
        <v>1009</v>
      </c>
      <c r="O886" t="s">
        <v>201</v>
      </c>
      <c r="P886" t="s">
        <v>201</v>
      </c>
      <c r="Q886">
        <v>1</v>
      </c>
      <c r="X886">
        <v>0</v>
      </c>
      <c r="Y886">
        <v>81.75</v>
      </c>
      <c r="Z886">
        <v>0</v>
      </c>
      <c r="AA886">
        <v>0</v>
      </c>
      <c r="AB886">
        <v>0</v>
      </c>
      <c r="AC886">
        <v>1</v>
      </c>
      <c r="AD886">
        <v>0</v>
      </c>
      <c r="AE886">
        <v>0</v>
      </c>
      <c r="AF886" t="s">
        <v>6</v>
      </c>
      <c r="AG886">
        <v>0</v>
      </c>
      <c r="AH886">
        <v>3</v>
      </c>
      <c r="AI886">
        <v>-1</v>
      </c>
      <c r="AJ886" t="s">
        <v>6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</row>
    <row r="887" spans="1:44" x14ac:dyDescent="0.2">
      <c r="A887">
        <f>ROW(Source!A554)</f>
        <v>554</v>
      </c>
      <c r="B887">
        <v>16783138</v>
      </c>
      <c r="C887">
        <v>16783135</v>
      </c>
      <c r="D887">
        <v>15169989</v>
      </c>
      <c r="E887">
        <v>1</v>
      </c>
      <c r="F887">
        <v>1</v>
      </c>
      <c r="G887">
        <v>1</v>
      </c>
      <c r="H887">
        <v>3</v>
      </c>
      <c r="I887" t="s">
        <v>1063</v>
      </c>
      <c r="J887" t="s">
        <v>1064</v>
      </c>
      <c r="K887" t="s">
        <v>1065</v>
      </c>
      <c r="L887">
        <v>1348</v>
      </c>
      <c r="N887">
        <v>1009</v>
      </c>
      <c r="O887" t="s">
        <v>193</v>
      </c>
      <c r="P887" t="s">
        <v>193</v>
      </c>
      <c r="Q887">
        <v>1000</v>
      </c>
      <c r="X887">
        <v>8.0000000000000007E-5</v>
      </c>
      <c r="Y887">
        <v>11628</v>
      </c>
      <c r="Z887">
        <v>0</v>
      </c>
      <c r="AA887">
        <v>0</v>
      </c>
      <c r="AB887">
        <v>0</v>
      </c>
      <c r="AC887">
        <v>0</v>
      </c>
      <c r="AD887">
        <v>1</v>
      </c>
      <c r="AE887">
        <v>0</v>
      </c>
      <c r="AF887" t="s">
        <v>6</v>
      </c>
      <c r="AG887">
        <v>8.0000000000000007E-5</v>
      </c>
      <c r="AH887">
        <v>2</v>
      </c>
      <c r="AI887">
        <v>16783138</v>
      </c>
      <c r="AJ887">
        <v>915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</row>
    <row r="888" spans="1:44" x14ac:dyDescent="0.2">
      <c r="A888">
        <f>ROW(Source!A554)</f>
        <v>554</v>
      </c>
      <c r="B888">
        <v>16783139</v>
      </c>
      <c r="C888">
        <v>16783135</v>
      </c>
      <c r="D888">
        <v>15163011</v>
      </c>
      <c r="E888">
        <v>17</v>
      </c>
      <c r="F888">
        <v>1</v>
      </c>
      <c r="G888">
        <v>1</v>
      </c>
      <c r="H888">
        <v>3</v>
      </c>
      <c r="I888" t="s">
        <v>1092</v>
      </c>
      <c r="J888" t="s">
        <v>6</v>
      </c>
      <c r="K888" t="s">
        <v>1093</v>
      </c>
      <c r="L888">
        <v>1358</v>
      </c>
      <c r="N888">
        <v>1010</v>
      </c>
      <c r="O888" t="s">
        <v>439</v>
      </c>
      <c r="P888" t="s">
        <v>439</v>
      </c>
      <c r="Q888">
        <v>10</v>
      </c>
      <c r="X888">
        <v>0.4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 t="s">
        <v>6</v>
      </c>
      <c r="AG888">
        <v>0.4</v>
      </c>
      <c r="AH888">
        <v>3</v>
      </c>
      <c r="AI888">
        <v>-1</v>
      </c>
      <c r="AJ888" t="s">
        <v>6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</row>
    <row r="889" spans="1:44" x14ac:dyDescent="0.2">
      <c r="A889">
        <f>ROW(Source!A554)</f>
        <v>554</v>
      </c>
      <c r="B889">
        <v>16783140</v>
      </c>
      <c r="C889">
        <v>16783135</v>
      </c>
      <c r="D889">
        <v>15170228</v>
      </c>
      <c r="E889">
        <v>1</v>
      </c>
      <c r="F889">
        <v>1</v>
      </c>
      <c r="G889">
        <v>1</v>
      </c>
      <c r="H889">
        <v>3</v>
      </c>
      <c r="I889" t="s">
        <v>1066</v>
      </c>
      <c r="J889" t="s">
        <v>1067</v>
      </c>
      <c r="K889" t="s">
        <v>1068</v>
      </c>
      <c r="L889">
        <v>1346</v>
      </c>
      <c r="N889">
        <v>1009</v>
      </c>
      <c r="O889" t="s">
        <v>201</v>
      </c>
      <c r="P889" t="s">
        <v>201</v>
      </c>
      <c r="Q889">
        <v>1</v>
      </c>
      <c r="X889">
        <v>8.6E-3</v>
      </c>
      <c r="Y889">
        <v>28.17</v>
      </c>
      <c r="Z889">
        <v>0</v>
      </c>
      <c r="AA889">
        <v>0</v>
      </c>
      <c r="AB889">
        <v>0</v>
      </c>
      <c r="AC889">
        <v>0</v>
      </c>
      <c r="AD889">
        <v>1</v>
      </c>
      <c r="AE889">
        <v>0</v>
      </c>
      <c r="AF889" t="s">
        <v>6</v>
      </c>
      <c r="AG889">
        <v>8.6E-3</v>
      </c>
      <c r="AH889">
        <v>2</v>
      </c>
      <c r="AI889">
        <v>16783140</v>
      </c>
      <c r="AJ889">
        <v>916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</row>
    <row r="890" spans="1:44" x14ac:dyDescent="0.2">
      <c r="A890">
        <f>ROW(Source!A554)</f>
        <v>554</v>
      </c>
      <c r="B890">
        <v>16783141</v>
      </c>
      <c r="C890">
        <v>16783135</v>
      </c>
      <c r="D890">
        <v>15170262</v>
      </c>
      <c r="E890">
        <v>1</v>
      </c>
      <c r="F890">
        <v>1</v>
      </c>
      <c r="G890">
        <v>1</v>
      </c>
      <c r="H890">
        <v>3</v>
      </c>
      <c r="I890" t="s">
        <v>1069</v>
      </c>
      <c r="J890" t="s">
        <v>1070</v>
      </c>
      <c r="K890" t="s">
        <v>1071</v>
      </c>
      <c r="L890">
        <v>1354</v>
      </c>
      <c r="N890">
        <v>1010</v>
      </c>
      <c r="O890" t="s">
        <v>378</v>
      </c>
      <c r="P890" t="s">
        <v>378</v>
      </c>
      <c r="Q890">
        <v>1</v>
      </c>
      <c r="X890">
        <v>0.8</v>
      </c>
      <c r="Y890">
        <v>14.45</v>
      </c>
      <c r="Z890">
        <v>0</v>
      </c>
      <c r="AA890">
        <v>0</v>
      </c>
      <c r="AB890">
        <v>0</v>
      </c>
      <c r="AC890">
        <v>0</v>
      </c>
      <c r="AD890">
        <v>1</v>
      </c>
      <c r="AE890">
        <v>0</v>
      </c>
      <c r="AF890" t="s">
        <v>6</v>
      </c>
      <c r="AG890">
        <v>0.8</v>
      </c>
      <c r="AH890">
        <v>2</v>
      </c>
      <c r="AI890">
        <v>16783141</v>
      </c>
      <c r="AJ890">
        <v>917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</row>
    <row r="891" spans="1:44" x14ac:dyDescent="0.2">
      <c r="A891">
        <f>ROW(Source!A554)</f>
        <v>554</v>
      </c>
      <c r="B891">
        <v>16783142</v>
      </c>
      <c r="C891">
        <v>16783135</v>
      </c>
      <c r="D891">
        <v>15163409</v>
      </c>
      <c r="E891">
        <v>17</v>
      </c>
      <c r="F891">
        <v>1</v>
      </c>
      <c r="G891">
        <v>1</v>
      </c>
      <c r="H891">
        <v>3</v>
      </c>
      <c r="I891" t="s">
        <v>1097</v>
      </c>
      <c r="J891" t="s">
        <v>6</v>
      </c>
      <c r="K891" t="s">
        <v>1098</v>
      </c>
      <c r="L891">
        <v>1301</v>
      </c>
      <c r="N891">
        <v>1003</v>
      </c>
      <c r="O891" t="s">
        <v>284</v>
      </c>
      <c r="P891" t="s">
        <v>284</v>
      </c>
      <c r="Q891">
        <v>1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1</v>
      </c>
      <c r="AD891">
        <v>0</v>
      </c>
      <c r="AE891">
        <v>0</v>
      </c>
      <c r="AF891" t="s">
        <v>6</v>
      </c>
      <c r="AG891">
        <v>0</v>
      </c>
      <c r="AH891">
        <v>3</v>
      </c>
      <c r="AI891">
        <v>-1</v>
      </c>
      <c r="AJ891" t="s">
        <v>6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</row>
    <row r="892" spans="1:44" x14ac:dyDescent="0.2">
      <c r="A892">
        <f>ROW(Source!A554)</f>
        <v>554</v>
      </c>
      <c r="B892">
        <v>16783143</v>
      </c>
      <c r="C892">
        <v>16783135</v>
      </c>
      <c r="D892">
        <v>15204315</v>
      </c>
      <c r="E892">
        <v>1</v>
      </c>
      <c r="F892">
        <v>1</v>
      </c>
      <c r="G892">
        <v>1</v>
      </c>
      <c r="H892">
        <v>3</v>
      </c>
      <c r="I892" t="s">
        <v>1099</v>
      </c>
      <c r="J892" t="s">
        <v>1100</v>
      </c>
      <c r="K892" t="s">
        <v>1101</v>
      </c>
      <c r="L892">
        <v>1296</v>
      </c>
      <c r="N892">
        <v>1002</v>
      </c>
      <c r="O892" t="s">
        <v>1102</v>
      </c>
      <c r="P892" t="s">
        <v>1102</v>
      </c>
      <c r="Q892">
        <v>1</v>
      </c>
      <c r="X892">
        <v>0</v>
      </c>
      <c r="Y892">
        <v>46.86</v>
      </c>
      <c r="Z892">
        <v>0</v>
      </c>
      <c r="AA892">
        <v>0</v>
      </c>
      <c r="AB892">
        <v>0</v>
      </c>
      <c r="AC892">
        <v>1</v>
      </c>
      <c r="AD892">
        <v>0</v>
      </c>
      <c r="AE892">
        <v>0</v>
      </c>
      <c r="AF892" t="s">
        <v>6</v>
      </c>
      <c r="AG892">
        <v>0</v>
      </c>
      <c r="AH892">
        <v>3</v>
      </c>
      <c r="AI892">
        <v>-1</v>
      </c>
      <c r="AJ892" t="s">
        <v>6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</row>
    <row r="893" spans="1:44" x14ac:dyDescent="0.2">
      <c r="A893">
        <f>ROW(Source!A554)</f>
        <v>554</v>
      </c>
      <c r="B893">
        <v>16783144</v>
      </c>
      <c r="C893">
        <v>16783135</v>
      </c>
      <c r="D893">
        <v>15163412</v>
      </c>
      <c r="E893">
        <v>17</v>
      </c>
      <c r="F893">
        <v>1</v>
      </c>
      <c r="G893">
        <v>1</v>
      </c>
      <c r="H893">
        <v>3</v>
      </c>
      <c r="I893" t="s">
        <v>1103</v>
      </c>
      <c r="J893" t="s">
        <v>6</v>
      </c>
      <c r="K893" t="s">
        <v>1104</v>
      </c>
      <c r="L893">
        <v>1035</v>
      </c>
      <c r="N893">
        <v>1013</v>
      </c>
      <c r="O893" t="s">
        <v>570</v>
      </c>
      <c r="P893" t="s">
        <v>570</v>
      </c>
      <c r="Q893">
        <v>1</v>
      </c>
      <c r="X893">
        <v>1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 t="s">
        <v>6</v>
      </c>
      <c r="AG893">
        <v>1</v>
      </c>
      <c r="AH893">
        <v>3</v>
      </c>
      <c r="AI893">
        <v>-1</v>
      </c>
      <c r="AJ893" t="s">
        <v>6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</row>
    <row r="894" spans="1:44" x14ac:dyDescent="0.2">
      <c r="A894">
        <f>ROW(Source!A554)</f>
        <v>554</v>
      </c>
      <c r="B894">
        <v>16783145</v>
      </c>
      <c r="C894">
        <v>16783135</v>
      </c>
      <c r="D894">
        <v>15216097</v>
      </c>
      <c r="E894">
        <v>1</v>
      </c>
      <c r="F894">
        <v>1</v>
      </c>
      <c r="G894">
        <v>1</v>
      </c>
      <c r="H894">
        <v>3</v>
      </c>
      <c r="I894" t="s">
        <v>1105</v>
      </c>
      <c r="J894" t="s">
        <v>1106</v>
      </c>
      <c r="K894" t="s">
        <v>1107</v>
      </c>
      <c r="L894">
        <v>1302</v>
      </c>
      <c r="N894">
        <v>1003</v>
      </c>
      <c r="O894" t="s">
        <v>738</v>
      </c>
      <c r="P894" t="s">
        <v>738</v>
      </c>
      <c r="Q894">
        <v>10</v>
      </c>
      <c r="X894">
        <v>0</v>
      </c>
      <c r="Y894">
        <v>96.2</v>
      </c>
      <c r="Z894">
        <v>0</v>
      </c>
      <c r="AA894">
        <v>0</v>
      </c>
      <c r="AB894">
        <v>0</v>
      </c>
      <c r="AC894">
        <v>1</v>
      </c>
      <c r="AD894">
        <v>0</v>
      </c>
      <c r="AE894">
        <v>0</v>
      </c>
      <c r="AF894" t="s">
        <v>6</v>
      </c>
      <c r="AG894">
        <v>0</v>
      </c>
      <c r="AH894">
        <v>3</v>
      </c>
      <c r="AI894">
        <v>-1</v>
      </c>
      <c r="AJ894" t="s">
        <v>6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</row>
    <row r="895" spans="1:44" x14ac:dyDescent="0.2">
      <c r="A895">
        <f>ROW(Source!A554)</f>
        <v>554</v>
      </c>
      <c r="B895">
        <v>16783146</v>
      </c>
      <c r="C895">
        <v>16783135</v>
      </c>
      <c r="D895">
        <v>15163403</v>
      </c>
      <c r="E895">
        <v>17</v>
      </c>
      <c r="F895">
        <v>1</v>
      </c>
      <c r="G895">
        <v>1</v>
      </c>
      <c r="H895">
        <v>3</v>
      </c>
      <c r="I895" t="s">
        <v>1108</v>
      </c>
      <c r="J895" t="s">
        <v>6</v>
      </c>
      <c r="K895" t="s">
        <v>1109</v>
      </c>
      <c r="L895">
        <v>1477</v>
      </c>
      <c r="N895">
        <v>1013</v>
      </c>
      <c r="O895" t="s">
        <v>411</v>
      </c>
      <c r="P895" t="s">
        <v>413</v>
      </c>
      <c r="Q895">
        <v>1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1</v>
      </c>
      <c r="AD895">
        <v>0</v>
      </c>
      <c r="AE895">
        <v>0</v>
      </c>
      <c r="AF895" t="s">
        <v>6</v>
      </c>
      <c r="AG895">
        <v>0</v>
      </c>
      <c r="AH895">
        <v>3</v>
      </c>
      <c r="AI895">
        <v>-1</v>
      </c>
      <c r="AJ895" t="s">
        <v>6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</row>
    <row r="896" spans="1:44" x14ac:dyDescent="0.2">
      <c r="A896">
        <f>ROW(Source!A554)</f>
        <v>554</v>
      </c>
      <c r="B896">
        <v>16783147</v>
      </c>
      <c r="C896">
        <v>16783135</v>
      </c>
      <c r="D896">
        <v>15163419</v>
      </c>
      <c r="E896">
        <v>17</v>
      </c>
      <c r="F896">
        <v>1</v>
      </c>
      <c r="G896">
        <v>1</v>
      </c>
      <c r="H896">
        <v>3</v>
      </c>
      <c r="I896" t="s">
        <v>1110</v>
      </c>
      <c r="J896" t="s">
        <v>6</v>
      </c>
      <c r="K896" t="s">
        <v>1111</v>
      </c>
      <c r="L896">
        <v>1301</v>
      </c>
      <c r="N896">
        <v>1003</v>
      </c>
      <c r="O896" t="s">
        <v>284</v>
      </c>
      <c r="P896" t="s">
        <v>284</v>
      </c>
      <c r="Q896">
        <v>1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1</v>
      </c>
      <c r="AD896">
        <v>0</v>
      </c>
      <c r="AE896">
        <v>0</v>
      </c>
      <c r="AF896" t="s">
        <v>6</v>
      </c>
      <c r="AG896">
        <v>0</v>
      </c>
      <c r="AH896">
        <v>3</v>
      </c>
      <c r="AI896">
        <v>-1</v>
      </c>
      <c r="AJ896" t="s">
        <v>6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Смета 12 гр. по ФЕР</vt:lpstr>
      <vt:lpstr>Акт КС-2 c НР и СП</vt:lpstr>
      <vt:lpstr>Макет форма-3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2018-10-24T07:20:00Z</cp:lastPrinted>
  <dcterms:created xsi:type="dcterms:W3CDTF">2018-09-20T07:21:23Z</dcterms:created>
  <dcterms:modified xsi:type="dcterms:W3CDTF">2018-10-24T10:04:11Z</dcterms:modified>
</cp:coreProperties>
</file>