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3290"/>
  </bookViews>
  <sheets>
    <sheet name="строит.матер.3кв." sheetId="1" r:id="rId1"/>
  </sheets>
  <calcPr calcId="144525"/>
</workbook>
</file>

<file path=xl/calcChain.xml><?xml version="1.0" encoding="utf-8"?>
<calcChain xmlns="http://schemas.openxmlformats.org/spreadsheetml/2006/main">
  <c r="J9" i="1" l="1"/>
  <c r="K9" i="1"/>
  <c r="B10" i="1"/>
  <c r="J10" i="1"/>
  <c r="K10" i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K22" i="1"/>
  <c r="K23" i="1"/>
  <c r="K24" i="1"/>
  <c r="K25" i="1"/>
  <c r="K26" i="1"/>
  <c r="K27" i="1"/>
  <c r="K28" i="1"/>
  <c r="K29" i="1"/>
  <c r="K30" i="1"/>
  <c r="J31" i="1"/>
  <c r="K31" i="1"/>
  <c r="J32" i="1"/>
  <c r="K32" i="1"/>
  <c r="J33" i="1"/>
  <c r="K33" i="1"/>
  <c r="J34" i="1"/>
  <c r="K34" i="1"/>
  <c r="K35" i="1"/>
  <c r="J36" i="1"/>
  <c r="K36" i="1"/>
  <c r="J37" i="1"/>
  <c r="K37" i="1"/>
  <c r="J38" i="1"/>
  <c r="K38" i="1"/>
  <c r="J39" i="1"/>
  <c r="K39" i="1"/>
  <c r="K40" i="1"/>
  <c r="K41" i="1"/>
</calcChain>
</file>

<file path=xl/sharedStrings.xml><?xml version="1.0" encoding="utf-8"?>
<sst xmlns="http://schemas.openxmlformats.org/spreadsheetml/2006/main" count="165" uniqueCount="97">
  <si>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</si>
  <si>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</si>
  <si>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</si>
  <si>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</si>
  <si>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</si>
  <si>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</si>
  <si>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</si>
  <si>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</si>
  <si>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</si>
  <si>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</si>
  <si>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</si>
  <si>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в течение 30 дней после подписания договора.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</si>
  <si>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</si>
  <si>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</si>
  <si>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</si>
  <si>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</si>
  <si>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</si>
  <si>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</si>
  <si>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шт.</t>
  </si>
  <si>
    <t xml:space="preserve">или эквивалент </t>
  </si>
  <si>
    <t>Цвет: Золото</t>
  </si>
  <si>
    <t>Замок дверной врезной ЗВ6002-46 GP, МР-60мм,5-кл.</t>
  </si>
  <si>
    <t>НД поставщика</t>
  </si>
  <si>
    <t>профессиональная</t>
  </si>
  <si>
    <t xml:space="preserve">Пена монтажная </t>
  </si>
  <si>
    <t>лист</t>
  </si>
  <si>
    <t>0,5*1000*2000</t>
  </si>
  <si>
    <t xml:space="preserve">Лист плоский оцинкованый </t>
  </si>
  <si>
    <t>металлический 70мм</t>
  </si>
  <si>
    <t>Шпатель</t>
  </si>
  <si>
    <t xml:space="preserve">Момент монтаж особопрочный </t>
  </si>
  <si>
    <t>Клей "жидкие гвозди"</t>
  </si>
  <si>
    <t xml:space="preserve">10 метров, ширина ленты 2,5см </t>
  </si>
  <si>
    <t>Рулетка стальная в пластиковом прорезиненном корпусе</t>
  </si>
  <si>
    <t>Точность, мм/м ± 0,2
Диапазон работы, м 50
Диапазон работы (с приемником), м 100
Диапазон работы компенсатора, °  ± 5
Лазерный излучатель, нм  3x635
Источник питания  3x1,5В
Влагозащита IP54
Габаритные размеры, мм 77х113х131</t>
  </si>
  <si>
    <t>Самовыравнивающийся лазерный нивелир-уровень CONDTROL X Liner Duo</t>
  </si>
  <si>
    <t>Дальность до 200 м,  большой цветной ЖК-дисплей. Цифровой визир с 4-х кратным увеличением., точность ± 1 мм</t>
  </si>
  <si>
    <t>Лазерный дальномер рулетка Disto D5 Leica</t>
  </si>
  <si>
    <t>кг.</t>
  </si>
  <si>
    <t>Фюгенфеллер</t>
  </si>
  <si>
    <t xml:space="preserve">Смесь шпатлевочная </t>
  </si>
  <si>
    <t>бал.</t>
  </si>
  <si>
    <t>ЖИДКИЙ КЛЮЧ</t>
  </si>
  <si>
    <t xml:space="preserve">Жидкий ключ </t>
  </si>
  <si>
    <t>оцинкованый с прессшайбой по металлу 3,5*45</t>
  </si>
  <si>
    <t xml:space="preserve">Саморез </t>
  </si>
  <si>
    <t>оцинкованый с прессшайбой по металлу 3,5*25</t>
  </si>
  <si>
    <t>анодированный 3,5*90</t>
  </si>
  <si>
    <t>Саморезы по дереву анодированный 3,5*90</t>
  </si>
  <si>
    <t>анодированный 3,5*70</t>
  </si>
  <si>
    <t>Саморезы по дереву анодированный 3,5*70</t>
  </si>
  <si>
    <t>анодированный 3,5*51</t>
  </si>
  <si>
    <t>Саморезы по дереву анодированный 3,5*51</t>
  </si>
  <si>
    <t>анодированный 3,5*45</t>
  </si>
  <si>
    <t>Саморезы по дереву анодированный 3,5*45</t>
  </si>
  <si>
    <t>анодированный 3,5*25</t>
  </si>
  <si>
    <t>Саморезы по дереву анодированный 3,5*25</t>
  </si>
  <si>
    <t>анодированный 3,5*19</t>
  </si>
  <si>
    <t>Саморезы по дереву анодированный 3,5*19</t>
  </si>
  <si>
    <t>Итальянский врезной замок "AGB" серии Centro с железной защелкой (под кабинетный ключ буратино), межкосевое расстояние 90 мм,цвет матовая латунь (B010105023)</t>
  </si>
  <si>
    <t xml:space="preserve">Врезной замок </t>
  </si>
  <si>
    <t xml:space="preserve">ГОСТ 4028-63 </t>
  </si>
  <si>
    <t>4*120, материал сталь</t>
  </si>
  <si>
    <t xml:space="preserve">Гвозди </t>
  </si>
  <si>
    <t>4*100, материал сталь</t>
  </si>
  <si>
    <t>3,5*90, материал сталь</t>
  </si>
  <si>
    <t>3*70, материал сталь</t>
  </si>
  <si>
    <t>2,5*50, материал сталь</t>
  </si>
  <si>
    <t>м2</t>
  </si>
  <si>
    <t>4мм</t>
  </si>
  <si>
    <t xml:space="preserve">Стекло </t>
  </si>
  <si>
    <t xml:space="preserve">ГОСТ 11843-76 </t>
  </si>
  <si>
    <t>Плита ДСП</t>
  </si>
  <si>
    <t>4,0х10мм</t>
  </si>
  <si>
    <t xml:space="preserve">ЗАКЛЕПКА АЛЮМИНЕВАЯ </t>
  </si>
  <si>
    <t>березовая 10мм</t>
  </si>
  <si>
    <t xml:space="preserve">Фанера </t>
  </si>
  <si>
    <t>березовая 4мм</t>
  </si>
  <si>
    <t>Гвозди</t>
  </si>
  <si>
    <t xml:space="preserve">4,2х38, Саморез для крепления листового металла  с прессшайбой </t>
  </si>
  <si>
    <t xml:space="preserve">САМОРЕЗ </t>
  </si>
  <si>
    <t>Сумма с НДС, руб.</t>
  </si>
  <si>
    <t>Цена за единицу с НДС, руб.</t>
  </si>
  <si>
    <t>Количество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</si>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</sst>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/>
    <xf numFmtId="0" fontId="5" fillId="0" borderId="1" xfId="0" applyFont="1" applyBorder="1"/>
    <xf numFmtId="0" fontId="10" fillId="0" borderId="2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11" fillId="0" borderId="0" xfId="0" applyFont="1"/>
    <xf numFmtId="0" fontId="12" fillId="0" borderId="0" xfId="0" applyFont="1"/>
    <xf numFmtId="0" fontId="5" fillId="0" borderId="5" xfId="0" applyFont="1" applyBorder="1" applyAlignment="1">
      <alignment horizontal="center" vertical="center" wrapText="1"/>
    </xf>
    <xf numFmtId="43" fontId="5" fillId="0" borderId="1" xfId="1" applyFont="1" applyFill="1" applyBorder="1"/>
    <xf numFmtId="43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vertical="center" wrapText="1" shrinkToFit="1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wrapText="1"/>
    </xf>
    <xf numFmtId="0" fontId="12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3" fontId="5" fillId="2" borderId="1" xfId="1" applyFont="1" applyFill="1" applyBorder="1"/>
    <xf numFmtId="43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 shrinkToFit="1"/>
    </xf>
    <xf numFmtId="49" fontId="12" fillId="2" borderId="1" xfId="0" applyNumberFormat="1" applyFont="1" applyFill="1" applyBorder="1" applyAlignment="1">
      <alignment horizontal="left" vertical="center" wrapText="1"/>
    </xf>
    <xf numFmtId="0" fontId="11" fillId="2" borderId="0" xfId="0" applyFont="1" applyFill="1"/>
    <xf numFmtId="0" fontId="12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wrapText="1"/>
    </xf>
    <xf numFmtId="0" fontId="6" fillId="2" borderId="5" xfId="0" applyFont="1" applyFill="1" applyBorder="1" applyAlignment="1">
      <alignment horizontal="center" vertical="center" wrapText="1"/>
    </xf>
    <xf numFmtId="43" fontId="6" fillId="2" borderId="1" xfId="1" applyFont="1" applyFill="1" applyBorder="1"/>
    <xf numFmtId="43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wrapText="1"/>
    </xf>
    <xf numFmtId="43" fontId="5" fillId="0" borderId="6" xfId="1" applyFont="1" applyFill="1" applyBorder="1"/>
    <xf numFmtId="0" fontId="13" fillId="0" borderId="1" xfId="0" applyFont="1" applyFill="1" applyBorder="1" applyAlignment="1">
      <alignment horizontal="center" wrapText="1"/>
    </xf>
    <xf numFmtId="43" fontId="5" fillId="2" borderId="0" xfId="1" applyFont="1" applyFill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</cellXfs>
  <cellStyles count="5">
    <cellStyle name="Обычный" xfId="0" builtinId="0"/>
    <cellStyle name="Обычный 2" xfId="2"/>
    <cellStyle name="Обычный 7" xfId="3"/>
    <cellStyle name="Финансовый" xfId="1" builtinId="3"/>
    <cellStyle name="Финансов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62"/>
  <sheetViews>
    <sheetView tabSelected="1" topLeftCell="B1" workbookViewId="0">
      <selection activeCell="L39" sqref="L39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2.5703125" style="1" customWidth="1"/>
    <col min="6" max="6" width="21.7109375" style="1" customWidth="1"/>
    <col min="7" max="7" width="14.85546875" style="1" customWidth="1"/>
    <col min="8" max="8" width="7.140625" style="1" customWidth="1"/>
    <col min="9" max="9" width="10.42578125" style="1" customWidth="1"/>
    <col min="10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66" t="s">
        <v>96</v>
      </c>
    </row>
    <row r="2" spans="2:12" x14ac:dyDescent="0.25">
      <c r="G2" s="65" t="s">
        <v>95</v>
      </c>
    </row>
    <row r="3" spans="2:12" x14ac:dyDescent="0.25">
      <c r="I3" s="65"/>
    </row>
    <row r="4" spans="2:12" x14ac:dyDescent="0.25">
      <c r="B4" s="5"/>
      <c r="C4" s="4"/>
      <c r="D4" s="4"/>
      <c r="E4" s="64" t="s">
        <v>94</v>
      </c>
      <c r="F4" s="64"/>
      <c r="G4" s="64"/>
      <c r="H4" s="64"/>
      <c r="I4" s="64"/>
      <c r="J4" s="64"/>
      <c r="K4" s="5"/>
    </row>
    <row r="5" spans="2:12" x14ac:dyDescent="0.25">
      <c r="B5" s="63" t="s">
        <v>93</v>
      </c>
      <c r="C5" s="63"/>
      <c r="D5" s="63"/>
      <c r="E5" s="63"/>
      <c r="F5" s="63"/>
      <c r="G5" s="63"/>
      <c r="H5" s="63"/>
      <c r="I5" s="63"/>
      <c r="J5" s="63"/>
      <c r="K5" s="63"/>
    </row>
    <row r="6" spans="2:12" x14ac:dyDescent="0.25">
      <c r="B6" s="5"/>
      <c r="C6" s="5"/>
      <c r="D6" s="5"/>
      <c r="E6" s="61" t="s">
        <v>92</v>
      </c>
      <c r="F6" s="62"/>
      <c r="G6" s="62"/>
      <c r="H6" s="61"/>
      <c r="I6" s="61"/>
      <c r="J6" s="5"/>
      <c r="K6" s="5"/>
    </row>
    <row r="7" spans="2:12" x14ac:dyDescent="0.25">
      <c r="B7" s="4" t="s">
        <v>91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60" t="s">
        <v>90</v>
      </c>
      <c r="C8" s="58" t="s">
        <v>89</v>
      </c>
      <c r="D8" s="58" t="s">
        <v>88</v>
      </c>
      <c r="E8" s="58" t="s">
        <v>87</v>
      </c>
      <c r="F8" s="26" t="s">
        <v>86</v>
      </c>
      <c r="G8" s="26" t="s">
        <v>85</v>
      </c>
      <c r="H8" s="59" t="s">
        <v>84</v>
      </c>
      <c r="I8" s="58" t="s">
        <v>83</v>
      </c>
      <c r="J8" s="58" t="s">
        <v>82</v>
      </c>
      <c r="K8" s="26" t="s">
        <v>81</v>
      </c>
      <c r="L8" s="4"/>
    </row>
    <row r="9" spans="2:12" s="43" customFormat="1" ht="21.75" customHeight="1" x14ac:dyDescent="0.2">
      <c r="B9" s="45">
        <v>1</v>
      </c>
      <c r="C9" s="45"/>
      <c r="D9" s="45"/>
      <c r="E9" s="42" t="s">
        <v>80</v>
      </c>
      <c r="F9" s="41" t="s">
        <v>79</v>
      </c>
      <c r="G9" s="40" t="s">
        <v>22</v>
      </c>
      <c r="H9" s="39" t="s">
        <v>38</v>
      </c>
      <c r="I9" s="38">
        <v>6</v>
      </c>
      <c r="J9" s="37">
        <f>183.55*1.043*1.18</f>
        <v>225.90232699999999</v>
      </c>
      <c r="K9" s="36">
        <f>225.9*6</f>
        <v>1355.4</v>
      </c>
      <c r="L9" s="44"/>
    </row>
    <row r="10" spans="2:12" s="43" customFormat="1" ht="17.100000000000001" customHeight="1" x14ac:dyDescent="0.2">
      <c r="B10" s="45">
        <f>B9+1</f>
        <v>2</v>
      </c>
      <c r="C10" s="45"/>
      <c r="D10" s="45"/>
      <c r="E10" s="32" t="s">
        <v>78</v>
      </c>
      <c r="F10" s="31" t="s">
        <v>64</v>
      </c>
      <c r="G10" s="54" t="s">
        <v>61</v>
      </c>
      <c r="H10" s="29" t="s">
        <v>38</v>
      </c>
      <c r="I10" s="28">
        <v>3</v>
      </c>
      <c r="J10" s="27">
        <f>44*1.18</f>
        <v>51.919999999999995</v>
      </c>
      <c r="K10" s="36">
        <f>51.92*3</f>
        <v>155.76</v>
      </c>
      <c r="L10" s="44"/>
    </row>
    <row r="11" spans="2:12" s="24" customFormat="1" ht="17.100000000000001" customHeight="1" x14ac:dyDescent="0.2">
      <c r="B11" s="33">
        <f>B10+1</f>
        <v>3</v>
      </c>
      <c r="C11" s="33"/>
      <c r="D11" s="33"/>
      <c r="E11" s="32" t="s">
        <v>78</v>
      </c>
      <c r="F11" s="31" t="s">
        <v>66</v>
      </c>
      <c r="G11" s="54" t="s">
        <v>61</v>
      </c>
      <c r="H11" s="29" t="s">
        <v>38</v>
      </c>
      <c r="I11" s="28">
        <v>3</v>
      </c>
      <c r="J11" s="27">
        <f>44*1.18</f>
        <v>51.919999999999995</v>
      </c>
      <c r="K11" s="36">
        <f>51.92*3</f>
        <v>155.76</v>
      </c>
      <c r="L11" s="25"/>
    </row>
    <row r="12" spans="2:12" s="24" customFormat="1" ht="17.100000000000001" customHeight="1" x14ac:dyDescent="0.2">
      <c r="B12" s="33">
        <f>B11+1</f>
        <v>4</v>
      </c>
      <c r="C12" s="33"/>
      <c r="D12" s="33"/>
      <c r="E12" s="32" t="s">
        <v>76</v>
      </c>
      <c r="F12" s="31" t="s">
        <v>77</v>
      </c>
      <c r="G12" s="35" t="s">
        <v>22</v>
      </c>
      <c r="H12" s="29" t="s">
        <v>25</v>
      </c>
      <c r="I12" s="28">
        <v>15</v>
      </c>
      <c r="J12" s="27">
        <f>260*1.18</f>
        <v>306.8</v>
      </c>
      <c r="K12" s="26">
        <f>306.8*15</f>
        <v>4602</v>
      </c>
      <c r="L12" s="25"/>
    </row>
    <row r="13" spans="2:12" s="24" customFormat="1" ht="17.100000000000001" customHeight="1" x14ac:dyDescent="0.2">
      <c r="B13" s="33">
        <f>B12+1</f>
        <v>5</v>
      </c>
      <c r="C13" s="34"/>
      <c r="D13" s="33"/>
      <c r="E13" s="32" t="s">
        <v>76</v>
      </c>
      <c r="F13" s="31" t="s">
        <v>75</v>
      </c>
      <c r="G13" s="35" t="s">
        <v>22</v>
      </c>
      <c r="H13" s="29" t="s">
        <v>25</v>
      </c>
      <c r="I13" s="28">
        <v>15</v>
      </c>
      <c r="J13" s="27">
        <f>490*1.18</f>
        <v>578.19999999999993</v>
      </c>
      <c r="K13" s="26">
        <f>15*578.2</f>
        <v>8673</v>
      </c>
      <c r="L13" s="25"/>
    </row>
    <row r="14" spans="2:12" s="43" customFormat="1" ht="17.100000000000001" customHeight="1" x14ac:dyDescent="0.2">
      <c r="B14" s="45">
        <f>B13+1</f>
        <v>6</v>
      </c>
      <c r="C14" s="46"/>
      <c r="D14" s="45"/>
      <c r="E14" s="42" t="s">
        <v>74</v>
      </c>
      <c r="F14" s="41" t="s">
        <v>73</v>
      </c>
      <c r="G14" s="40" t="s">
        <v>22</v>
      </c>
      <c r="H14" s="39" t="s">
        <v>38</v>
      </c>
      <c r="I14" s="38">
        <v>3</v>
      </c>
      <c r="J14" s="57">
        <f>200*1.043*1.18</f>
        <v>246.14799999999997</v>
      </c>
      <c r="K14" s="36">
        <f>3*246.15</f>
        <v>738.45</v>
      </c>
      <c r="L14" s="44"/>
    </row>
    <row r="15" spans="2:12" s="24" customFormat="1" ht="17.100000000000001" customHeight="1" x14ac:dyDescent="0.2">
      <c r="B15" s="33">
        <f>B14+1</f>
        <v>7</v>
      </c>
      <c r="C15" s="34"/>
      <c r="D15" s="33"/>
      <c r="E15" s="32" t="s">
        <v>72</v>
      </c>
      <c r="F15" s="31"/>
      <c r="G15" s="56" t="s">
        <v>71</v>
      </c>
      <c r="H15" s="29" t="s">
        <v>25</v>
      </c>
      <c r="I15" s="28">
        <v>6</v>
      </c>
      <c r="J15" s="27">
        <f>780*1.18</f>
        <v>920.4</v>
      </c>
      <c r="K15" s="26">
        <f>6*920</f>
        <v>5520</v>
      </c>
      <c r="L15" s="25"/>
    </row>
    <row r="16" spans="2:12" s="24" customFormat="1" ht="17.100000000000001" customHeight="1" x14ac:dyDescent="0.2">
      <c r="B16" s="33">
        <f>B15+1</f>
        <v>8</v>
      </c>
      <c r="C16" s="34"/>
      <c r="D16" s="33"/>
      <c r="E16" s="32" t="s">
        <v>70</v>
      </c>
      <c r="F16" s="31" t="s">
        <v>69</v>
      </c>
      <c r="G16" s="35" t="s">
        <v>22</v>
      </c>
      <c r="H16" s="29" t="s">
        <v>68</v>
      </c>
      <c r="I16" s="28">
        <v>9</v>
      </c>
      <c r="J16" s="55">
        <f>210*1.18</f>
        <v>247.79999999999998</v>
      </c>
      <c r="K16" s="26">
        <f>9*247.8</f>
        <v>2230.2000000000003</v>
      </c>
      <c r="L16" s="25"/>
    </row>
    <row r="17" spans="2:12" s="24" customFormat="1" ht="17.100000000000001" customHeight="1" x14ac:dyDescent="0.2">
      <c r="B17" s="33">
        <f>B16+1</f>
        <v>9</v>
      </c>
      <c r="C17" s="34"/>
      <c r="D17" s="33"/>
      <c r="E17" s="32" t="s">
        <v>63</v>
      </c>
      <c r="F17" s="31" t="s">
        <v>67</v>
      </c>
      <c r="G17" s="54" t="s">
        <v>61</v>
      </c>
      <c r="H17" s="29" t="s">
        <v>38</v>
      </c>
      <c r="I17" s="28">
        <v>30</v>
      </c>
      <c r="J17" s="27">
        <f>45*1.18</f>
        <v>53.099999999999994</v>
      </c>
      <c r="K17" s="26">
        <f>53.1*30</f>
        <v>1593</v>
      </c>
      <c r="L17" s="25"/>
    </row>
    <row r="18" spans="2:12" s="24" customFormat="1" ht="17.100000000000001" customHeight="1" x14ac:dyDescent="0.2">
      <c r="B18" s="33">
        <f>B17+1</f>
        <v>10</v>
      </c>
      <c r="C18" s="34"/>
      <c r="D18" s="33"/>
      <c r="E18" s="32" t="s">
        <v>63</v>
      </c>
      <c r="F18" s="31" t="s">
        <v>66</v>
      </c>
      <c r="G18" s="54" t="s">
        <v>61</v>
      </c>
      <c r="H18" s="29" t="s">
        <v>38</v>
      </c>
      <c r="I18" s="28">
        <v>30</v>
      </c>
      <c r="J18" s="27">
        <f>45*1.18</f>
        <v>53.099999999999994</v>
      </c>
      <c r="K18" s="26">
        <f>53.1*30</f>
        <v>1593</v>
      </c>
      <c r="L18" s="25"/>
    </row>
    <row r="19" spans="2:12" s="24" customFormat="1" ht="17.100000000000001" customHeight="1" x14ac:dyDescent="0.2">
      <c r="B19" s="33">
        <f>B18+1</f>
        <v>11</v>
      </c>
      <c r="C19" s="34"/>
      <c r="D19" s="33"/>
      <c r="E19" s="32" t="s">
        <v>63</v>
      </c>
      <c r="F19" s="31" t="s">
        <v>65</v>
      </c>
      <c r="G19" s="54" t="s">
        <v>61</v>
      </c>
      <c r="H19" s="29" t="s">
        <v>38</v>
      </c>
      <c r="I19" s="28">
        <v>30</v>
      </c>
      <c r="J19" s="27">
        <f>44*1.18</f>
        <v>51.919999999999995</v>
      </c>
      <c r="K19" s="26">
        <f>51.92*30</f>
        <v>1557.6000000000001</v>
      </c>
      <c r="L19" s="25"/>
    </row>
    <row r="20" spans="2:12" s="24" customFormat="1" ht="17.100000000000001" customHeight="1" x14ac:dyDescent="0.2">
      <c r="B20" s="33">
        <f>B19+1</f>
        <v>12</v>
      </c>
      <c r="C20" s="34"/>
      <c r="D20" s="33"/>
      <c r="E20" s="32" t="s">
        <v>63</v>
      </c>
      <c r="F20" s="31" t="s">
        <v>64</v>
      </c>
      <c r="G20" s="54" t="s">
        <v>61</v>
      </c>
      <c r="H20" s="29" t="s">
        <v>38</v>
      </c>
      <c r="I20" s="28">
        <v>30</v>
      </c>
      <c r="J20" s="27">
        <f>44*1.18</f>
        <v>51.919999999999995</v>
      </c>
      <c r="K20" s="26">
        <f>51.92*30</f>
        <v>1557.6000000000001</v>
      </c>
      <c r="L20" s="25"/>
    </row>
    <row r="21" spans="2:12" s="24" customFormat="1" ht="17.100000000000001" customHeight="1" x14ac:dyDescent="0.2">
      <c r="B21" s="33">
        <f>B20+1</f>
        <v>13</v>
      </c>
      <c r="C21" s="34"/>
      <c r="D21" s="33"/>
      <c r="E21" s="32" t="s">
        <v>63</v>
      </c>
      <c r="F21" s="31" t="s">
        <v>62</v>
      </c>
      <c r="G21" s="54" t="s">
        <v>61</v>
      </c>
      <c r="H21" s="29" t="s">
        <v>38</v>
      </c>
      <c r="I21" s="28">
        <v>45</v>
      </c>
      <c r="J21" s="27">
        <f>44*1.18</f>
        <v>51.919999999999995</v>
      </c>
      <c r="K21" s="26">
        <f>51.92*45</f>
        <v>2336.4</v>
      </c>
      <c r="L21" s="25"/>
    </row>
    <row r="22" spans="2:12" s="43" customFormat="1" ht="81" customHeight="1" x14ac:dyDescent="0.2">
      <c r="B22" s="45">
        <f>B21+1</f>
        <v>14</v>
      </c>
      <c r="C22" s="46"/>
      <c r="D22" s="45"/>
      <c r="E22" s="42" t="s">
        <v>60</v>
      </c>
      <c r="F22" s="41" t="s">
        <v>59</v>
      </c>
      <c r="G22" s="30" t="s">
        <v>19</v>
      </c>
      <c r="H22" s="29" t="s">
        <v>18</v>
      </c>
      <c r="I22" s="38">
        <v>5</v>
      </c>
      <c r="J22" s="37">
        <v>600</v>
      </c>
      <c r="K22" s="36">
        <f>600*6</f>
        <v>3600</v>
      </c>
      <c r="L22" s="44"/>
    </row>
    <row r="23" spans="2:12" s="24" customFormat="1" ht="19.5" customHeight="1" x14ac:dyDescent="0.2">
      <c r="B23" s="33">
        <f>B22+1</f>
        <v>15</v>
      </c>
      <c r="C23" s="34"/>
      <c r="D23" s="33"/>
      <c r="E23" s="32" t="s">
        <v>58</v>
      </c>
      <c r="F23" s="31" t="s">
        <v>57</v>
      </c>
      <c r="G23" s="35" t="s">
        <v>22</v>
      </c>
      <c r="H23" s="29" t="s">
        <v>18</v>
      </c>
      <c r="I23" s="28">
        <v>900</v>
      </c>
      <c r="J23" s="27">
        <v>1.2390000000000001</v>
      </c>
      <c r="K23" s="26">
        <f>900*1.24</f>
        <v>1116</v>
      </c>
      <c r="L23" s="25"/>
    </row>
    <row r="24" spans="2:12" s="24" customFormat="1" ht="21.75" customHeight="1" x14ac:dyDescent="0.2">
      <c r="B24" s="33">
        <f>B23+1</f>
        <v>16</v>
      </c>
      <c r="C24" s="34"/>
      <c r="D24" s="33"/>
      <c r="E24" s="32" t="s">
        <v>56</v>
      </c>
      <c r="F24" s="31" t="s">
        <v>55</v>
      </c>
      <c r="G24" s="35" t="s">
        <v>22</v>
      </c>
      <c r="H24" s="29" t="s">
        <v>18</v>
      </c>
      <c r="I24" s="28">
        <v>900</v>
      </c>
      <c r="J24" s="27">
        <v>1.2390000000000001</v>
      </c>
      <c r="K24" s="26">
        <f>900*1.24</f>
        <v>1116</v>
      </c>
      <c r="L24" s="25"/>
    </row>
    <row r="25" spans="2:12" s="43" customFormat="1" ht="21.75" customHeight="1" x14ac:dyDescent="0.2">
      <c r="B25" s="45">
        <f>B24+1</f>
        <v>17</v>
      </c>
      <c r="C25" s="46"/>
      <c r="D25" s="45"/>
      <c r="E25" s="32" t="s">
        <v>54</v>
      </c>
      <c r="F25" s="31" t="s">
        <v>53</v>
      </c>
      <c r="G25" s="35" t="s">
        <v>22</v>
      </c>
      <c r="H25" s="29" t="s">
        <v>18</v>
      </c>
      <c r="I25" s="28">
        <v>1200</v>
      </c>
      <c r="J25" s="27">
        <v>1.2389999999999999</v>
      </c>
      <c r="K25" s="36">
        <f>1200*1.24</f>
        <v>1488</v>
      </c>
      <c r="L25" s="44"/>
    </row>
    <row r="26" spans="2:12" s="43" customFormat="1" ht="22.5" customHeight="1" x14ac:dyDescent="0.2">
      <c r="B26" s="45">
        <f>B25+1</f>
        <v>18</v>
      </c>
      <c r="C26" s="46"/>
      <c r="D26" s="45"/>
      <c r="E26" s="32" t="s">
        <v>52</v>
      </c>
      <c r="F26" s="31" t="s">
        <v>51</v>
      </c>
      <c r="G26" s="35" t="s">
        <v>22</v>
      </c>
      <c r="H26" s="29" t="s">
        <v>18</v>
      </c>
      <c r="I26" s="28">
        <v>1200</v>
      </c>
      <c r="J26" s="27">
        <v>1.2389999999999999</v>
      </c>
      <c r="K26" s="36">
        <f>1200*1.24</f>
        <v>1488</v>
      </c>
      <c r="L26" s="44"/>
    </row>
    <row r="27" spans="2:12" s="24" customFormat="1" ht="17.100000000000001" customHeight="1" x14ac:dyDescent="0.2">
      <c r="B27" s="33">
        <f>B26+1</f>
        <v>19</v>
      </c>
      <c r="C27" s="34"/>
      <c r="D27" s="33"/>
      <c r="E27" s="32" t="s">
        <v>50</v>
      </c>
      <c r="F27" s="31" t="s">
        <v>49</v>
      </c>
      <c r="G27" s="35" t="s">
        <v>22</v>
      </c>
      <c r="H27" s="29" t="s">
        <v>18</v>
      </c>
      <c r="I27" s="28">
        <v>600</v>
      </c>
      <c r="J27" s="27">
        <v>1.2389999999999999</v>
      </c>
      <c r="K27" s="26">
        <f>600*1.24</f>
        <v>744</v>
      </c>
      <c r="L27" s="25"/>
    </row>
    <row r="28" spans="2:12" s="24" customFormat="1" ht="25.5" customHeight="1" x14ac:dyDescent="0.2">
      <c r="B28" s="33">
        <f>B27+1</f>
        <v>20</v>
      </c>
      <c r="C28" s="34"/>
      <c r="D28" s="33"/>
      <c r="E28" s="32" t="s">
        <v>48</v>
      </c>
      <c r="F28" s="31" t="s">
        <v>47</v>
      </c>
      <c r="G28" s="35" t="s">
        <v>22</v>
      </c>
      <c r="H28" s="29" t="s">
        <v>18</v>
      </c>
      <c r="I28" s="28">
        <v>600</v>
      </c>
      <c r="J28" s="27">
        <v>1.2389999999999999</v>
      </c>
      <c r="K28" s="26">
        <f>600*1.24</f>
        <v>744</v>
      </c>
      <c r="L28" s="25"/>
    </row>
    <row r="29" spans="2:12" s="43" customFormat="1" ht="29.25" customHeight="1" x14ac:dyDescent="0.2">
      <c r="B29" s="45">
        <f>B28+1</f>
        <v>21</v>
      </c>
      <c r="C29" s="46"/>
      <c r="D29" s="45"/>
      <c r="E29" s="32" t="s">
        <v>45</v>
      </c>
      <c r="F29" s="31" t="s">
        <v>46</v>
      </c>
      <c r="G29" s="35" t="s">
        <v>22</v>
      </c>
      <c r="H29" s="29" t="s">
        <v>18</v>
      </c>
      <c r="I29" s="28">
        <v>150</v>
      </c>
      <c r="J29" s="27">
        <v>1.2389999999999999</v>
      </c>
      <c r="K29" s="36">
        <f>150*1.24</f>
        <v>186</v>
      </c>
      <c r="L29" s="44"/>
    </row>
    <row r="30" spans="2:12" s="24" customFormat="1" ht="25.5" customHeight="1" x14ac:dyDescent="0.2">
      <c r="B30" s="33">
        <f>B29+1</f>
        <v>22</v>
      </c>
      <c r="C30" s="34"/>
      <c r="D30" s="33"/>
      <c r="E30" s="32" t="s">
        <v>45</v>
      </c>
      <c r="F30" s="31" t="s">
        <v>44</v>
      </c>
      <c r="G30" s="35" t="s">
        <v>22</v>
      </c>
      <c r="H30" s="29" t="s">
        <v>18</v>
      </c>
      <c r="I30" s="28">
        <v>150</v>
      </c>
      <c r="J30" s="27">
        <v>1.2389999999999999</v>
      </c>
      <c r="K30" s="36">
        <f>150*1.24</f>
        <v>186</v>
      </c>
      <c r="L30" s="25"/>
    </row>
    <row r="31" spans="2:12" s="43" customFormat="1" ht="27.75" customHeight="1" x14ac:dyDescent="0.2">
      <c r="B31" s="53">
        <f>B30+1</f>
        <v>23</v>
      </c>
      <c r="C31" s="46"/>
      <c r="D31" s="53"/>
      <c r="E31" s="52" t="s">
        <v>43</v>
      </c>
      <c r="F31" s="41" t="s">
        <v>42</v>
      </c>
      <c r="G31" s="51" t="s">
        <v>22</v>
      </c>
      <c r="H31" s="50" t="s">
        <v>41</v>
      </c>
      <c r="I31" s="49">
        <v>3</v>
      </c>
      <c r="J31" s="48">
        <f>80*1.18</f>
        <v>94.399999999999991</v>
      </c>
      <c r="K31" s="47">
        <f>94.4*3</f>
        <v>283.20000000000005</v>
      </c>
    </row>
    <row r="32" spans="2:12" s="24" customFormat="1" ht="27.75" customHeight="1" x14ac:dyDescent="0.2">
      <c r="B32" s="33">
        <f>B31+1</f>
        <v>24</v>
      </c>
      <c r="C32" s="34"/>
      <c r="D32" s="33"/>
      <c r="E32" s="32" t="s">
        <v>40</v>
      </c>
      <c r="F32" s="31" t="s">
        <v>39</v>
      </c>
      <c r="G32" s="35" t="s">
        <v>22</v>
      </c>
      <c r="H32" s="29" t="s">
        <v>38</v>
      </c>
      <c r="I32" s="28">
        <v>130</v>
      </c>
      <c r="J32" s="27">
        <f>156*1.18</f>
        <v>184.07999999999998</v>
      </c>
      <c r="K32" s="26">
        <f>130*184.08</f>
        <v>23930.400000000001</v>
      </c>
      <c r="L32" s="25"/>
    </row>
    <row r="33" spans="2:12" s="43" customFormat="1" ht="43.5" customHeight="1" x14ac:dyDescent="0.2">
      <c r="B33" s="45">
        <f>B32+1</f>
        <v>25</v>
      </c>
      <c r="C33" s="46"/>
      <c r="D33" s="45"/>
      <c r="E33" s="42" t="s">
        <v>37</v>
      </c>
      <c r="F33" s="41" t="s">
        <v>36</v>
      </c>
      <c r="G33" s="40" t="s">
        <v>22</v>
      </c>
      <c r="H33" s="29" t="s">
        <v>18</v>
      </c>
      <c r="I33" s="38">
        <v>2</v>
      </c>
      <c r="J33" s="37">
        <f>15932*1.18</f>
        <v>18799.759999999998</v>
      </c>
      <c r="K33" s="36">
        <f>2*18799.76</f>
        <v>37599.519999999997</v>
      </c>
      <c r="L33" s="44"/>
    </row>
    <row r="34" spans="2:12" s="43" customFormat="1" ht="135.75" customHeight="1" x14ac:dyDescent="0.2">
      <c r="B34" s="45">
        <f>B33+1</f>
        <v>26</v>
      </c>
      <c r="C34" s="46"/>
      <c r="D34" s="45"/>
      <c r="E34" s="42" t="s">
        <v>35</v>
      </c>
      <c r="F34" s="41" t="s">
        <v>34</v>
      </c>
      <c r="G34" s="40" t="s">
        <v>22</v>
      </c>
      <c r="H34" s="29" t="s">
        <v>18</v>
      </c>
      <c r="I34" s="38">
        <v>1</v>
      </c>
      <c r="J34" s="37">
        <f>4915*1.18</f>
        <v>5799.7</v>
      </c>
      <c r="K34" s="36">
        <f>1*5799.7</f>
        <v>5799.7</v>
      </c>
      <c r="L34" s="44"/>
    </row>
    <row r="35" spans="2:12" s="24" customFormat="1" ht="27" customHeight="1" x14ac:dyDescent="0.2">
      <c r="B35" s="33">
        <f>B34+1</f>
        <v>27</v>
      </c>
      <c r="C35" s="34"/>
      <c r="D35" s="33"/>
      <c r="E35" s="42" t="s">
        <v>33</v>
      </c>
      <c r="F35" s="41" t="s">
        <v>32</v>
      </c>
      <c r="G35" s="40" t="s">
        <v>22</v>
      </c>
      <c r="H35" s="39" t="s">
        <v>18</v>
      </c>
      <c r="I35" s="38">
        <v>3</v>
      </c>
      <c r="J35" s="37">
        <v>200</v>
      </c>
      <c r="K35" s="36">
        <f>3*200</f>
        <v>600</v>
      </c>
      <c r="L35" s="25"/>
    </row>
    <row r="36" spans="2:12" s="24" customFormat="1" ht="23.25" customHeight="1" x14ac:dyDescent="0.2">
      <c r="B36" s="33">
        <f>B35+1</f>
        <v>28</v>
      </c>
      <c r="C36" s="34"/>
      <c r="D36" s="33"/>
      <c r="E36" s="32" t="s">
        <v>31</v>
      </c>
      <c r="F36" s="31" t="s">
        <v>30</v>
      </c>
      <c r="G36" s="35" t="s">
        <v>22</v>
      </c>
      <c r="H36" s="29" t="s">
        <v>18</v>
      </c>
      <c r="I36" s="28">
        <v>15</v>
      </c>
      <c r="J36" s="27">
        <f>80*1.18</f>
        <v>94.399999999999991</v>
      </c>
      <c r="K36" s="26">
        <f>94.4*15</f>
        <v>1416</v>
      </c>
      <c r="L36" s="25"/>
    </row>
    <row r="37" spans="2:12" s="24" customFormat="1" ht="51" customHeight="1" x14ac:dyDescent="0.2">
      <c r="B37" s="33">
        <f>B36+1</f>
        <v>29</v>
      </c>
      <c r="C37" s="34"/>
      <c r="D37" s="33"/>
      <c r="E37" s="32" t="s">
        <v>29</v>
      </c>
      <c r="F37" s="31" t="s">
        <v>28</v>
      </c>
      <c r="G37" s="35" t="s">
        <v>22</v>
      </c>
      <c r="H37" s="29" t="s">
        <v>18</v>
      </c>
      <c r="I37" s="28">
        <v>6</v>
      </c>
      <c r="J37" s="27">
        <f>25*1.043*1.18</f>
        <v>30.768499999999996</v>
      </c>
      <c r="K37" s="26">
        <f>6*30.77</f>
        <v>184.62</v>
      </c>
      <c r="L37" s="25"/>
    </row>
    <row r="38" spans="2:12" s="24" customFormat="1" ht="24.75" customHeight="1" x14ac:dyDescent="0.2">
      <c r="B38" s="33">
        <f>B37+1</f>
        <v>30</v>
      </c>
      <c r="C38" s="34"/>
      <c r="D38" s="33"/>
      <c r="E38" s="32" t="s">
        <v>27</v>
      </c>
      <c r="F38" s="31" t="s">
        <v>26</v>
      </c>
      <c r="G38" s="35" t="s">
        <v>22</v>
      </c>
      <c r="H38" s="29" t="s">
        <v>25</v>
      </c>
      <c r="I38" s="28">
        <v>6</v>
      </c>
      <c r="J38" s="27">
        <f>470.69*1.2*1.043*1.18</f>
        <v>695.15641271999993</v>
      </c>
      <c r="K38" s="26">
        <f>6*695.16</f>
        <v>4170.96</v>
      </c>
      <c r="L38" s="25"/>
    </row>
    <row r="39" spans="2:12" s="24" customFormat="1" ht="28.5" customHeight="1" x14ac:dyDescent="0.2">
      <c r="B39" s="33">
        <f>B38+1</f>
        <v>31</v>
      </c>
      <c r="C39" s="34"/>
      <c r="D39" s="33"/>
      <c r="E39" s="32" t="s">
        <v>24</v>
      </c>
      <c r="F39" s="31" t="s">
        <v>23</v>
      </c>
      <c r="G39" s="35" t="s">
        <v>22</v>
      </c>
      <c r="H39" s="29" t="s">
        <v>18</v>
      </c>
      <c r="I39" s="28">
        <v>15</v>
      </c>
      <c r="J39" s="27">
        <f>140*1.18</f>
        <v>165.2</v>
      </c>
      <c r="K39" s="26">
        <f>15*165.2</f>
        <v>2478</v>
      </c>
      <c r="L39" s="25"/>
    </row>
    <row r="40" spans="2:12" s="24" customFormat="1" ht="28.5" customHeight="1" x14ac:dyDescent="0.2">
      <c r="B40" s="33">
        <v>32</v>
      </c>
      <c r="C40" s="34"/>
      <c r="D40" s="33"/>
      <c r="E40" s="32" t="s">
        <v>21</v>
      </c>
      <c r="F40" s="31" t="s">
        <v>20</v>
      </c>
      <c r="G40" s="30" t="s">
        <v>19</v>
      </c>
      <c r="H40" s="29" t="s">
        <v>18</v>
      </c>
      <c r="I40" s="28">
        <v>5</v>
      </c>
      <c r="J40" s="27">
        <v>500</v>
      </c>
      <c r="K40" s="26">
        <f>500*5</f>
        <v>2500</v>
      </c>
      <c r="L40" s="25"/>
    </row>
    <row r="41" spans="2:12" x14ac:dyDescent="0.25">
      <c r="B41" s="23" t="s">
        <v>17</v>
      </c>
      <c r="C41" s="22"/>
      <c r="D41" s="22"/>
      <c r="E41" s="22"/>
      <c r="F41" s="22"/>
      <c r="G41" s="22"/>
      <c r="H41" s="22"/>
      <c r="I41" s="22"/>
      <c r="J41" s="21"/>
      <c r="K41" s="17">
        <f>SUM(K9:K40)</f>
        <v>121698.56999999998</v>
      </c>
      <c r="L41" s="4"/>
    </row>
    <row r="42" spans="2:12" x14ac:dyDescent="0.25">
      <c r="B42" s="23" t="s">
        <v>16</v>
      </c>
      <c r="C42" s="22"/>
      <c r="D42" s="22"/>
      <c r="E42" s="22"/>
      <c r="F42" s="22"/>
      <c r="G42" s="22"/>
      <c r="H42" s="22"/>
      <c r="I42" s="22"/>
      <c r="J42" s="21"/>
      <c r="K42" s="17">
        <v>18564.18</v>
      </c>
      <c r="L42" s="4"/>
    </row>
    <row r="43" spans="2:12" x14ac:dyDescent="0.25">
      <c r="B43" s="20" t="s">
        <v>15</v>
      </c>
      <c r="C43" s="19"/>
      <c r="D43" s="19"/>
      <c r="E43" s="19"/>
      <c r="F43" s="19"/>
      <c r="G43" s="19"/>
      <c r="H43" s="19"/>
      <c r="I43" s="19"/>
      <c r="J43" s="18"/>
      <c r="K43" s="17">
        <v>121698.57</v>
      </c>
      <c r="L43" s="4"/>
    </row>
    <row r="44" spans="2:12" x14ac:dyDescent="0.25">
      <c r="B44" s="16" t="s">
        <v>14</v>
      </c>
      <c r="C44" s="16"/>
      <c r="D44" s="16"/>
      <c r="E44" s="16"/>
      <c r="F44" s="3"/>
      <c r="G44" s="3"/>
      <c r="H44" s="3"/>
      <c r="I44" s="3"/>
      <c r="J44" s="3"/>
      <c r="K44" s="4"/>
      <c r="L44" s="4"/>
    </row>
    <row r="45" spans="2:12" x14ac:dyDescent="0.25">
      <c r="B45" s="5" t="s">
        <v>13</v>
      </c>
    </row>
    <row r="46" spans="2:12" ht="14.25" customHeight="1" x14ac:dyDescent="0.25">
      <c r="B46" s="4" t="s">
        <v>12</v>
      </c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2:12" ht="15.75" hidden="1" customHeight="1" x14ac:dyDescent="0.2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2:12" ht="13.5" customHeight="1" x14ac:dyDescent="0.25">
      <c r="B48" s="15" t="s">
        <v>11</v>
      </c>
      <c r="C48" s="15"/>
      <c r="D48" s="15"/>
      <c r="E48" s="14"/>
      <c r="F48" s="4"/>
      <c r="G48" s="4"/>
      <c r="H48" s="4"/>
      <c r="I48" s="4"/>
      <c r="J48" s="4"/>
      <c r="K48" s="4"/>
      <c r="L48" s="4"/>
    </row>
    <row r="49" spans="1:12" ht="13.5" customHeight="1" x14ac:dyDescent="0.25">
      <c r="B49" s="9" t="s">
        <v>10</v>
      </c>
      <c r="C49" s="11"/>
      <c r="D49" s="11"/>
      <c r="E49" s="11"/>
      <c r="F49" s="4"/>
      <c r="G49" s="4"/>
      <c r="H49" s="4"/>
      <c r="I49" s="4"/>
      <c r="J49" s="4"/>
      <c r="K49" s="4"/>
      <c r="L49" s="4"/>
    </row>
    <row r="50" spans="1:12" hidden="1" x14ac:dyDescent="0.25">
      <c r="B50" s="8"/>
      <c r="C50" s="11"/>
      <c r="D50" s="11"/>
      <c r="E50" s="11"/>
      <c r="F50" s="4"/>
      <c r="G50" s="4"/>
      <c r="H50" s="4"/>
      <c r="I50" s="4"/>
      <c r="J50" s="4"/>
      <c r="K50" s="4"/>
      <c r="L50" s="4"/>
    </row>
    <row r="51" spans="1:12" ht="15.75" hidden="1" x14ac:dyDescent="0.25">
      <c r="B51" s="13"/>
      <c r="C51" s="12"/>
      <c r="D51" s="12"/>
      <c r="E51" s="12"/>
      <c r="F51" s="2"/>
      <c r="G51" s="2"/>
      <c r="H51" s="2"/>
      <c r="I51" s="2"/>
      <c r="J51" s="2"/>
      <c r="K51" s="4"/>
      <c r="L51" s="4"/>
    </row>
    <row r="52" spans="1:12" ht="15.75" x14ac:dyDescent="0.25">
      <c r="B52" s="9" t="s">
        <v>9</v>
      </c>
      <c r="C52" s="11"/>
      <c r="D52" s="11"/>
      <c r="E52" s="11"/>
      <c r="F52" s="4"/>
      <c r="G52" s="4"/>
      <c r="H52" s="4"/>
      <c r="I52" s="4"/>
      <c r="J52" s="2"/>
      <c r="K52" s="4"/>
      <c r="L52" s="4"/>
    </row>
    <row r="54" spans="1:12" customFormat="1" ht="18.75" x14ac:dyDescent="0.3">
      <c r="A54" s="10" t="s">
        <v>8</v>
      </c>
      <c r="B54" s="10" t="s">
        <v>8</v>
      </c>
      <c r="C54" s="4"/>
      <c r="D54" s="4"/>
      <c r="E54" s="6"/>
      <c r="F54" s="6"/>
      <c r="G54" s="6"/>
      <c r="H54" s="9" t="s">
        <v>7</v>
      </c>
      <c r="I54" s="9"/>
      <c r="J54" s="4"/>
      <c r="K54" s="4"/>
    </row>
    <row r="55" spans="1:12" customFormat="1" ht="18.75" x14ac:dyDescent="0.3">
      <c r="A55" s="9" t="s">
        <v>6</v>
      </c>
      <c r="B55" s="9" t="s">
        <v>6</v>
      </c>
      <c r="C55" s="9"/>
      <c r="D55" s="9"/>
      <c r="E55" s="6"/>
      <c r="F55" s="6"/>
      <c r="G55" s="6"/>
      <c r="H55" s="9" t="s">
        <v>5</v>
      </c>
      <c r="I55" s="9"/>
      <c r="J55" s="8"/>
      <c r="K55" s="4"/>
    </row>
    <row r="56" spans="1:12" customFormat="1" ht="18.75" x14ac:dyDescent="0.3">
      <c r="A56" s="4" t="s">
        <v>4</v>
      </c>
      <c r="B56" s="4" t="s">
        <v>4</v>
      </c>
      <c r="C56" s="4"/>
      <c r="D56" s="4"/>
      <c r="E56" s="6"/>
      <c r="F56" s="6"/>
      <c r="G56" s="6"/>
      <c r="H56" s="3" t="s">
        <v>3</v>
      </c>
      <c r="I56" s="3"/>
      <c r="J56" s="3"/>
      <c r="K56" s="4"/>
    </row>
    <row r="57" spans="1:12" customFormat="1" x14ac:dyDescent="0.25">
      <c r="A57" s="5" t="s">
        <v>2</v>
      </c>
      <c r="B57" s="5" t="s">
        <v>2</v>
      </c>
      <c r="C57" s="5" t="s">
        <v>1</v>
      </c>
      <c r="D57" s="5"/>
      <c r="E57" s="1"/>
      <c r="F57" s="1"/>
      <c r="G57" s="1"/>
      <c r="H57" s="7" t="s">
        <v>0</v>
      </c>
      <c r="I57" s="7"/>
      <c r="J57" s="4"/>
      <c r="K57" s="4"/>
    </row>
    <row r="58" spans="1:12" ht="18.75" x14ac:dyDescent="0.3">
      <c r="B58" s="4"/>
      <c r="C58" s="4"/>
      <c r="D58" s="4"/>
      <c r="E58" s="6"/>
      <c r="F58" s="6"/>
      <c r="G58" s="6"/>
      <c r="H58" s="6"/>
      <c r="I58" s="4"/>
    </row>
    <row r="59" spans="1:12" ht="18.75" x14ac:dyDescent="0.3">
      <c r="B59" s="4"/>
      <c r="C59" s="4"/>
      <c r="D59" s="4"/>
      <c r="E59" s="6"/>
      <c r="F59" s="6"/>
      <c r="G59" s="6"/>
      <c r="H59" s="6"/>
      <c r="I59" s="4"/>
    </row>
    <row r="60" spans="1:12" x14ac:dyDescent="0.25">
      <c r="B60" s="5"/>
      <c r="C60" s="5"/>
      <c r="D60" s="5"/>
      <c r="I60" s="4"/>
    </row>
    <row r="61" spans="1:12" x14ac:dyDescent="0.25">
      <c r="I61" s="3"/>
    </row>
    <row r="62" spans="1:12" ht="15.75" x14ac:dyDescent="0.25">
      <c r="I62" s="2"/>
    </row>
  </sheetData>
  <mergeCells count="5">
    <mergeCell ref="E4:J4"/>
    <mergeCell ref="B5:K5"/>
    <mergeCell ref="B41:J41"/>
    <mergeCell ref="B42:J42"/>
    <mergeCell ref="B43:J4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строит.матер.3кв.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2012-09-10T04:23:51Z</dcterms:created>
  <dcterms:modified xsi:type="dcterms:W3CDTF">2012-09-10T04:24:28Z</dcterms:modified>
</cp:coreProperties>
</file>